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otusi-my.sharepoint.com/personal/tmmccalmen_usi_edu/Documents/Desktop/"/>
    </mc:Choice>
  </mc:AlternateContent>
  <xr:revisionPtr revIDLastSave="0" documentId="8_{26436263-5890-43B4-8B3B-5CFCDD015D89}" xr6:coauthVersionLast="47" xr6:coauthVersionMax="47" xr10:uidLastSave="{00000000-0000-0000-0000-000000000000}"/>
  <bookViews>
    <workbookView xWindow="25080" yWindow="-120" windowWidth="25440" windowHeight="15390" xr2:uid="{D2DFAB34-5F32-49E1-BAF8-C55AC10CCB66}"/>
  </bookViews>
  <sheets>
    <sheet name="USI" sheetId="1" r:id="rId1"/>
  </sheets>
  <externalReferences>
    <externalReference r:id="rId2"/>
  </externalReferences>
  <definedNames>
    <definedName name="INDEX">[1]Index!$A:$B</definedName>
    <definedName name="_xlnm.Print_Area" localSheetId="0">USI!$A$1:$P$197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" l="1"/>
  <c r="H98" i="1"/>
  <c r="G98" i="1"/>
  <c r="F9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I197" i="1"/>
  <c r="G177" i="1"/>
  <c r="G135" i="1"/>
  <c r="G132" i="1"/>
  <c r="G130" i="1"/>
  <c r="G108" i="1"/>
  <c r="O97" i="1"/>
  <c r="O96" i="1"/>
  <c r="O95" i="1"/>
  <c r="O94" i="1"/>
  <c r="O93" i="1"/>
  <c r="O92" i="1"/>
  <c r="O91" i="1"/>
  <c r="O90" i="1"/>
  <c r="O89" i="1"/>
  <c r="O88" i="1"/>
  <c r="O87" i="1"/>
  <c r="P87" i="1" s="1"/>
  <c r="O86" i="1"/>
  <c r="O85" i="1"/>
  <c r="O84" i="1"/>
  <c r="O83" i="1"/>
  <c r="P83" i="1" s="1"/>
  <c r="O82" i="1"/>
  <c r="O81" i="1"/>
  <c r="O80" i="1"/>
  <c r="O79" i="1"/>
  <c r="P79" i="1" s="1"/>
  <c r="O78" i="1"/>
  <c r="P78" i="1" s="1"/>
  <c r="O77" i="1"/>
  <c r="O76" i="1"/>
  <c r="O75" i="1"/>
  <c r="P75" i="1" s="1"/>
  <c r="O74" i="1"/>
  <c r="O73" i="1"/>
  <c r="O72" i="1"/>
  <c r="O71" i="1"/>
  <c r="P71" i="1" s="1"/>
  <c r="O70" i="1"/>
  <c r="P70" i="1" s="1"/>
  <c r="O69" i="1"/>
  <c r="O68" i="1"/>
  <c r="O67" i="1"/>
  <c r="O66" i="1"/>
  <c r="O65" i="1"/>
  <c r="O64" i="1"/>
  <c r="O63" i="1"/>
  <c r="O62" i="1"/>
  <c r="O61" i="1"/>
  <c r="O60" i="1"/>
  <c r="P60" i="1" s="1"/>
  <c r="O59" i="1"/>
  <c r="O58" i="1"/>
  <c r="O57" i="1"/>
  <c r="O56" i="1"/>
  <c r="O55" i="1"/>
  <c r="O54" i="1"/>
  <c r="O53" i="1"/>
  <c r="O52" i="1"/>
  <c r="P52" i="1" s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P13" i="1" s="1"/>
  <c r="O12" i="1"/>
  <c r="O11" i="1"/>
  <c r="O10" i="1"/>
  <c r="P86" i="1" l="1"/>
  <c r="P91" i="1"/>
  <c r="P68" i="1"/>
  <c r="P76" i="1"/>
  <c r="P84" i="1"/>
  <c r="P77" i="1"/>
  <c r="P81" i="1"/>
  <c r="P85" i="1"/>
  <c r="P89" i="1"/>
  <c r="P93" i="1"/>
  <c r="P97" i="1"/>
  <c r="P33" i="1"/>
  <c r="P18" i="1"/>
  <c r="P67" i="1"/>
  <c r="P16" i="1"/>
  <c r="P45" i="1"/>
  <c r="P17" i="1"/>
  <c r="P25" i="1"/>
  <c r="P58" i="1"/>
  <c r="P35" i="1"/>
  <c r="P47" i="1"/>
  <c r="P51" i="1"/>
  <c r="P55" i="1"/>
  <c r="P59" i="1"/>
  <c r="P72" i="1"/>
  <c r="P80" i="1"/>
  <c r="P88" i="1"/>
  <c r="P96" i="1"/>
  <c r="P38" i="1"/>
  <c r="P46" i="1"/>
  <c r="P65" i="1"/>
  <c r="P23" i="1"/>
  <c r="P31" i="1"/>
  <c r="P39" i="1"/>
  <c r="P43" i="1"/>
  <c r="P11" i="1"/>
  <c r="P15" i="1"/>
  <c r="P94" i="1"/>
  <c r="P21" i="1"/>
  <c r="P24" i="1"/>
  <c r="P36" i="1"/>
  <c r="P40" i="1"/>
  <c r="P63" i="1"/>
  <c r="P30" i="1"/>
  <c r="P37" i="1"/>
  <c r="P44" i="1"/>
  <c r="P62" i="1"/>
  <c r="P69" i="1"/>
  <c r="P22" i="1"/>
  <c r="P12" i="1"/>
  <c r="P19" i="1"/>
  <c r="P26" i="1"/>
  <c r="P34" i="1"/>
  <c r="P41" i="1"/>
  <c r="P48" i="1"/>
  <c r="P66" i="1"/>
  <c r="P73" i="1"/>
  <c r="P90" i="1"/>
  <c r="P20" i="1"/>
  <c r="P27" i="1"/>
  <c r="P42" i="1"/>
  <c r="P49" i="1"/>
  <c r="P53" i="1"/>
  <c r="P56" i="1"/>
  <c r="P74" i="1"/>
  <c r="P28" i="1"/>
  <c r="P32" i="1"/>
  <c r="P50" i="1"/>
  <c r="P57" i="1"/>
  <c r="P64" i="1"/>
  <c r="P92" i="1"/>
  <c r="P10" i="1"/>
  <c r="P14" i="1"/>
  <c r="P54" i="1"/>
  <c r="P61" i="1"/>
  <c r="P82" i="1"/>
  <c r="P95" i="1"/>
  <c r="P98" i="1" l="1"/>
</calcChain>
</file>

<file path=xl/sharedStrings.xml><?xml version="1.0" encoding="utf-8"?>
<sst xmlns="http://schemas.openxmlformats.org/spreadsheetml/2006/main" count="1220" uniqueCount="332">
  <si>
    <t>FICE Code</t>
  </si>
  <si>
    <t>FICE Name</t>
  </si>
  <si>
    <t>Building Name</t>
  </si>
  <si>
    <t>Building Abbr.</t>
  </si>
  <si>
    <t>Use</t>
  </si>
  <si>
    <t>AA SqFt</t>
  </si>
  <si>
    <t>Supp SqFt</t>
  </si>
  <si>
    <t>Gross SqFt</t>
  </si>
  <si>
    <t>Condition</t>
  </si>
  <si>
    <t>Ownership</t>
  </si>
  <si>
    <t>Orig Year</t>
  </si>
  <si>
    <t>Orig Cost</t>
  </si>
  <si>
    <t>% of AA Sq Ft</t>
  </si>
  <si>
    <t>Escalated Value</t>
  </si>
  <si>
    <t>University of Southern Indiana</t>
  </si>
  <si>
    <t>1830 House</t>
  </si>
  <si>
    <t>HNH</t>
  </si>
  <si>
    <t>Exhibition</t>
  </si>
  <si>
    <t>Satisfactory</t>
  </si>
  <si>
    <t>n/a</t>
  </si>
  <si>
    <t>debt purch</t>
  </si>
  <si>
    <t>Archives</t>
  </si>
  <si>
    <t>Storage</t>
  </si>
  <si>
    <t>Applied Engineering Center</t>
  </si>
  <si>
    <t>AEC</t>
  </si>
  <si>
    <t>Classroom</t>
  </si>
  <si>
    <t>Teaching Theater</t>
  </si>
  <si>
    <t>TT</t>
  </si>
  <si>
    <t>Teaching Theater Support</t>
  </si>
  <si>
    <t>TS</t>
  </si>
  <si>
    <t>Art Studio</t>
  </si>
  <si>
    <t>ART</t>
  </si>
  <si>
    <t>Atheneum</t>
  </si>
  <si>
    <t>Beal Barn</t>
  </si>
  <si>
    <t>Beal House</t>
  </si>
  <si>
    <t>Bodmer</t>
  </si>
  <si>
    <t>Business and Engineering Center</t>
  </si>
  <si>
    <t>BEC</t>
  </si>
  <si>
    <t>Classroom and Office</t>
  </si>
  <si>
    <t>Ceramics Complex</t>
  </si>
  <si>
    <t>CC</t>
  </si>
  <si>
    <t>Childrens Center</t>
  </si>
  <si>
    <t>Daycare</t>
  </si>
  <si>
    <t>Childrens Center Addition 1</t>
  </si>
  <si>
    <t>Childrens Center Addition 2</t>
  </si>
  <si>
    <t>Childrens Center Storage</t>
  </si>
  <si>
    <t>CCS</t>
  </si>
  <si>
    <t>Collection Storage</t>
  </si>
  <si>
    <t>COLL</t>
  </si>
  <si>
    <t>Community Center</t>
  </si>
  <si>
    <t>COMC</t>
  </si>
  <si>
    <t>Housing</t>
  </si>
  <si>
    <t>Cooper Shop</t>
  </si>
  <si>
    <t>Costume Shop</t>
  </si>
  <si>
    <t>COS</t>
  </si>
  <si>
    <t>Theater Utility</t>
  </si>
  <si>
    <t xml:space="preserve"> </t>
  </si>
  <si>
    <t>David Lenz House</t>
  </si>
  <si>
    <t>Eicher Barn</t>
  </si>
  <si>
    <t>EICB</t>
  </si>
  <si>
    <t>Eigner House</t>
  </si>
  <si>
    <t>Elliott House</t>
  </si>
  <si>
    <t>Fair Building</t>
  </si>
  <si>
    <t>Fair</t>
  </si>
  <si>
    <t>Student Programs</t>
  </si>
  <si>
    <t>Foundation</t>
  </si>
  <si>
    <t>Foun</t>
  </si>
  <si>
    <t>Offices</t>
  </si>
  <si>
    <t>Gallery</t>
  </si>
  <si>
    <t>Governor's Hall</t>
  </si>
  <si>
    <t>GOV</t>
  </si>
  <si>
    <t>Student Housing</t>
  </si>
  <si>
    <t>Greenhouse</t>
  </si>
  <si>
    <t>GR</t>
  </si>
  <si>
    <t>Utility Building</t>
  </si>
  <si>
    <t>Griffin Center</t>
  </si>
  <si>
    <t>GF</t>
  </si>
  <si>
    <t>Conference Center</t>
  </si>
  <si>
    <t>Grounds Center</t>
  </si>
  <si>
    <t>GC</t>
  </si>
  <si>
    <t>Health Professions Center</t>
  </si>
  <si>
    <t>HP</t>
  </si>
  <si>
    <t>Health Professions Center Addition 1</t>
  </si>
  <si>
    <t>Health Professions Center Addition 2</t>
  </si>
  <si>
    <t>HNH Office</t>
  </si>
  <si>
    <t>HNHO</t>
  </si>
  <si>
    <t>Jaquess Parlour</t>
  </si>
  <si>
    <t>Keppler</t>
  </si>
  <si>
    <t>Liberal Arts Center</t>
  </si>
  <si>
    <t>LAC</t>
  </si>
  <si>
    <t>Maintenance Shop</t>
  </si>
  <si>
    <t>McClure Double Log</t>
  </si>
  <si>
    <t>McCutchan Art Center</t>
  </si>
  <si>
    <t>MCC</t>
  </si>
  <si>
    <t>McDonald West Apartments</t>
  </si>
  <si>
    <t>MACW</t>
  </si>
  <si>
    <t>Student Apartments</t>
  </si>
  <si>
    <t>McDonald East Apartments</t>
  </si>
  <si>
    <t>MACE</t>
  </si>
  <si>
    <t>Mower Shop</t>
  </si>
  <si>
    <t>Murphy Auditorium</t>
  </si>
  <si>
    <t>Auditorium</t>
  </si>
  <si>
    <t>Natatorium</t>
  </si>
  <si>
    <t>NAT</t>
  </si>
  <si>
    <t>Under Const</t>
  </si>
  <si>
    <t>Neef House</t>
  </si>
  <si>
    <t>NEEF</t>
  </si>
  <si>
    <t>Newman Hall</t>
  </si>
  <si>
    <t>NEW</t>
  </si>
  <si>
    <t>O'Bannon Hall</t>
  </si>
  <si>
    <t>OB</t>
  </si>
  <si>
    <t>O'Daniel Apartments</t>
  </si>
  <si>
    <t>ODAN</t>
  </si>
  <si>
    <t>Orr Center</t>
  </si>
  <si>
    <t>OC</t>
  </si>
  <si>
    <t>Orr Center Addition 1</t>
  </si>
  <si>
    <t>Owen Block</t>
  </si>
  <si>
    <t>OWEN</t>
  </si>
  <si>
    <t>Physical Activities Center - Original</t>
  </si>
  <si>
    <t>PAC</t>
  </si>
  <si>
    <t>Physical Activities Center Phase 1</t>
  </si>
  <si>
    <t>Physical Activities Center Phase 2</t>
  </si>
  <si>
    <t>Physical Services Center</t>
  </si>
  <si>
    <t>PSC</t>
  </si>
  <si>
    <t>Physical Services Center Addition 1</t>
  </si>
  <si>
    <t>Office and Storage</t>
  </si>
  <si>
    <t>Physical Services Center Addition 2</t>
  </si>
  <si>
    <t>Physical Services Center Addition 3</t>
  </si>
  <si>
    <t>Pottery Barn</t>
  </si>
  <si>
    <t>POTB</t>
  </si>
  <si>
    <t>Pottery Shop</t>
  </si>
  <si>
    <t>Publishing Services</t>
  </si>
  <si>
    <t>PUB</t>
  </si>
  <si>
    <t>Recreation and Fitness Center</t>
  </si>
  <si>
    <t>RFC</t>
  </si>
  <si>
    <t>Physical Education</t>
  </si>
  <si>
    <t>Recreation and Fitness Center Addition 1</t>
  </si>
  <si>
    <t>Rice Library</t>
  </si>
  <si>
    <t>LIB</t>
  </si>
  <si>
    <t>Library</t>
  </si>
  <si>
    <t>Ruston Hall</t>
  </si>
  <si>
    <t>RH</t>
  </si>
  <si>
    <t>Safety and Security</t>
  </si>
  <si>
    <t>AS</t>
  </si>
  <si>
    <t>Science Center and Administration Building</t>
  </si>
  <si>
    <t>SCAD</t>
  </si>
  <si>
    <t>Science Center Addition 1</t>
  </si>
  <si>
    <t>Science Center Addition 2</t>
  </si>
  <si>
    <t>Science Center Addition 3</t>
  </si>
  <si>
    <t>Solomon Wolf</t>
  </si>
  <si>
    <t>SOLO</t>
  </si>
  <si>
    <t>Stone Medical Center</t>
  </si>
  <si>
    <t>SMC</t>
  </si>
  <si>
    <t>Support Services</t>
  </si>
  <si>
    <t>SS</t>
  </si>
  <si>
    <t>Arts Center</t>
  </si>
  <si>
    <t>AC</t>
  </si>
  <si>
    <t>Theater Barn</t>
  </si>
  <si>
    <t>University Center East</t>
  </si>
  <si>
    <t>UCE</t>
  </si>
  <si>
    <t>University Center West</t>
  </si>
  <si>
    <t>UCW</t>
  </si>
  <si>
    <t>University Center West Addition 1</t>
  </si>
  <si>
    <t>University Home</t>
  </si>
  <si>
    <t>UH</t>
  </si>
  <si>
    <t>Presidents Home</t>
  </si>
  <si>
    <t>University Theatre</t>
  </si>
  <si>
    <t>UT</t>
  </si>
  <si>
    <t>Theater and Classroom</t>
  </si>
  <si>
    <t>Warehouse A</t>
  </si>
  <si>
    <t>WA</t>
  </si>
  <si>
    <t>Warehouse B</t>
  </si>
  <si>
    <t>WB</t>
  </si>
  <si>
    <t>Warehouse C</t>
  </si>
  <si>
    <t>WC</t>
  </si>
  <si>
    <t>Warehouse D</t>
  </si>
  <si>
    <t>WD</t>
  </si>
  <si>
    <t>Weber Barn</t>
  </si>
  <si>
    <t>WEBB</t>
  </si>
  <si>
    <t>Welcome Center</t>
  </si>
  <si>
    <t>FWC</t>
  </si>
  <si>
    <t>3TEL</t>
  </si>
  <si>
    <t>TELEPHONE SWITCH</t>
  </si>
  <si>
    <t>MAIN SWITCH</t>
  </si>
  <si>
    <t>A</t>
  </si>
  <si>
    <t>EA</t>
  </si>
  <si>
    <t>C</t>
  </si>
  <si>
    <t>SUB SWITCH</t>
  </si>
  <si>
    <t>CORE SWITCH</t>
  </si>
  <si>
    <t xml:space="preserve">TELEPHONE AND COMM  </t>
  </si>
  <si>
    <t>TELEPHONE LINES</t>
  </si>
  <si>
    <t>LF</t>
  </si>
  <si>
    <t>DATA</t>
  </si>
  <si>
    <t>DATA STORAGE SYSTEM</t>
  </si>
  <si>
    <t>DATA STORAGE</t>
  </si>
  <si>
    <t>DATA SERVER</t>
  </si>
  <si>
    <t>SECURITY CAMERA</t>
  </si>
  <si>
    <t>CAMERA</t>
  </si>
  <si>
    <t>WIFI</t>
  </si>
  <si>
    <t>WIFI SYSTEM</t>
  </si>
  <si>
    <t>FWALL</t>
  </si>
  <si>
    <t>FIREWALL</t>
  </si>
  <si>
    <t>BSHELT</t>
  </si>
  <si>
    <t>BUS STOP SHELTER</t>
  </si>
  <si>
    <t>BUS SHELTER</t>
  </si>
  <si>
    <t>GEN</t>
  </si>
  <si>
    <t>EMERGENCY GENERATOR - OC</t>
  </si>
  <si>
    <t>80 KW</t>
  </si>
  <si>
    <t>EMERGENCY GENERATOR - OLD SC</t>
  </si>
  <si>
    <t>EMERGENCY GENERATOR - NEW SC</t>
  </si>
  <si>
    <t>300 KW</t>
  </si>
  <si>
    <t>EMERGENCY GENERATOR - LAC</t>
  </si>
  <si>
    <t>200 KW</t>
  </si>
  <si>
    <t>EMERGENCY GENERATOR - TECH</t>
  </si>
  <si>
    <t>12.5 KW</t>
  </si>
  <si>
    <t>EMERGENCY GENERATOR - HP</t>
  </si>
  <si>
    <t>EMERGENCY GENERATOR - GROUNDS</t>
  </si>
  <si>
    <t>EMERGENCY GENERATOR - SECURITY</t>
  </si>
  <si>
    <t>20 KW</t>
  </si>
  <si>
    <t>EMERGENCY GENERATOR - PAC</t>
  </si>
  <si>
    <t>EMERGENCY GENERATOR - UC</t>
  </si>
  <si>
    <t>100 KW</t>
  </si>
  <si>
    <t>EMERGENCY GENERATOR - RL</t>
  </si>
  <si>
    <t>500 KW</t>
  </si>
  <si>
    <t>EMERGENCY GENERATOR - PP</t>
  </si>
  <si>
    <t>400 KW</t>
  </si>
  <si>
    <t>EMERGENCY GENERATOR - COMM CTR</t>
  </si>
  <si>
    <t>150 KW</t>
  </si>
  <si>
    <t>EMERGENCY GENERATOR - SSB</t>
  </si>
  <si>
    <t>1CXC</t>
  </si>
  <si>
    <t>DATA CABLE</t>
  </si>
  <si>
    <t>CARD</t>
  </si>
  <si>
    <t>CARD READERS</t>
  </si>
  <si>
    <t>CARD READER</t>
  </si>
  <si>
    <t>2SWK</t>
  </si>
  <si>
    <t>SIDEWALKS</t>
  </si>
  <si>
    <t>SIDEWALK</t>
  </si>
  <si>
    <t>SY</t>
  </si>
  <si>
    <t>BIKEPATH</t>
  </si>
  <si>
    <t>2STR</t>
  </si>
  <si>
    <t>PUBLIC STREETS</t>
  </si>
  <si>
    <t>PUBLIC STREET</t>
  </si>
  <si>
    <t>RESTRICT SERVICE RD</t>
  </si>
  <si>
    <t>SERVICE RD</t>
  </si>
  <si>
    <t>PARKING LOTS</t>
  </si>
  <si>
    <t>CAMPUS</t>
  </si>
  <si>
    <t>2LIT</t>
  </si>
  <si>
    <t>CAMPUS LIGHTS</t>
  </si>
  <si>
    <t>OUTDOOR LIGHT</t>
  </si>
  <si>
    <t>2FHY</t>
  </si>
  <si>
    <t>FIRE HYDRANTS</t>
  </si>
  <si>
    <t>FIRE HYDRANT</t>
  </si>
  <si>
    <t>2FPAN</t>
  </si>
  <si>
    <t>FIRE PANELS</t>
  </si>
  <si>
    <t>FIRE PANEL</t>
  </si>
  <si>
    <t>2CBG</t>
  </si>
  <si>
    <t>CURBS AND GUTTERS</t>
  </si>
  <si>
    <t>CURB/GUTTER</t>
  </si>
  <si>
    <t>1ELD</t>
  </si>
  <si>
    <t>ELECTRICAL DISTRIBUT</t>
  </si>
  <si>
    <t>120 VOLT</t>
  </si>
  <si>
    <t>240 VOLT</t>
  </si>
  <si>
    <t>277 VOLT</t>
  </si>
  <si>
    <t>480 VOLT</t>
  </si>
  <si>
    <t>12500 VOLT</t>
  </si>
  <si>
    <t>FREEZ</t>
  </si>
  <si>
    <t>FREEZER</t>
  </si>
  <si>
    <t>BOIL</t>
  </si>
  <si>
    <t>BOILER</t>
  </si>
  <si>
    <t>12.5 MBTU</t>
  </si>
  <si>
    <t>1 MBTU</t>
  </si>
  <si>
    <t>1HTW</t>
  </si>
  <si>
    <t xml:space="preserve">HI TEMP WATER LINES </t>
  </si>
  <si>
    <t>6 INCH</t>
  </si>
  <si>
    <t>5 INCH</t>
  </si>
  <si>
    <t>4 INCH</t>
  </si>
  <si>
    <t>3 INCH</t>
  </si>
  <si>
    <t>1WAT</t>
  </si>
  <si>
    <t>DOMESTIC WATER LINES</t>
  </si>
  <si>
    <t>10 INCH</t>
  </si>
  <si>
    <t>8 INCH</t>
  </si>
  <si>
    <t>2 INCH</t>
  </si>
  <si>
    <t>1 INCH</t>
  </si>
  <si>
    <t>BACKFLOW PREV. VALVE DBL CK</t>
  </si>
  <si>
    <t>1.5 INCH</t>
  </si>
  <si>
    <t>2.5 INCH</t>
  </si>
  <si>
    <t>1STS</t>
  </si>
  <si>
    <t>STORM SEWERS</t>
  </si>
  <si>
    <t>12 INCH</t>
  </si>
  <si>
    <t>15 INCH</t>
  </si>
  <si>
    <t>18 INCH</t>
  </si>
  <si>
    <t>21 INCH</t>
  </si>
  <si>
    <t>24 INCH</t>
  </si>
  <si>
    <t>1UTL</t>
  </si>
  <si>
    <t>UTILITY TUNNELS</t>
  </si>
  <si>
    <t>TUNNEL</t>
  </si>
  <si>
    <t>1SEW</t>
  </si>
  <si>
    <t>SANITARY SEWER LINES</t>
  </si>
  <si>
    <t>GREASE INTERCEPTOR</t>
  </si>
  <si>
    <t>LIBRARY</t>
  </si>
  <si>
    <t>UNIVIVERSITY CENTER</t>
  </si>
  <si>
    <t>1GAS</t>
  </si>
  <si>
    <t>NATURAL GAS PIPELINE</t>
  </si>
  <si>
    <t>COAX CABLE</t>
  </si>
  <si>
    <t>4 WIRE</t>
  </si>
  <si>
    <t>NETWORK</t>
  </si>
  <si>
    <t>CHIL</t>
  </si>
  <si>
    <t>CHILLERS</t>
  </si>
  <si>
    <t>CHILLER</t>
  </si>
  <si>
    <t>1CHW</t>
  </si>
  <si>
    <t>CHILLED WATER LINES</t>
  </si>
  <si>
    <t>REPAIR AND REHABILITATION BUILDING/INFRASTRUCTURE DATA FOR FORMULA</t>
  </si>
  <si>
    <t>INDIANA PUBLIC POSTSECONDARY EDUCATION</t>
  </si>
  <si>
    <t>ACADEMIC AND ADMINISTRATIVE BUILDING AND INFRASTRUCTURE DATA FOR REPAIR AND REHABILITATION FORMULA</t>
  </si>
  <si>
    <t>UNIVERSITY OF SOUTHERN INDIANA</t>
  </si>
  <si>
    <t>CAPITAL REQUEST SCHEDULE V (CRS V)</t>
  </si>
  <si>
    <t xml:space="preserve">Term </t>
  </si>
  <si>
    <t>2020 Index</t>
  </si>
  <si>
    <t>A.  ACADEMIC AND ADMINISTRATIVE BUILDINGS</t>
  </si>
  <si>
    <t>B.  INFRASTRUCTURE</t>
  </si>
  <si>
    <t xml:space="preserve"> FICE Name</t>
  </si>
  <si>
    <t>Description</t>
  </si>
  <si>
    <t>Category</t>
  </si>
  <si>
    <t xml:space="preserve">Qty </t>
  </si>
  <si>
    <t>Measurement</t>
  </si>
  <si>
    <t>Method</t>
  </si>
  <si>
    <t>Fraction</t>
  </si>
  <si>
    <t>Replacement</t>
  </si>
  <si>
    <t>Cost</t>
  </si>
  <si>
    <t>Valuation</t>
  </si>
  <si>
    <t>Quantity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</si>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</sst>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System"/>
      <family val="2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64" fontId="2" fillId="0" borderId="0" xfId="1" applyNumberFormat="1" applyFont="1" applyBorder="1"/>
    <xf numFmtId="165" fontId="2" fillId="0" borderId="0" xfId="2" applyNumberFormat="1" applyFont="1" applyBorder="1"/>
    <xf numFmtId="10" fontId="2" fillId="0" borderId="0" xfId="3" applyNumberFormat="1" applyFont="1" applyBorder="1"/>
    <xf numFmtId="164" fontId="2" fillId="0" borderId="0" xfId="1" applyNumberFormat="1" applyFont="1" applyFill="1" applyBorder="1"/>
    <xf numFmtId="165" fontId="2" fillId="0" borderId="0" xfId="2" applyNumberFormat="1" applyFont="1" applyFill="1" applyBorder="1"/>
    <xf numFmtId="165" fontId="4" fillId="0" borderId="0" xfId="2" applyNumberFormat="1" applyFont="1" applyBorder="1"/>
    <xf numFmtId="165" fontId="4" fillId="0" borderId="0" xfId="2" applyNumberFormat="1" applyFont="1" applyFill="1" applyBorder="1"/>
    <xf numFmtId="0" fontId="2" fillId="0" borderId="1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49" fontId="2" fillId="0" borderId="0" xfId="0" applyNumberFormat="1" applyFont="1" applyBorder="1"/>
    <xf numFmtId="1" fontId="2" fillId="0" borderId="0" xfId="0" applyNumberFormat="1" applyFont="1" applyBorder="1" applyAlignment="1">
      <alignment horizontal="right"/>
    </xf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1" fontId="4" fillId="0" borderId="0" xfId="0" applyNumberFormat="1" applyFont="1" applyBorder="1" applyAlignment="1">
      <alignment horizontal="right"/>
    </xf>
    <xf numFmtId="164" fontId="4" fillId="0" borderId="0" xfId="1" applyNumberFormat="1" applyFont="1" applyFill="1" applyBorder="1"/>
    <xf numFmtId="14" fontId="4" fillId="0" borderId="0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1" fontId="2" fillId="0" borderId="8" xfId="0" applyNumberFormat="1" applyFont="1" applyBorder="1" applyAlignment="1">
      <alignment horizontal="right"/>
    </xf>
    <xf numFmtId="164" fontId="2" fillId="0" borderId="8" xfId="1" applyNumberFormat="1" applyFont="1" applyFill="1" applyBorder="1"/>
    <xf numFmtId="14" fontId="2" fillId="0" borderId="8" xfId="0" applyNumberFormat="1" applyFont="1" applyBorder="1"/>
    <xf numFmtId="165" fontId="2" fillId="0" borderId="8" xfId="2" applyNumberFormat="1" applyFont="1" applyFill="1" applyBorder="1"/>
    <xf numFmtId="10" fontId="2" fillId="0" borderId="8" xfId="3" applyNumberFormat="1" applyFont="1" applyBorder="1"/>
    <xf numFmtId="165" fontId="2" fillId="0" borderId="4" xfId="2" applyNumberFormat="1" applyFont="1" applyBorder="1"/>
    <xf numFmtId="165" fontId="2" fillId="0" borderId="6" xfId="2" applyNumberFormat="1" applyFont="1" applyBorder="1"/>
    <xf numFmtId="165" fontId="2" fillId="0" borderId="9" xfId="2" applyNumberFormat="1" applyFont="1" applyBorder="1"/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1" fontId="8" fillId="0" borderId="12" xfId="0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14" fontId="8" fillId="0" borderId="12" xfId="0" applyNumberFormat="1" applyFont="1" applyBorder="1" applyAlignment="1">
      <alignment horizontal="center"/>
    </xf>
    <xf numFmtId="165" fontId="8" fillId="0" borderId="12" xfId="2" applyNumberFormat="1" applyFont="1" applyBorder="1" applyAlignment="1">
      <alignment horizontal="center"/>
    </xf>
    <xf numFmtId="165" fontId="8" fillId="0" borderId="4" xfId="2" applyNumberFormat="1" applyFont="1" applyBorder="1" applyAlignment="1">
      <alignment horizontal="center"/>
    </xf>
    <xf numFmtId="0" fontId="9" fillId="0" borderId="2" xfId="4" applyFont="1" applyBorder="1" applyAlignment="1">
      <alignment horizontal="left"/>
    </xf>
    <xf numFmtId="0" fontId="7" fillId="0" borderId="3" xfId="4" applyFont="1" applyBorder="1"/>
    <xf numFmtId="0" fontId="10" fillId="0" borderId="3" xfId="4" applyFont="1" applyBorder="1"/>
    <xf numFmtId="0" fontId="7" fillId="0" borderId="12" xfId="4" applyFont="1" applyBorder="1"/>
    <xf numFmtId="0" fontId="7" fillId="0" borderId="12" xfId="4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" fontId="11" fillId="0" borderId="11" xfId="5" applyNumberFormat="1" applyFont="1" applyFill="1" applyBorder="1" applyAlignment="1" applyProtection="1">
      <alignment horizontal="center"/>
      <protection locked="0"/>
    </xf>
    <xf numFmtId="165" fontId="11" fillId="0" borderId="12" xfId="5" applyNumberFormat="1" applyFont="1" applyFill="1" applyBorder="1"/>
    <xf numFmtId="165" fontId="11" fillId="0" borderId="12" xfId="5" applyNumberFormat="1" applyFont="1" applyFill="1" applyBorder="1" applyAlignment="1" applyProtection="1">
      <alignment horizontal="center"/>
      <protection locked="0"/>
    </xf>
    <xf numFmtId="0" fontId="11" fillId="0" borderId="12" xfId="4" applyFont="1" applyBorder="1"/>
    <xf numFmtId="164" fontId="7" fillId="0" borderId="12" xfId="6" applyNumberFormat="1" applyFont="1" applyFill="1" applyBorder="1"/>
    <xf numFmtId="0" fontId="10" fillId="0" borderId="12" xfId="4" applyFont="1" applyBorder="1"/>
    <xf numFmtId="165" fontId="7" fillId="0" borderId="12" xfId="5" applyNumberFormat="1" applyFont="1" applyFill="1" applyBorder="1"/>
    <xf numFmtId="0" fontId="12" fillId="0" borderId="12" xfId="4" applyFont="1" applyBorder="1"/>
    <xf numFmtId="165" fontId="7" fillId="0" borderId="10" xfId="5" applyNumberFormat="1" applyFont="1" applyFill="1" applyBorder="1"/>
    <xf numFmtId="166" fontId="2" fillId="0" borderId="0" xfId="0" applyNumberFormat="1" applyFont="1"/>
    <xf numFmtId="166" fontId="8" fillId="0" borderId="3" xfId="1" applyNumberFormat="1" applyFont="1" applyBorder="1" applyAlignment="1">
      <alignment horizontal="center"/>
    </xf>
    <xf numFmtId="166" fontId="2" fillId="0" borderId="3" xfId="2" applyNumberFormat="1" applyFont="1" applyBorder="1"/>
    <xf numFmtId="166" fontId="2" fillId="0" borderId="0" xfId="2" applyNumberFormat="1" applyFont="1" applyBorder="1"/>
    <xf numFmtId="166" fontId="2" fillId="0" borderId="8" xfId="2" applyNumberFormat="1" applyFont="1" applyBorder="1"/>
    <xf numFmtId="166" fontId="7" fillId="0" borderId="12" xfId="5" applyNumberFormat="1" applyFont="1" applyFill="1" applyBorder="1"/>
    <xf numFmtId="166" fontId="7" fillId="0" borderId="12" xfId="4" applyNumberFormat="1" applyFont="1" applyBorder="1" applyAlignment="1">
      <alignment horizontal="center" wrapText="1"/>
    </xf>
    <xf numFmtId="0" fontId="2" fillId="0" borderId="10" xfId="0" applyFont="1" applyBorder="1"/>
    <xf numFmtId="0" fontId="9" fillId="0" borderId="2" xfId="4" applyFont="1" applyBorder="1" applyAlignment="1" applyProtection="1">
      <alignment horizontal="left"/>
      <protection locked="0"/>
    </xf>
    <xf numFmtId="165" fontId="11" fillId="0" borderId="3" xfId="5" applyNumberFormat="1" applyFont="1" applyFill="1" applyBorder="1" applyProtection="1">
      <protection locked="0"/>
    </xf>
    <xf numFmtId="0" fontId="7" fillId="0" borderId="4" xfId="4" applyFont="1" applyBorder="1"/>
    <xf numFmtId="0" fontId="7" fillId="0" borderId="0" xfId="4" applyFont="1" applyBorder="1"/>
    <xf numFmtId="0" fontId="2" fillId="0" borderId="6" xfId="0" applyFont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2" fillId="0" borderId="0" xfId="0" applyNumberFormat="1" applyFont="1" applyBorder="1"/>
    <xf numFmtId="167" fontId="2" fillId="0" borderId="0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167" fontId="2" fillId="0" borderId="14" xfId="0" applyNumberFormat="1" applyFont="1" applyBorder="1"/>
    <xf numFmtId="0" fontId="2" fillId="0" borderId="15" xfId="0" applyFont="1" applyBorder="1"/>
    <xf numFmtId="0" fontId="7" fillId="0" borderId="0" xfId="4" applyFont="1" applyAlignment="1">
      <alignment horizontal="center"/>
    </xf>
    <xf numFmtId="22" fontId="7" fillId="0" borderId="0" xfId="4" applyNumberFormat="1" applyFont="1" applyAlignment="1" applyProtection="1">
      <alignment horizontal="center"/>
      <protection locked="0"/>
    </xf>
    <xf numFmtId="0" fontId="7" fillId="0" borderId="0" xfId="4" applyFont="1" applyAlignment="1" applyProtection="1">
      <alignment horizontal="center"/>
      <protection locked="0"/>
    </xf>
  </cellXfs>
  <cellStyles count="7">
    <cellStyle name="Comma" xfId="1" builtinId="3"/>
    <cellStyle name="Comma 4" xfId="6" xr:uid="{78F04C2C-60F2-4F89-A2E3-F16C588553D9}"/>
    <cellStyle name="Currency" xfId="2" builtinId="4"/>
    <cellStyle name="Currency 2" xfId="5" xr:uid="{F9463F89-1244-43B0-99EB-2DAE6F7485E0}"/>
    <cellStyle name="Normal" xfId="0" builtinId="0"/>
    <cellStyle name="Normal_ENRCHNG" xfId="4" xr:uid="{F9D46A77-D68A-4292-B4C0-F4FB1091C9A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mmccalmen\AppData\Local\Microsoft\Windows\INetCache\Content.Outlook\BMSVI9MZ\RR%20Formula%202021-2023%20Prelimin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BSU"/>
      <sheetName val="BSU Inf"/>
      <sheetName val="ISU"/>
      <sheetName val="ISU Inf"/>
      <sheetName val="Ivy Tech"/>
      <sheetName val="Ivy Tech Inf"/>
      <sheetName val="USI"/>
      <sheetName val="USI Inf"/>
      <sheetName val="PUWL"/>
      <sheetName val="PUWL Inf"/>
      <sheetName val="PUC"/>
      <sheetName val="PUC Inf"/>
      <sheetName val="PUNC"/>
      <sheetName val="PUNC Inf"/>
      <sheetName val="IPFW"/>
      <sheetName val="IPFW Inf"/>
      <sheetName val="IUB"/>
      <sheetName val="IUB Inf"/>
      <sheetName val="IUE"/>
      <sheetName val="IUE Inf"/>
      <sheetName val="IUPUI"/>
      <sheetName val="IUPUI Inf"/>
      <sheetName val="IUK"/>
      <sheetName val="IUK Inf"/>
      <sheetName val="IUN"/>
      <sheetName val="IUN Inf"/>
      <sheetName val="IUSB"/>
      <sheetName val="IUSB Inf"/>
      <sheetName val="IUSE"/>
      <sheetName val="IUSE Inf"/>
      <sheetName val="VU"/>
      <sheetName val="VU Inf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Index Year Built</v>
          </cell>
          <cell r="B1" t="str">
            <v>Deflator</v>
          </cell>
        </row>
        <row r="2">
          <cell r="A2">
            <v>2020</v>
          </cell>
          <cell r="B2">
            <v>3339</v>
          </cell>
        </row>
        <row r="3">
          <cell r="A3">
            <v>2019</v>
          </cell>
          <cell r="B3">
            <v>3311</v>
          </cell>
        </row>
        <row r="4">
          <cell r="A4">
            <v>2018</v>
          </cell>
          <cell r="B4">
            <v>3247.5</v>
          </cell>
        </row>
        <row r="5">
          <cell r="A5">
            <v>2017</v>
          </cell>
          <cell r="B5">
            <v>3161.1</v>
          </cell>
        </row>
        <row r="6">
          <cell r="A6">
            <v>2016</v>
          </cell>
          <cell r="B6">
            <v>3118.2</v>
          </cell>
        </row>
        <row r="7">
          <cell r="A7">
            <v>2015</v>
          </cell>
          <cell r="B7">
            <v>3088.9</v>
          </cell>
        </row>
        <row r="8">
          <cell r="A8">
            <v>2014</v>
          </cell>
          <cell r="B8">
            <v>3035.5</v>
          </cell>
        </row>
        <row r="9">
          <cell r="A9">
            <v>2013</v>
          </cell>
          <cell r="B9">
            <v>2963.4</v>
          </cell>
        </row>
        <row r="10">
          <cell r="A10">
            <v>2012</v>
          </cell>
          <cell r="B10">
            <v>2886.1</v>
          </cell>
        </row>
        <row r="11">
          <cell r="A11">
            <v>2011</v>
          </cell>
          <cell r="B11">
            <v>2795.3</v>
          </cell>
        </row>
        <row r="12">
          <cell r="A12">
            <v>2010</v>
          </cell>
          <cell r="B12">
            <v>2702.2</v>
          </cell>
        </row>
        <row r="13">
          <cell r="A13">
            <v>2009</v>
          </cell>
          <cell r="B13">
            <v>2775.5</v>
          </cell>
        </row>
        <row r="14">
          <cell r="A14">
            <v>2008</v>
          </cell>
          <cell r="B14">
            <v>2693.3</v>
          </cell>
        </row>
        <row r="15">
          <cell r="A15">
            <v>2007</v>
          </cell>
          <cell r="B15">
            <v>2597.5</v>
          </cell>
        </row>
        <row r="16">
          <cell r="A16">
            <v>2006</v>
          </cell>
          <cell r="B16">
            <v>2454.6999999999998</v>
          </cell>
        </row>
        <row r="17">
          <cell r="A17">
            <v>2005</v>
          </cell>
          <cell r="B17">
            <v>2309.1</v>
          </cell>
        </row>
        <row r="18">
          <cell r="A18">
            <v>2004</v>
          </cell>
          <cell r="B18">
            <v>2123.1999999999998</v>
          </cell>
        </row>
        <row r="19">
          <cell r="A19">
            <v>2003</v>
          </cell>
          <cell r="B19">
            <v>1964.1</v>
          </cell>
        </row>
        <row r="20">
          <cell r="A20">
            <v>2002</v>
          </cell>
          <cell r="B20">
            <v>1909.5</v>
          </cell>
        </row>
        <row r="21">
          <cell r="A21">
            <v>2001</v>
          </cell>
          <cell r="B21">
            <v>1872.6</v>
          </cell>
        </row>
        <row r="22">
          <cell r="A22">
            <v>2000</v>
          </cell>
          <cell r="B22">
            <v>1853</v>
          </cell>
        </row>
        <row r="23">
          <cell r="A23">
            <v>1999</v>
          </cell>
          <cell r="B23">
            <v>1775.5</v>
          </cell>
        </row>
        <row r="24">
          <cell r="A24">
            <v>1998</v>
          </cell>
          <cell r="B24">
            <v>1728.2</v>
          </cell>
        </row>
        <row r="25">
          <cell r="A25">
            <v>1997</v>
          </cell>
          <cell r="B25">
            <v>1686.7</v>
          </cell>
        </row>
        <row r="26">
          <cell r="A26">
            <v>1996</v>
          </cell>
          <cell r="B26">
            <v>1646.7</v>
          </cell>
        </row>
        <row r="27">
          <cell r="A27">
            <v>1995</v>
          </cell>
          <cell r="B27">
            <v>1606.5</v>
          </cell>
        </row>
        <row r="28">
          <cell r="A28">
            <v>1994</v>
          </cell>
          <cell r="B28">
            <v>1566.3</v>
          </cell>
        </row>
        <row r="29">
          <cell r="A29">
            <v>1993</v>
          </cell>
          <cell r="B29">
            <v>1524.6</v>
          </cell>
        </row>
        <row r="30">
          <cell r="A30">
            <v>1992</v>
          </cell>
          <cell r="B30">
            <v>1482.9</v>
          </cell>
        </row>
        <row r="31">
          <cell r="A31">
            <v>1991</v>
          </cell>
          <cell r="B31">
            <v>1460.95</v>
          </cell>
        </row>
        <row r="32">
          <cell r="A32">
            <v>1990</v>
          </cell>
          <cell r="B32">
            <v>1439</v>
          </cell>
        </row>
        <row r="33">
          <cell r="A33">
            <v>1989</v>
          </cell>
          <cell r="B33">
            <v>1405.35</v>
          </cell>
        </row>
        <row r="34">
          <cell r="A34">
            <v>1988</v>
          </cell>
          <cell r="B34">
            <v>1371.7</v>
          </cell>
        </row>
        <row r="35">
          <cell r="A35">
            <v>1987</v>
          </cell>
          <cell r="B35">
            <v>1328.1</v>
          </cell>
        </row>
        <row r="36">
          <cell r="A36">
            <v>1986</v>
          </cell>
          <cell r="B36">
            <v>1284.5</v>
          </cell>
        </row>
        <row r="37">
          <cell r="A37">
            <v>1985</v>
          </cell>
          <cell r="B37">
            <v>1248.3499999999999</v>
          </cell>
        </row>
        <row r="38">
          <cell r="A38">
            <v>1984</v>
          </cell>
          <cell r="B38">
            <v>1212.2</v>
          </cell>
        </row>
        <row r="39">
          <cell r="A39">
            <v>1983</v>
          </cell>
          <cell r="B39">
            <v>1163.9000000000001</v>
          </cell>
        </row>
        <row r="40">
          <cell r="A40">
            <v>1982</v>
          </cell>
          <cell r="B40">
            <v>1115.5999999999999</v>
          </cell>
        </row>
        <row r="41">
          <cell r="A41">
            <v>1981</v>
          </cell>
          <cell r="B41">
            <v>1062.8499999999999</v>
          </cell>
        </row>
        <row r="42">
          <cell r="A42">
            <v>1980</v>
          </cell>
          <cell r="B42">
            <v>1010.1</v>
          </cell>
        </row>
        <row r="43">
          <cell r="A43">
            <v>1979</v>
          </cell>
          <cell r="B43">
            <v>923.5</v>
          </cell>
        </row>
        <row r="44">
          <cell r="A44">
            <v>1978</v>
          </cell>
          <cell r="B44">
            <v>836.9</v>
          </cell>
        </row>
        <row r="45">
          <cell r="A45">
            <v>1977</v>
          </cell>
          <cell r="B45">
            <v>794.09999999999991</v>
          </cell>
        </row>
        <row r="46">
          <cell r="A46">
            <v>1976</v>
          </cell>
          <cell r="B46">
            <v>751.3</v>
          </cell>
        </row>
        <row r="47">
          <cell r="A47">
            <v>1975</v>
          </cell>
          <cell r="B47">
            <v>697.45</v>
          </cell>
        </row>
        <row r="48">
          <cell r="A48">
            <v>1974</v>
          </cell>
          <cell r="B48">
            <v>643.6</v>
          </cell>
        </row>
        <row r="49">
          <cell r="A49">
            <v>1973</v>
          </cell>
          <cell r="B49">
            <v>591.65000000000009</v>
          </cell>
        </row>
        <row r="50">
          <cell r="A50">
            <v>1972</v>
          </cell>
          <cell r="B50">
            <v>539.70000000000005</v>
          </cell>
        </row>
        <row r="51">
          <cell r="A51">
            <v>1971</v>
          </cell>
          <cell r="B51">
            <v>495.3</v>
          </cell>
        </row>
        <row r="52">
          <cell r="A52">
            <v>1970</v>
          </cell>
          <cell r="B52">
            <v>450.9</v>
          </cell>
        </row>
        <row r="53">
          <cell r="A53">
            <v>1969</v>
          </cell>
          <cell r="B53">
            <v>420.65</v>
          </cell>
        </row>
        <row r="54">
          <cell r="A54">
            <v>1968</v>
          </cell>
          <cell r="B54">
            <v>390.4</v>
          </cell>
        </row>
        <row r="55">
          <cell r="A55">
            <v>1967</v>
          </cell>
          <cell r="B55">
            <v>374.5</v>
          </cell>
        </row>
        <row r="56">
          <cell r="A56">
            <v>1966</v>
          </cell>
          <cell r="B56">
            <v>358.6</v>
          </cell>
        </row>
        <row r="57">
          <cell r="A57">
            <v>1965</v>
          </cell>
          <cell r="B57">
            <v>348.95000000000005</v>
          </cell>
        </row>
        <row r="58">
          <cell r="A58">
            <v>1964</v>
          </cell>
          <cell r="B58">
            <v>339.3</v>
          </cell>
        </row>
        <row r="59">
          <cell r="A59">
            <v>1963</v>
          </cell>
          <cell r="B59">
            <v>332.3</v>
          </cell>
        </row>
        <row r="60">
          <cell r="A60">
            <v>1962</v>
          </cell>
          <cell r="B60">
            <v>325.39999999999998</v>
          </cell>
        </row>
        <row r="61">
          <cell r="A61">
            <v>1961</v>
          </cell>
          <cell r="B61">
            <v>325.35000000000002</v>
          </cell>
        </row>
        <row r="62">
          <cell r="A62">
            <v>1960</v>
          </cell>
          <cell r="B62">
            <v>313.89999999999998</v>
          </cell>
        </row>
        <row r="63">
          <cell r="A63">
            <v>1959</v>
          </cell>
          <cell r="B63">
            <v>319.64999999999998</v>
          </cell>
        </row>
        <row r="64">
          <cell r="A64">
            <v>1958</v>
          </cell>
          <cell r="B64">
            <v>297.39999999999998</v>
          </cell>
        </row>
        <row r="65">
          <cell r="A65">
            <v>1957</v>
          </cell>
          <cell r="B65">
            <v>296</v>
          </cell>
        </row>
        <row r="66">
          <cell r="A66">
            <v>1956</v>
          </cell>
          <cell r="B66">
            <v>278.10000000000002</v>
          </cell>
        </row>
        <row r="67">
          <cell r="A67">
            <v>1955</v>
          </cell>
          <cell r="B67">
            <v>268.05</v>
          </cell>
        </row>
        <row r="68">
          <cell r="A68">
            <v>1954</v>
          </cell>
          <cell r="B68">
            <v>258</v>
          </cell>
        </row>
        <row r="69">
          <cell r="A69">
            <v>1953</v>
          </cell>
          <cell r="B69">
            <v>248.2</v>
          </cell>
        </row>
        <row r="70">
          <cell r="A70">
            <v>1952</v>
          </cell>
          <cell r="B70">
            <v>238.4</v>
          </cell>
        </row>
        <row r="71">
          <cell r="A71">
            <v>1951</v>
          </cell>
          <cell r="B71">
            <v>227.10000000000002</v>
          </cell>
        </row>
        <row r="72">
          <cell r="A72">
            <v>1950</v>
          </cell>
          <cell r="B72">
            <v>215.8</v>
          </cell>
        </row>
        <row r="73">
          <cell r="A73">
            <v>1949</v>
          </cell>
          <cell r="B73">
            <v>210</v>
          </cell>
        </row>
        <row r="74">
          <cell r="A74">
            <v>1948</v>
          </cell>
          <cell r="B74">
            <v>204.2</v>
          </cell>
        </row>
        <row r="75">
          <cell r="A75">
            <v>1947</v>
          </cell>
          <cell r="B75">
            <v>178.45</v>
          </cell>
        </row>
        <row r="76">
          <cell r="A76">
            <v>1946</v>
          </cell>
          <cell r="B76">
            <v>152.69999999999999</v>
          </cell>
        </row>
        <row r="77">
          <cell r="A77">
            <v>1945</v>
          </cell>
          <cell r="B77">
            <v>137.75</v>
          </cell>
        </row>
        <row r="78">
          <cell r="A78">
            <v>1944</v>
          </cell>
          <cell r="B78">
            <v>122.8</v>
          </cell>
        </row>
        <row r="79">
          <cell r="A79">
            <v>1943</v>
          </cell>
          <cell r="B79">
            <v>118.75</v>
          </cell>
        </row>
        <row r="80">
          <cell r="A80">
            <v>1942</v>
          </cell>
          <cell r="B80">
            <v>114.7</v>
          </cell>
        </row>
        <row r="81">
          <cell r="A81">
            <v>1941</v>
          </cell>
          <cell r="B81">
            <v>107.75</v>
          </cell>
        </row>
        <row r="82">
          <cell r="A82">
            <v>1940</v>
          </cell>
          <cell r="B82">
            <v>100.8</v>
          </cell>
        </row>
        <row r="83">
          <cell r="A83">
            <v>1939</v>
          </cell>
          <cell r="B83">
            <v>100.69999999999999</v>
          </cell>
        </row>
        <row r="84">
          <cell r="A84">
            <v>1938</v>
          </cell>
          <cell r="B84">
            <v>100.6</v>
          </cell>
        </row>
        <row r="85">
          <cell r="A85">
            <v>1937</v>
          </cell>
          <cell r="B85">
            <v>95.449999999999989</v>
          </cell>
        </row>
        <row r="86">
          <cell r="A86">
            <v>1936</v>
          </cell>
          <cell r="B86">
            <v>90.3</v>
          </cell>
        </row>
        <row r="87">
          <cell r="A87">
            <v>1935</v>
          </cell>
          <cell r="B87">
            <v>89.3</v>
          </cell>
        </row>
        <row r="88">
          <cell r="A88">
            <v>1934</v>
          </cell>
          <cell r="B88">
            <v>88.3</v>
          </cell>
        </row>
        <row r="89">
          <cell r="A89">
            <v>1933</v>
          </cell>
          <cell r="B89">
            <v>85.05</v>
          </cell>
        </row>
        <row r="90">
          <cell r="A90">
            <v>1932</v>
          </cell>
          <cell r="B90">
            <v>81.8</v>
          </cell>
        </row>
        <row r="91">
          <cell r="A91">
            <v>1931</v>
          </cell>
          <cell r="B91">
            <v>90.55</v>
          </cell>
        </row>
        <row r="92">
          <cell r="A92">
            <v>1930</v>
          </cell>
          <cell r="B92">
            <v>99.3</v>
          </cell>
        </row>
        <row r="93">
          <cell r="A93">
            <v>1929</v>
          </cell>
          <cell r="B93">
            <v>100.19999999999999</v>
          </cell>
        </row>
        <row r="94">
          <cell r="A94">
            <v>1928</v>
          </cell>
          <cell r="B94">
            <v>101.1</v>
          </cell>
        </row>
        <row r="95">
          <cell r="A95">
            <v>1927</v>
          </cell>
          <cell r="B95">
            <v>100.55</v>
          </cell>
        </row>
        <row r="96">
          <cell r="A96">
            <v>1926</v>
          </cell>
          <cell r="B96">
            <v>100</v>
          </cell>
        </row>
        <row r="97">
          <cell r="A97">
            <v>1925</v>
          </cell>
          <cell r="B97">
            <v>101.65</v>
          </cell>
        </row>
        <row r="98">
          <cell r="A98">
            <v>1924</v>
          </cell>
          <cell r="B98">
            <v>103.3</v>
          </cell>
        </row>
        <row r="99">
          <cell r="A99">
            <v>1923</v>
          </cell>
          <cell r="B99">
            <v>98.55</v>
          </cell>
        </row>
        <row r="100">
          <cell r="A100">
            <v>1922</v>
          </cell>
          <cell r="B100">
            <v>93.8</v>
          </cell>
        </row>
        <row r="101">
          <cell r="A101">
            <v>1921</v>
          </cell>
          <cell r="B101">
            <v>106.15</v>
          </cell>
        </row>
        <row r="102">
          <cell r="A102">
            <v>1920</v>
          </cell>
          <cell r="B102">
            <v>118.5</v>
          </cell>
        </row>
        <row r="103">
          <cell r="A103">
            <v>1919</v>
          </cell>
          <cell r="B103">
            <v>103.05</v>
          </cell>
        </row>
        <row r="104">
          <cell r="A104">
            <v>1918</v>
          </cell>
          <cell r="B104">
            <v>87.6</v>
          </cell>
        </row>
        <row r="105">
          <cell r="A105">
            <v>1917</v>
          </cell>
          <cell r="B105">
            <v>75.650000000000006</v>
          </cell>
        </row>
        <row r="106">
          <cell r="A106">
            <v>1916</v>
          </cell>
          <cell r="B106">
            <v>63.7</v>
          </cell>
        </row>
        <row r="107">
          <cell r="A107">
            <v>1915</v>
          </cell>
          <cell r="B107">
            <v>60</v>
          </cell>
        </row>
        <row r="108">
          <cell r="A108">
            <v>1914</v>
          </cell>
          <cell r="B108">
            <v>56.3</v>
          </cell>
        </row>
        <row r="109">
          <cell r="A109">
            <v>1913</v>
          </cell>
          <cell r="B109">
            <v>56.45</v>
          </cell>
        </row>
        <row r="110">
          <cell r="A110">
            <v>1912</v>
          </cell>
          <cell r="B110">
            <v>56.6</v>
          </cell>
        </row>
        <row r="111">
          <cell r="A111">
            <v>1911</v>
          </cell>
          <cell r="B111">
            <v>56.1</v>
          </cell>
        </row>
        <row r="112">
          <cell r="A112">
            <v>1910</v>
          </cell>
          <cell r="B112">
            <v>55.6</v>
          </cell>
        </row>
        <row r="113">
          <cell r="A113">
            <v>1909</v>
          </cell>
          <cell r="B113">
            <v>55.150000000000006</v>
          </cell>
        </row>
        <row r="114">
          <cell r="A114">
            <v>1908</v>
          </cell>
          <cell r="B114">
            <v>54.7</v>
          </cell>
        </row>
        <row r="115">
          <cell r="A115">
            <v>1907</v>
          </cell>
          <cell r="B115">
            <v>54.3</v>
          </cell>
        </row>
        <row r="116">
          <cell r="A116">
            <v>1906</v>
          </cell>
          <cell r="B116">
            <v>53.9</v>
          </cell>
        </row>
        <row r="117">
          <cell r="A117">
            <v>1905</v>
          </cell>
          <cell r="B117">
            <v>53.9</v>
          </cell>
        </row>
        <row r="118">
          <cell r="A118">
            <v>1904</v>
          </cell>
          <cell r="B118">
            <v>53.9</v>
          </cell>
        </row>
        <row r="119">
          <cell r="A119">
            <v>1903</v>
          </cell>
          <cell r="B119">
            <v>53.15</v>
          </cell>
        </row>
        <row r="120">
          <cell r="A120">
            <v>1902</v>
          </cell>
          <cell r="B120">
            <v>52.4</v>
          </cell>
        </row>
        <row r="121">
          <cell r="A121">
            <v>1901</v>
          </cell>
          <cell r="B121">
            <v>51.65</v>
          </cell>
        </row>
        <row r="122">
          <cell r="A122">
            <v>1900</v>
          </cell>
          <cell r="B122">
            <v>50.9</v>
          </cell>
        </row>
        <row r="123">
          <cell r="A123">
            <v>1899</v>
          </cell>
          <cell r="B123">
            <v>49.52</v>
          </cell>
        </row>
        <row r="124">
          <cell r="A124">
            <v>1898</v>
          </cell>
          <cell r="B124">
            <v>48.14</v>
          </cell>
        </row>
        <row r="125">
          <cell r="A125">
            <v>1897</v>
          </cell>
          <cell r="B125">
            <v>46.8</v>
          </cell>
        </row>
        <row r="126">
          <cell r="A126">
            <v>1896</v>
          </cell>
          <cell r="B126">
            <v>45.5</v>
          </cell>
        </row>
        <row r="127">
          <cell r="A127">
            <v>1895</v>
          </cell>
          <cell r="B127">
            <v>44.23</v>
          </cell>
        </row>
        <row r="128">
          <cell r="A128">
            <v>1894</v>
          </cell>
          <cell r="B128">
            <v>43</v>
          </cell>
        </row>
        <row r="129">
          <cell r="A129">
            <v>1893</v>
          </cell>
          <cell r="B129">
            <v>41.8</v>
          </cell>
        </row>
        <row r="130">
          <cell r="A130">
            <v>1892</v>
          </cell>
          <cell r="B130">
            <v>40.64</v>
          </cell>
        </row>
        <row r="131">
          <cell r="A131">
            <v>1891</v>
          </cell>
          <cell r="B131">
            <v>39.51</v>
          </cell>
        </row>
        <row r="132">
          <cell r="A132">
            <v>1890</v>
          </cell>
          <cell r="B132">
            <v>38.409999999999997</v>
          </cell>
        </row>
        <row r="133">
          <cell r="A133">
            <v>1889</v>
          </cell>
          <cell r="B133">
            <v>37.340000000000003</v>
          </cell>
        </row>
        <row r="134">
          <cell r="A134">
            <v>1888</v>
          </cell>
          <cell r="B134">
            <v>36.299999999999997</v>
          </cell>
        </row>
        <row r="135">
          <cell r="A135">
            <v>1887</v>
          </cell>
          <cell r="B135">
            <v>35.29</v>
          </cell>
        </row>
        <row r="136">
          <cell r="A136">
            <v>1886</v>
          </cell>
          <cell r="B136">
            <v>34.31</v>
          </cell>
        </row>
        <row r="137">
          <cell r="A137">
            <v>1885</v>
          </cell>
          <cell r="B137">
            <v>33.35</v>
          </cell>
        </row>
        <row r="138">
          <cell r="A138">
            <v>1884</v>
          </cell>
          <cell r="B138">
            <v>32.43</v>
          </cell>
        </row>
        <row r="139">
          <cell r="A139">
            <v>1883</v>
          </cell>
          <cell r="B139">
            <v>31.52</v>
          </cell>
        </row>
        <row r="140">
          <cell r="A140">
            <v>1882</v>
          </cell>
          <cell r="B140">
            <v>30.65</v>
          </cell>
        </row>
        <row r="141">
          <cell r="A141">
            <v>1881</v>
          </cell>
          <cell r="B141">
            <v>29.79</v>
          </cell>
        </row>
        <row r="142">
          <cell r="A142">
            <v>1880</v>
          </cell>
          <cell r="B142">
            <v>28.96</v>
          </cell>
        </row>
        <row r="143">
          <cell r="A143">
            <v>1879</v>
          </cell>
          <cell r="B143">
            <v>28.16</v>
          </cell>
        </row>
        <row r="144">
          <cell r="A144">
            <v>1878</v>
          </cell>
          <cell r="B144">
            <v>27.37</v>
          </cell>
        </row>
        <row r="145">
          <cell r="A145">
            <v>1877</v>
          </cell>
          <cell r="B145">
            <v>26.61</v>
          </cell>
        </row>
        <row r="146">
          <cell r="A146">
            <v>1876</v>
          </cell>
          <cell r="B146">
            <v>25.87</v>
          </cell>
        </row>
        <row r="147">
          <cell r="A147">
            <v>1865</v>
          </cell>
          <cell r="B147">
            <v>25.87</v>
          </cell>
        </row>
        <row r="148">
          <cell r="A148">
            <v>1864</v>
          </cell>
          <cell r="B148">
            <v>25.87</v>
          </cell>
        </row>
        <row r="149">
          <cell r="A149">
            <v>1863</v>
          </cell>
          <cell r="B149">
            <v>25.87</v>
          </cell>
        </row>
        <row r="150">
          <cell r="A150">
            <v>1862</v>
          </cell>
          <cell r="B150">
            <v>25.87</v>
          </cell>
        </row>
        <row r="151">
          <cell r="A151">
            <v>1861</v>
          </cell>
          <cell r="B151">
            <v>25.87</v>
          </cell>
        </row>
        <row r="152">
          <cell r="A152">
            <v>1860</v>
          </cell>
          <cell r="B152">
            <v>25.87</v>
          </cell>
        </row>
        <row r="153">
          <cell r="A153">
            <v>1859</v>
          </cell>
          <cell r="B153">
            <v>25.87</v>
          </cell>
        </row>
        <row r="154">
          <cell r="A154">
            <v>1858</v>
          </cell>
          <cell r="B154">
            <v>25.87</v>
          </cell>
        </row>
        <row r="155">
          <cell r="A155">
            <v>1857</v>
          </cell>
          <cell r="B155">
            <v>25.87</v>
          </cell>
        </row>
        <row r="156">
          <cell r="A156">
            <v>1856</v>
          </cell>
          <cell r="B156">
            <v>25.87</v>
          </cell>
        </row>
        <row r="157">
          <cell r="A157">
            <v>1855</v>
          </cell>
          <cell r="B157">
            <v>25.87</v>
          </cell>
        </row>
        <row r="158">
          <cell r="A158">
            <v>1854</v>
          </cell>
          <cell r="B158">
            <v>25.87</v>
          </cell>
        </row>
        <row r="159">
          <cell r="A159">
            <v>1853</v>
          </cell>
          <cell r="B159">
            <v>25.87</v>
          </cell>
        </row>
        <row r="160">
          <cell r="A160">
            <v>1852</v>
          </cell>
          <cell r="B160">
            <v>25.87</v>
          </cell>
        </row>
        <row r="161">
          <cell r="A161">
            <v>1851</v>
          </cell>
          <cell r="B161">
            <v>25.87</v>
          </cell>
        </row>
        <row r="162">
          <cell r="A162">
            <v>1850</v>
          </cell>
          <cell r="B162">
            <v>25.87</v>
          </cell>
        </row>
        <row r="163">
          <cell r="A163">
            <v>1849</v>
          </cell>
          <cell r="B163">
            <v>25.87</v>
          </cell>
        </row>
        <row r="164">
          <cell r="A164">
            <v>1848</v>
          </cell>
          <cell r="B164">
            <v>25.87</v>
          </cell>
        </row>
        <row r="165">
          <cell r="A165">
            <v>1847</v>
          </cell>
          <cell r="B165">
            <v>25.87</v>
          </cell>
        </row>
        <row r="166">
          <cell r="A166">
            <v>1846</v>
          </cell>
          <cell r="B166">
            <v>25.87</v>
          </cell>
        </row>
        <row r="167">
          <cell r="A167">
            <v>1845</v>
          </cell>
          <cell r="B167">
            <v>25.87</v>
          </cell>
        </row>
        <row r="168">
          <cell r="A168">
            <v>1844</v>
          </cell>
          <cell r="B168">
            <v>25.87</v>
          </cell>
        </row>
        <row r="169">
          <cell r="A169">
            <v>1843</v>
          </cell>
          <cell r="B169">
            <v>25.87</v>
          </cell>
        </row>
        <row r="170">
          <cell r="A170">
            <v>1842</v>
          </cell>
          <cell r="B170">
            <v>25.87</v>
          </cell>
        </row>
        <row r="171">
          <cell r="A171">
            <v>1841</v>
          </cell>
          <cell r="B171">
            <v>25.87</v>
          </cell>
        </row>
        <row r="172">
          <cell r="A172">
            <v>1840</v>
          </cell>
          <cell r="B172">
            <v>25.87</v>
          </cell>
        </row>
        <row r="173">
          <cell r="A173">
            <v>1839</v>
          </cell>
          <cell r="B173">
            <v>25.87</v>
          </cell>
        </row>
        <row r="174">
          <cell r="A174">
            <v>1838</v>
          </cell>
          <cell r="B174">
            <v>25.87</v>
          </cell>
        </row>
        <row r="175">
          <cell r="A175">
            <v>1837</v>
          </cell>
          <cell r="B175">
            <v>25.87</v>
          </cell>
        </row>
        <row r="176">
          <cell r="A176">
            <v>1836</v>
          </cell>
          <cell r="B176">
            <v>25.87</v>
          </cell>
        </row>
        <row r="177">
          <cell r="A177">
            <v>1835</v>
          </cell>
          <cell r="B177">
            <v>25.87</v>
          </cell>
        </row>
        <row r="178">
          <cell r="A178">
            <v>1834</v>
          </cell>
          <cell r="B178">
            <v>25.87</v>
          </cell>
        </row>
        <row r="179">
          <cell r="A179">
            <v>1833</v>
          </cell>
          <cell r="B179">
            <v>25.87</v>
          </cell>
        </row>
        <row r="180">
          <cell r="A180">
            <v>1832</v>
          </cell>
          <cell r="B180">
            <v>25.87</v>
          </cell>
        </row>
        <row r="181">
          <cell r="A181">
            <v>1831</v>
          </cell>
          <cell r="B181">
            <v>25.87</v>
          </cell>
        </row>
        <row r="182">
          <cell r="A182">
            <v>1830</v>
          </cell>
          <cell r="B182">
            <v>25.87</v>
          </cell>
        </row>
        <row r="183">
          <cell r="A183">
            <v>1829</v>
          </cell>
          <cell r="B183">
            <v>25.87</v>
          </cell>
        </row>
        <row r="184">
          <cell r="A184">
            <v>1828</v>
          </cell>
          <cell r="B184">
            <v>25.87</v>
          </cell>
        </row>
        <row r="185">
          <cell r="A185">
            <v>1827</v>
          </cell>
          <cell r="B185">
            <v>25.87</v>
          </cell>
        </row>
        <row r="186">
          <cell r="A186">
            <v>1826</v>
          </cell>
          <cell r="B186">
            <v>25.87</v>
          </cell>
        </row>
        <row r="187">
          <cell r="A187">
            <v>1825</v>
          </cell>
          <cell r="B187">
            <v>25.87</v>
          </cell>
        </row>
        <row r="188">
          <cell r="A188">
            <v>1824</v>
          </cell>
          <cell r="B188">
            <v>25.87</v>
          </cell>
        </row>
        <row r="189">
          <cell r="A189">
            <v>1823</v>
          </cell>
          <cell r="B189">
            <v>25.87</v>
          </cell>
        </row>
        <row r="190">
          <cell r="A190">
            <v>1822</v>
          </cell>
          <cell r="B190">
            <v>25.87</v>
          </cell>
        </row>
        <row r="191">
          <cell r="A191">
            <v>1821</v>
          </cell>
          <cell r="B191">
            <v>25.87</v>
          </cell>
        </row>
        <row r="192">
          <cell r="A192">
            <v>1820</v>
          </cell>
          <cell r="B192">
            <v>25.87</v>
          </cell>
        </row>
        <row r="193">
          <cell r="A193">
            <v>1819</v>
          </cell>
          <cell r="B193">
            <v>25.87</v>
          </cell>
        </row>
        <row r="194">
          <cell r="A194">
            <v>1775</v>
          </cell>
          <cell r="B194">
            <v>25.87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05E2-148C-4FD3-89F5-121DC9DB84F0}">
  <sheetPr>
    <pageSetUpPr fitToPage="1"/>
  </sheetPr>
  <dimension ref="A2:P197"/>
  <sheetViews>
    <sheetView tabSelected="1" topLeftCell="A4" workbookViewId="0">
      <selection activeCell="A5" sqref="A5:O5"/>
    </sheetView>
  </sheetViews>
  <sheetFormatPr defaultRowHeight="12.75" x14ac:dyDescent="0.2"/>
  <cols>
    <col min="1" max="1" width="9.140625" style="1"/>
    <col min="2" max="2" width="25.28515625" style="1" bestFit="1" customWidth="1"/>
    <col min="3" max="3" width="35.7109375" style="1" bestFit="1" customWidth="1"/>
    <col min="4" max="4" width="15" style="1" customWidth="1"/>
    <col min="5" max="5" width="20" style="1" customWidth="1"/>
    <col min="6" max="6" width="11.85546875" style="1" customWidth="1"/>
    <col min="7" max="7" width="11.28515625" style="1" customWidth="1"/>
    <col min="8" max="8" width="9.85546875" style="1" bestFit="1" customWidth="1"/>
    <col min="9" max="9" width="10.85546875" style="1" bestFit="1" customWidth="1"/>
    <col min="10" max="10" width="9.5703125" style="1" bestFit="1" customWidth="1"/>
    <col min="11" max="11" width="9.28515625" style="1" bestFit="1" customWidth="1"/>
    <col min="12" max="12" width="7.7109375" style="1" bestFit="1" customWidth="1"/>
    <col min="13" max="13" width="13.85546875" style="1" customWidth="1"/>
    <col min="14" max="14" width="10.7109375" style="1" customWidth="1"/>
    <col min="15" max="15" width="10.5703125" style="55" bestFit="1" customWidth="1"/>
    <col min="16" max="16" width="16.5703125" style="1" bestFit="1" customWidth="1"/>
    <col min="17" max="16384" width="9.140625" style="1"/>
  </cols>
  <sheetData>
    <row r="2" spans="1:16" x14ac:dyDescent="0.2">
      <c r="A2" s="83" t="s">
        <v>315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6" x14ac:dyDescent="0.2">
      <c r="A3" s="84" t="s">
        <v>311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6" x14ac:dyDescent="0.2">
      <c r="A4" s="85" t="s">
        <v>312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6" x14ac:dyDescent="0.2">
      <c r="A5" s="85" t="s">
        <v>313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6" x14ac:dyDescent="0.2">
      <c r="A6" s="85" t="s">
        <v>314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6" ht="13.5" thickBot="1" x14ac:dyDescent="0.25"/>
    <row r="8" spans="1:16" ht="13.5" thickBot="1" x14ac:dyDescent="0.25">
      <c r="A8" s="40" t="s">
        <v>318</v>
      </c>
      <c r="B8" s="41"/>
      <c r="C8" s="41"/>
      <c r="D8" s="41"/>
      <c r="E8" s="41"/>
      <c r="F8" s="41"/>
      <c r="G8" s="41"/>
      <c r="H8" s="41"/>
      <c r="I8" s="42"/>
      <c r="J8" s="41"/>
      <c r="K8" s="41"/>
      <c r="L8" s="41"/>
      <c r="M8" s="43"/>
      <c r="N8" s="44"/>
      <c r="O8" s="61"/>
      <c r="P8" s="62"/>
    </row>
    <row r="9" spans="1:16" ht="13.5" thickBot="1" x14ac:dyDescent="0.25">
      <c r="A9" s="33" t="s">
        <v>0</v>
      </c>
      <c r="B9" s="31" t="s">
        <v>1</v>
      </c>
      <c r="C9" s="31" t="s">
        <v>2</v>
      </c>
      <c r="D9" s="34" t="s">
        <v>3</v>
      </c>
      <c r="E9" s="31" t="s">
        <v>4</v>
      </c>
      <c r="F9" s="35" t="s">
        <v>5</v>
      </c>
      <c r="G9" s="31" t="s">
        <v>6</v>
      </c>
      <c r="H9" s="36" t="s">
        <v>7</v>
      </c>
      <c r="I9" s="31" t="s">
        <v>8</v>
      </c>
      <c r="J9" s="37" t="s">
        <v>316</v>
      </c>
      <c r="K9" s="31" t="s">
        <v>9</v>
      </c>
      <c r="L9" s="31" t="s">
        <v>10</v>
      </c>
      <c r="M9" s="38" t="s">
        <v>11</v>
      </c>
      <c r="N9" s="31" t="s">
        <v>12</v>
      </c>
      <c r="O9" s="56" t="s">
        <v>317</v>
      </c>
      <c r="P9" s="39" t="s">
        <v>13</v>
      </c>
    </row>
    <row r="10" spans="1:16" x14ac:dyDescent="0.2">
      <c r="A10" s="11">
        <v>1808</v>
      </c>
      <c r="B10" s="10" t="s">
        <v>14</v>
      </c>
      <c r="C10" s="10" t="s">
        <v>15</v>
      </c>
      <c r="D10" s="10" t="s">
        <v>16</v>
      </c>
      <c r="E10" s="12" t="s">
        <v>17</v>
      </c>
      <c r="F10" s="13">
        <v>1737</v>
      </c>
      <c r="G10" s="10">
        <v>0</v>
      </c>
      <c r="H10" s="2">
        <v>2094</v>
      </c>
      <c r="I10" s="10" t="s">
        <v>18</v>
      </c>
      <c r="J10" s="14" t="s">
        <v>19</v>
      </c>
      <c r="K10" s="10" t="s">
        <v>20</v>
      </c>
      <c r="L10" s="10">
        <v>1830</v>
      </c>
      <c r="M10" s="3">
        <v>2500</v>
      </c>
      <c r="N10" s="4">
        <f>F10/(F10+G10)</f>
        <v>1</v>
      </c>
      <c r="O10" s="57">
        <f t="shared" ref="O10:O41" si="0">IF(L10&gt;0,VLOOKUP(L10,INDEX,2,FALSE),0)</f>
        <v>25.87</v>
      </c>
      <c r="P10" s="28">
        <f>IF(ISERROR(M10/O10*[1]Index!$B$2*N10),0,M10/O10*[1]Index!$B$2*N10)</f>
        <v>322671.04754541942</v>
      </c>
    </row>
    <row r="11" spans="1:16" x14ac:dyDescent="0.2">
      <c r="A11" s="11">
        <v>1808</v>
      </c>
      <c r="B11" s="10" t="s">
        <v>14</v>
      </c>
      <c r="C11" s="10" t="s">
        <v>21</v>
      </c>
      <c r="D11" s="10" t="s">
        <v>16</v>
      </c>
      <c r="E11" s="12" t="s">
        <v>22</v>
      </c>
      <c r="F11" s="13">
        <v>1188</v>
      </c>
      <c r="G11" s="10">
        <v>0</v>
      </c>
      <c r="H11" s="2">
        <v>1769</v>
      </c>
      <c r="I11" s="10" t="s">
        <v>18</v>
      </c>
      <c r="J11" s="14" t="s">
        <v>19</v>
      </c>
      <c r="K11" s="10" t="s">
        <v>20</v>
      </c>
      <c r="L11" s="10">
        <v>1960</v>
      </c>
      <c r="M11" s="3">
        <v>19153</v>
      </c>
      <c r="N11" s="4">
        <f t="shared" ref="N11:N78" si="1">F11/(F11+G11)</f>
        <v>1</v>
      </c>
      <c r="O11" s="58">
        <f t="shared" si="0"/>
        <v>313.89999999999998</v>
      </c>
      <c r="P11" s="29">
        <f>IF(ISERROR(M11/O11*[1]Index!$B$2*N11),0,M11/O11*[1]Index!$B$2*N11)</f>
        <v>203733.24944249765</v>
      </c>
    </row>
    <row r="12" spans="1:16" x14ac:dyDescent="0.2">
      <c r="A12" s="11">
        <v>1808</v>
      </c>
      <c r="B12" s="10" t="s">
        <v>14</v>
      </c>
      <c r="C12" s="10" t="s">
        <v>23</v>
      </c>
      <c r="D12" s="10" t="s">
        <v>24</v>
      </c>
      <c r="E12" s="12" t="s">
        <v>25</v>
      </c>
      <c r="F12" s="15">
        <v>11200</v>
      </c>
      <c r="G12" s="10">
        <v>0</v>
      </c>
      <c r="H12" s="2">
        <v>16151</v>
      </c>
      <c r="I12" s="10" t="s">
        <v>18</v>
      </c>
      <c r="J12" s="14" t="s">
        <v>19</v>
      </c>
      <c r="K12" s="10" t="s">
        <v>20</v>
      </c>
      <c r="L12" s="10">
        <v>2011</v>
      </c>
      <c r="M12" s="3">
        <v>3300000</v>
      </c>
      <c r="N12" s="4">
        <f t="shared" si="1"/>
        <v>1</v>
      </c>
      <c r="O12" s="58">
        <f t="shared" si="0"/>
        <v>2795.3</v>
      </c>
      <c r="P12" s="29">
        <f>IF(ISERROR(M12/O12*[1]Index!$B$2*N12),0,M12/O12*[1]Index!$B$2*N12)</f>
        <v>3941866.7048259573</v>
      </c>
    </row>
    <row r="13" spans="1:16" x14ac:dyDescent="0.2">
      <c r="A13" s="11">
        <v>1808</v>
      </c>
      <c r="B13" s="10" t="s">
        <v>14</v>
      </c>
      <c r="C13" s="10" t="s">
        <v>26</v>
      </c>
      <c r="D13" s="10" t="s">
        <v>27</v>
      </c>
      <c r="E13" s="12" t="s">
        <v>25</v>
      </c>
      <c r="F13" s="15">
        <v>21929</v>
      </c>
      <c r="G13" s="10">
        <v>0</v>
      </c>
      <c r="H13" s="2">
        <v>33500</v>
      </c>
      <c r="I13" s="10" t="s">
        <v>18</v>
      </c>
      <c r="J13" s="14" t="s">
        <v>19</v>
      </c>
      <c r="K13" s="10" t="s">
        <v>20</v>
      </c>
      <c r="L13" s="10">
        <v>2014</v>
      </c>
      <c r="M13" s="3">
        <v>16000000</v>
      </c>
      <c r="N13" s="4">
        <f t="shared" si="1"/>
        <v>1</v>
      </c>
      <c r="O13" s="58">
        <f t="shared" si="0"/>
        <v>3035.5</v>
      </c>
      <c r="P13" s="29">
        <f>IF(ISERROR(M13/O13*[1]Index!$B$2*N13),0,M13/O13*[1]Index!$B$2*N13)</f>
        <v>17599736.451984845</v>
      </c>
    </row>
    <row r="14" spans="1:16" x14ac:dyDescent="0.2">
      <c r="A14" s="11">
        <v>1808</v>
      </c>
      <c r="B14" s="10" t="s">
        <v>14</v>
      </c>
      <c r="C14" s="10" t="s">
        <v>28</v>
      </c>
      <c r="D14" s="10" t="s">
        <v>29</v>
      </c>
      <c r="E14" s="12" t="s">
        <v>25</v>
      </c>
      <c r="F14" s="15">
        <v>10469</v>
      </c>
      <c r="G14" s="10">
        <v>0</v>
      </c>
      <c r="H14" s="2">
        <v>13590</v>
      </c>
      <c r="I14" s="10" t="s">
        <v>18</v>
      </c>
      <c r="J14" s="14" t="s">
        <v>19</v>
      </c>
      <c r="K14" s="10" t="s">
        <v>20</v>
      </c>
      <c r="L14" s="10">
        <v>2014</v>
      </c>
      <c r="M14" s="3">
        <v>1800000</v>
      </c>
      <c r="N14" s="4">
        <f t="shared" si="1"/>
        <v>1</v>
      </c>
      <c r="O14" s="58">
        <f t="shared" si="0"/>
        <v>3035.5</v>
      </c>
      <c r="P14" s="29">
        <f>IF(ISERROR(M14/O14*[1]Index!$B$2*N14),0,M14/O14*[1]Index!$B$2*N14)</f>
        <v>1979970.350848295</v>
      </c>
    </row>
    <row r="15" spans="1:16" x14ac:dyDescent="0.2">
      <c r="A15" s="11">
        <v>1808</v>
      </c>
      <c r="B15" s="10" t="s">
        <v>14</v>
      </c>
      <c r="C15" s="10" t="s">
        <v>30</v>
      </c>
      <c r="D15" s="10" t="s">
        <v>31</v>
      </c>
      <c r="E15" s="12" t="s">
        <v>25</v>
      </c>
      <c r="F15" s="13">
        <v>4829</v>
      </c>
      <c r="G15" s="10">
        <v>0</v>
      </c>
      <c r="H15" s="2">
        <v>5208</v>
      </c>
      <c r="I15" s="10" t="s">
        <v>18</v>
      </c>
      <c r="J15" s="14" t="s">
        <v>19</v>
      </c>
      <c r="K15" s="10" t="s">
        <v>20</v>
      </c>
      <c r="L15" s="10">
        <v>1999</v>
      </c>
      <c r="M15" s="3">
        <v>650000</v>
      </c>
      <c r="N15" s="4">
        <f t="shared" si="1"/>
        <v>1</v>
      </c>
      <c r="O15" s="58">
        <f t="shared" si="0"/>
        <v>1775.5</v>
      </c>
      <c r="P15" s="29">
        <f>IF(ISERROR(M15/O15*[1]Index!$B$2*N15),0,M15/O15*[1]Index!$B$2*N15)</f>
        <v>1222388.0597014925</v>
      </c>
    </row>
    <row r="16" spans="1:16" x14ac:dyDescent="0.2">
      <c r="A16" s="11">
        <v>1808</v>
      </c>
      <c r="B16" s="10" t="s">
        <v>14</v>
      </c>
      <c r="C16" s="10" t="s">
        <v>32</v>
      </c>
      <c r="D16" s="10" t="s">
        <v>16</v>
      </c>
      <c r="E16" s="12" t="s">
        <v>17</v>
      </c>
      <c r="F16" s="13">
        <v>18094</v>
      </c>
      <c r="G16" s="10">
        <v>0</v>
      </c>
      <c r="H16" s="2">
        <v>21672</v>
      </c>
      <c r="I16" s="10" t="s">
        <v>18</v>
      </c>
      <c r="J16" s="14" t="s">
        <v>19</v>
      </c>
      <c r="K16" s="10" t="s">
        <v>20</v>
      </c>
      <c r="L16" s="10">
        <v>1979</v>
      </c>
      <c r="M16" s="3">
        <v>2964200</v>
      </c>
      <c r="N16" s="4">
        <f t="shared" si="1"/>
        <v>1</v>
      </c>
      <c r="O16" s="58">
        <f t="shared" si="0"/>
        <v>923.5</v>
      </c>
      <c r="P16" s="29">
        <f>IF(ISERROR(M16/O16*[1]Index!$B$2*N16),0,M16/O16*[1]Index!$B$2*N16)</f>
        <v>10717340.335679479</v>
      </c>
    </row>
    <row r="17" spans="1:16" x14ac:dyDescent="0.2">
      <c r="A17" s="11">
        <v>1808</v>
      </c>
      <c r="B17" s="10" t="s">
        <v>14</v>
      </c>
      <c r="C17" s="10" t="s">
        <v>33</v>
      </c>
      <c r="D17" s="10" t="s">
        <v>16</v>
      </c>
      <c r="E17" s="12" t="s">
        <v>17</v>
      </c>
      <c r="F17" s="13">
        <v>620</v>
      </c>
      <c r="G17" s="10">
        <v>0</v>
      </c>
      <c r="H17" s="2">
        <v>620</v>
      </c>
      <c r="I17" s="10" t="s">
        <v>18</v>
      </c>
      <c r="J17" s="14" t="s">
        <v>19</v>
      </c>
      <c r="K17" s="10" t="s">
        <v>20</v>
      </c>
      <c r="L17" s="10">
        <v>1829</v>
      </c>
      <c r="M17" s="3">
        <v>200</v>
      </c>
      <c r="N17" s="4">
        <f t="shared" si="1"/>
        <v>1</v>
      </c>
      <c r="O17" s="58">
        <f t="shared" si="0"/>
        <v>25.87</v>
      </c>
      <c r="P17" s="29">
        <f>IF(ISERROR(M17/O17*[1]Index!$B$2*N17),0,M17/O17*[1]Index!$B$2*N17)</f>
        <v>25813.68380363355</v>
      </c>
    </row>
    <row r="18" spans="1:16" x14ac:dyDescent="0.2">
      <c r="A18" s="11">
        <v>1808</v>
      </c>
      <c r="B18" s="10" t="s">
        <v>14</v>
      </c>
      <c r="C18" s="10" t="s">
        <v>34</v>
      </c>
      <c r="D18" s="10" t="s">
        <v>16</v>
      </c>
      <c r="E18" s="12" t="s">
        <v>17</v>
      </c>
      <c r="F18" s="13">
        <v>1344</v>
      </c>
      <c r="G18" s="10">
        <v>0</v>
      </c>
      <c r="H18" s="2">
        <v>3127</v>
      </c>
      <c r="I18" s="10" t="s">
        <v>18</v>
      </c>
      <c r="J18" s="14" t="s">
        <v>19</v>
      </c>
      <c r="K18" s="10" t="s">
        <v>20</v>
      </c>
      <c r="L18" s="10">
        <v>1829</v>
      </c>
      <c r="M18" s="3">
        <v>2200</v>
      </c>
      <c r="N18" s="4">
        <f t="shared" si="1"/>
        <v>1</v>
      </c>
      <c r="O18" s="58">
        <f t="shared" si="0"/>
        <v>25.87</v>
      </c>
      <c r="P18" s="29">
        <f>IF(ISERROR(M18/O18*[1]Index!$B$2*N18),0,M18/O18*[1]Index!$B$2*N18)</f>
        <v>283950.52183996903</v>
      </c>
    </row>
    <row r="19" spans="1:16" x14ac:dyDescent="0.2">
      <c r="A19" s="11">
        <v>1808</v>
      </c>
      <c r="B19" s="10" t="s">
        <v>14</v>
      </c>
      <c r="C19" s="10" t="s">
        <v>35</v>
      </c>
      <c r="D19" s="10" t="s">
        <v>16</v>
      </c>
      <c r="E19" s="12" t="s">
        <v>17</v>
      </c>
      <c r="F19" s="13">
        <v>4645</v>
      </c>
      <c r="G19" s="10">
        <v>0</v>
      </c>
      <c r="H19" s="2">
        <v>5290</v>
      </c>
      <c r="I19" s="10" t="s">
        <v>18</v>
      </c>
      <c r="J19" s="14" t="s">
        <v>19</v>
      </c>
      <c r="K19" s="10" t="s">
        <v>20</v>
      </c>
      <c r="L19" s="10">
        <v>1845</v>
      </c>
      <c r="M19" s="3">
        <v>3000</v>
      </c>
      <c r="N19" s="4">
        <f t="shared" si="1"/>
        <v>1</v>
      </c>
      <c r="O19" s="58">
        <f t="shared" si="0"/>
        <v>25.87</v>
      </c>
      <c r="P19" s="29">
        <f>IF(ISERROR(M19/O19*[1]Index!$B$2*N19),0,M19/O19*[1]Index!$B$2*N19)</f>
        <v>387205.25705450325</v>
      </c>
    </row>
    <row r="20" spans="1:16" x14ac:dyDescent="0.2">
      <c r="A20" s="11">
        <v>1808</v>
      </c>
      <c r="B20" s="10" t="s">
        <v>14</v>
      </c>
      <c r="C20" s="10" t="s">
        <v>36</v>
      </c>
      <c r="D20" s="10" t="s">
        <v>37</v>
      </c>
      <c r="E20" s="12" t="s">
        <v>38</v>
      </c>
      <c r="F20" s="13">
        <v>76771</v>
      </c>
      <c r="G20" s="10">
        <v>0</v>
      </c>
      <c r="H20" s="2">
        <v>128980</v>
      </c>
      <c r="I20" s="10" t="s">
        <v>18</v>
      </c>
      <c r="J20" s="14" t="s">
        <v>19</v>
      </c>
      <c r="K20" s="10" t="s">
        <v>20</v>
      </c>
      <c r="L20" s="10">
        <v>2009</v>
      </c>
      <c r="M20" s="3">
        <v>32000000</v>
      </c>
      <c r="N20" s="4">
        <f t="shared" si="1"/>
        <v>1</v>
      </c>
      <c r="O20" s="58">
        <f t="shared" si="0"/>
        <v>2775.5</v>
      </c>
      <c r="P20" s="29">
        <f>IF(ISERROR(M20/O20*[1]Index!$B$2*N20),0,M20/O20*[1]Index!$B$2*N20)</f>
        <v>38496847.414880201</v>
      </c>
    </row>
    <row r="21" spans="1:16" x14ac:dyDescent="0.2">
      <c r="A21" s="11">
        <v>1808</v>
      </c>
      <c r="B21" s="10" t="s">
        <v>14</v>
      </c>
      <c r="C21" s="10" t="s">
        <v>39</v>
      </c>
      <c r="D21" s="10" t="s">
        <v>40</v>
      </c>
      <c r="E21" s="12" t="s">
        <v>25</v>
      </c>
      <c r="F21" s="13">
        <v>2131</v>
      </c>
      <c r="G21" s="10">
        <v>0</v>
      </c>
      <c r="H21" s="2">
        <v>2204</v>
      </c>
      <c r="I21" s="10" t="s">
        <v>18</v>
      </c>
      <c r="J21" s="14" t="s">
        <v>19</v>
      </c>
      <c r="K21" s="10" t="s">
        <v>20</v>
      </c>
      <c r="L21" s="10">
        <v>2008</v>
      </c>
      <c r="M21" s="3">
        <v>1000000</v>
      </c>
      <c r="N21" s="4">
        <f t="shared" si="1"/>
        <v>1</v>
      </c>
      <c r="O21" s="58">
        <f t="shared" si="0"/>
        <v>2693.3</v>
      </c>
      <c r="P21" s="29">
        <f>IF(ISERROR(M21/O21*[1]Index!$B$2*N21),0,M21/O21*[1]Index!$B$2*N21)</f>
        <v>1239743.066127056</v>
      </c>
    </row>
    <row r="22" spans="1:16" x14ac:dyDescent="0.2">
      <c r="A22" s="11">
        <v>1808</v>
      </c>
      <c r="B22" s="10" t="s">
        <v>14</v>
      </c>
      <c r="C22" s="10" t="s">
        <v>41</v>
      </c>
      <c r="D22" s="10" t="s">
        <v>40</v>
      </c>
      <c r="E22" s="12" t="s">
        <v>42</v>
      </c>
      <c r="F22" s="15">
        <v>1766</v>
      </c>
      <c r="G22" s="10">
        <v>0</v>
      </c>
      <c r="H22" s="2">
        <v>2380</v>
      </c>
      <c r="I22" s="10" t="s">
        <v>18</v>
      </c>
      <c r="J22" s="14" t="s">
        <v>19</v>
      </c>
      <c r="K22" s="10" t="s">
        <v>20</v>
      </c>
      <c r="L22" s="10">
        <v>1971</v>
      </c>
      <c r="M22" s="3">
        <v>41600</v>
      </c>
      <c r="N22" s="4">
        <f t="shared" si="1"/>
        <v>1</v>
      </c>
      <c r="O22" s="58">
        <f t="shared" si="0"/>
        <v>495.3</v>
      </c>
      <c r="P22" s="29">
        <f>IF(ISERROR(M22/O22*[1]Index!$B$2*N22),0,M22/O22*[1]Index!$B$2*N22)</f>
        <v>280440.94488188979</v>
      </c>
    </row>
    <row r="23" spans="1:16" x14ac:dyDescent="0.2">
      <c r="A23" s="11">
        <v>1808</v>
      </c>
      <c r="B23" s="10" t="s">
        <v>14</v>
      </c>
      <c r="C23" s="10" t="s">
        <v>43</v>
      </c>
      <c r="D23" s="10" t="s">
        <v>40</v>
      </c>
      <c r="E23" s="12" t="s">
        <v>42</v>
      </c>
      <c r="F23" s="15">
        <v>2457</v>
      </c>
      <c r="G23" s="10">
        <v>0</v>
      </c>
      <c r="H23" s="2">
        <v>3246</v>
      </c>
      <c r="I23" s="10" t="s">
        <v>18</v>
      </c>
      <c r="J23" s="14" t="s">
        <v>19</v>
      </c>
      <c r="K23" s="10" t="s">
        <v>20</v>
      </c>
      <c r="L23" s="10">
        <v>1974</v>
      </c>
      <c r="M23" s="3">
        <v>46905</v>
      </c>
      <c r="N23" s="4">
        <f t="shared" si="1"/>
        <v>1</v>
      </c>
      <c r="O23" s="58">
        <f t="shared" si="0"/>
        <v>643.6</v>
      </c>
      <c r="P23" s="29">
        <f>IF(ISERROR(M23/O23*[1]Index!$B$2*N23),0,M23/O23*[1]Index!$B$2*N23)</f>
        <v>243343.37321317589</v>
      </c>
    </row>
    <row r="24" spans="1:16" x14ac:dyDescent="0.2">
      <c r="A24" s="11">
        <v>1808</v>
      </c>
      <c r="B24" s="10" t="s">
        <v>14</v>
      </c>
      <c r="C24" s="10" t="s">
        <v>44</v>
      </c>
      <c r="D24" s="10" t="s">
        <v>40</v>
      </c>
      <c r="E24" s="12" t="s">
        <v>42</v>
      </c>
      <c r="F24" s="15">
        <v>549</v>
      </c>
      <c r="G24" s="10">
        <v>0</v>
      </c>
      <c r="H24" s="2">
        <v>870</v>
      </c>
      <c r="I24" s="10" t="s">
        <v>18</v>
      </c>
      <c r="J24" s="14" t="s">
        <v>19</v>
      </c>
      <c r="K24" s="10" t="s">
        <v>20</v>
      </c>
      <c r="L24" s="10">
        <v>1997</v>
      </c>
      <c r="M24" s="3">
        <v>251188</v>
      </c>
      <c r="N24" s="4">
        <f t="shared" si="1"/>
        <v>1</v>
      </c>
      <c r="O24" s="58">
        <f t="shared" si="0"/>
        <v>1686.7</v>
      </c>
      <c r="P24" s="29">
        <f>IF(ISERROR(M24/O24*[1]Index!$B$2*N24),0,M24/O24*[1]Index!$B$2*N24)</f>
        <v>497253.05744945753</v>
      </c>
    </row>
    <row r="25" spans="1:16" x14ac:dyDescent="0.2">
      <c r="A25" s="11">
        <v>1808</v>
      </c>
      <c r="B25" s="10" t="s">
        <v>14</v>
      </c>
      <c r="C25" s="10" t="s">
        <v>45</v>
      </c>
      <c r="D25" s="10" t="s">
        <v>46</v>
      </c>
      <c r="E25" s="10" t="s">
        <v>22</v>
      </c>
      <c r="F25" s="13">
        <v>877</v>
      </c>
      <c r="G25" s="10">
        <v>0</v>
      </c>
      <c r="H25" s="10">
        <v>960</v>
      </c>
      <c r="I25" s="10" t="s">
        <v>18</v>
      </c>
      <c r="J25" s="10" t="s">
        <v>19</v>
      </c>
      <c r="K25" s="10" t="s">
        <v>20</v>
      </c>
      <c r="L25" s="10">
        <v>2010</v>
      </c>
      <c r="M25" s="10">
        <v>152844</v>
      </c>
      <c r="N25" s="4">
        <f>F25/(F25+G25)</f>
        <v>1</v>
      </c>
      <c r="O25" s="58">
        <f t="shared" si="0"/>
        <v>2702.2</v>
      </c>
      <c r="P25" s="29">
        <f>IF(ISERROR(M25/O25*[1]Index!$B$2*N25),0,M25/O25*[1]Index!$B$2*N25)</f>
        <v>188863.1914736141</v>
      </c>
    </row>
    <row r="26" spans="1:16" x14ac:dyDescent="0.2">
      <c r="A26" s="11">
        <v>1808</v>
      </c>
      <c r="B26" s="10" t="s">
        <v>14</v>
      </c>
      <c r="C26" s="10" t="s">
        <v>47</v>
      </c>
      <c r="D26" s="10" t="s">
        <v>48</v>
      </c>
      <c r="E26" s="12" t="s">
        <v>22</v>
      </c>
      <c r="F26" s="13">
        <v>2101</v>
      </c>
      <c r="G26" s="10">
        <v>0</v>
      </c>
      <c r="H26" s="2">
        <v>2500</v>
      </c>
      <c r="I26" s="10" t="s">
        <v>18</v>
      </c>
      <c r="J26" s="14" t="s">
        <v>19</v>
      </c>
      <c r="K26" s="10" t="s">
        <v>20</v>
      </c>
      <c r="L26" s="10">
        <v>1840</v>
      </c>
      <c r="M26" s="3">
        <v>1400</v>
      </c>
      <c r="N26" s="4">
        <f t="shared" si="1"/>
        <v>1</v>
      </c>
      <c r="O26" s="58">
        <f t="shared" si="0"/>
        <v>25.87</v>
      </c>
      <c r="P26" s="29">
        <f>IF(ISERROR(M26/O26*[1]Index!$B$2*N26),0,M26/O26*[1]Index!$B$2*N26)</f>
        <v>180695.78662543485</v>
      </c>
    </row>
    <row r="27" spans="1:16" x14ac:dyDescent="0.2">
      <c r="A27" s="11">
        <v>1808</v>
      </c>
      <c r="B27" s="10" t="s">
        <v>14</v>
      </c>
      <c r="C27" s="10" t="s">
        <v>49</v>
      </c>
      <c r="D27" s="10" t="s">
        <v>50</v>
      </c>
      <c r="E27" s="12" t="s">
        <v>51</v>
      </c>
      <c r="F27" s="13">
        <v>715</v>
      </c>
      <c r="G27" s="10">
        <v>4781</v>
      </c>
      <c r="H27" s="2">
        <v>7615</v>
      </c>
      <c r="I27" s="10" t="s">
        <v>18</v>
      </c>
      <c r="J27" s="14" t="s">
        <v>19</v>
      </c>
      <c r="K27" s="10" t="s">
        <v>20</v>
      </c>
      <c r="L27" s="10">
        <v>2007</v>
      </c>
      <c r="M27" s="3">
        <v>1500000</v>
      </c>
      <c r="N27" s="4">
        <f t="shared" si="1"/>
        <v>0.13009461426491994</v>
      </c>
      <c r="O27" s="58">
        <f t="shared" si="0"/>
        <v>2597.5</v>
      </c>
      <c r="P27" s="29">
        <f>IF(ISERROR(M27/O27*[1]Index!$B$2*N27),0,M27/O27*[1]Index!$B$2*N27)</f>
        <v>250848.46026789281</v>
      </c>
    </row>
    <row r="28" spans="1:16" x14ac:dyDescent="0.2">
      <c r="A28" s="11">
        <v>1808</v>
      </c>
      <c r="B28" s="10" t="s">
        <v>14</v>
      </c>
      <c r="C28" s="10" t="s">
        <v>52</v>
      </c>
      <c r="D28" s="10" t="s">
        <v>16</v>
      </c>
      <c r="E28" s="12" t="s">
        <v>17</v>
      </c>
      <c r="F28" s="13">
        <v>1096</v>
      </c>
      <c r="G28" s="10">
        <v>0</v>
      </c>
      <c r="H28" s="2">
        <v>1096</v>
      </c>
      <c r="I28" s="10" t="s">
        <v>18</v>
      </c>
      <c r="J28" s="14" t="s">
        <v>19</v>
      </c>
      <c r="K28" s="10" t="s">
        <v>20</v>
      </c>
      <c r="L28" s="10">
        <v>1819</v>
      </c>
      <c r="M28" s="3">
        <v>2200</v>
      </c>
      <c r="N28" s="4">
        <f t="shared" si="1"/>
        <v>1</v>
      </c>
      <c r="O28" s="58">
        <f t="shared" si="0"/>
        <v>25.87</v>
      </c>
      <c r="P28" s="29">
        <f>IF(ISERROR(M28/O28*[1]Index!$B$2*N28),0,M28/O28*[1]Index!$B$2*N28)</f>
        <v>283950.52183996903</v>
      </c>
    </row>
    <row r="29" spans="1:16" x14ac:dyDescent="0.2">
      <c r="A29" s="11">
        <v>1808</v>
      </c>
      <c r="B29" s="10" t="s">
        <v>14</v>
      </c>
      <c r="C29" s="10" t="s">
        <v>53</v>
      </c>
      <c r="D29" s="10" t="s">
        <v>54</v>
      </c>
      <c r="E29" s="12" t="s">
        <v>55</v>
      </c>
      <c r="F29" s="16">
        <v>0</v>
      </c>
      <c r="G29" s="10">
        <v>0</v>
      </c>
      <c r="H29" s="5">
        <v>4201</v>
      </c>
      <c r="I29" s="10" t="s">
        <v>18</v>
      </c>
      <c r="J29" s="14" t="s">
        <v>19</v>
      </c>
      <c r="K29" s="10" t="s">
        <v>20</v>
      </c>
      <c r="L29" s="10">
        <v>1934</v>
      </c>
      <c r="M29" s="6">
        <v>32000</v>
      </c>
      <c r="N29" s="4" t="s">
        <v>56</v>
      </c>
      <c r="O29" s="58">
        <f t="shared" si="0"/>
        <v>88.3</v>
      </c>
      <c r="P29" s="29" t="s">
        <v>56</v>
      </c>
    </row>
    <row r="30" spans="1:16" x14ac:dyDescent="0.2">
      <c r="A30" s="11">
        <v>1808</v>
      </c>
      <c r="B30" s="10" t="s">
        <v>14</v>
      </c>
      <c r="C30" s="10" t="s">
        <v>57</v>
      </c>
      <c r="D30" s="10" t="s">
        <v>16</v>
      </c>
      <c r="E30" s="12" t="s">
        <v>17</v>
      </c>
      <c r="F30" s="13">
        <v>1146</v>
      </c>
      <c r="G30" s="10">
        <v>0</v>
      </c>
      <c r="H30" s="5">
        <v>1146</v>
      </c>
      <c r="I30" s="10" t="s">
        <v>18</v>
      </c>
      <c r="J30" s="14" t="s">
        <v>19</v>
      </c>
      <c r="K30" s="10" t="s">
        <v>20</v>
      </c>
      <c r="L30" s="10">
        <v>1820</v>
      </c>
      <c r="M30" s="6">
        <v>500</v>
      </c>
      <c r="N30" s="4">
        <f t="shared" si="1"/>
        <v>1</v>
      </c>
      <c r="O30" s="58">
        <f t="shared" si="0"/>
        <v>25.87</v>
      </c>
      <c r="P30" s="29">
        <f>IF(ISERROR(M30/O30*[1]Index!$B$2*N30),0,M30/O30*[1]Index!$B$2*N30)</f>
        <v>64534.209509083877</v>
      </c>
    </row>
    <row r="31" spans="1:16" x14ac:dyDescent="0.2">
      <c r="A31" s="11">
        <v>1808</v>
      </c>
      <c r="B31" s="10" t="s">
        <v>14</v>
      </c>
      <c r="C31" s="10" t="s">
        <v>58</v>
      </c>
      <c r="D31" s="10" t="s">
        <v>59</v>
      </c>
      <c r="E31" s="12" t="s">
        <v>17</v>
      </c>
      <c r="F31" s="13">
        <v>324</v>
      </c>
      <c r="G31" s="10">
        <v>0</v>
      </c>
      <c r="H31" s="5">
        <v>324</v>
      </c>
      <c r="I31" s="10" t="s">
        <v>18</v>
      </c>
      <c r="J31" s="14" t="s">
        <v>19</v>
      </c>
      <c r="K31" s="10" t="s">
        <v>20</v>
      </c>
      <c r="L31" s="10">
        <v>1840</v>
      </c>
      <c r="M31" s="6">
        <v>400</v>
      </c>
      <c r="N31" s="4">
        <f t="shared" si="1"/>
        <v>1</v>
      </c>
      <c r="O31" s="58">
        <f t="shared" si="0"/>
        <v>25.87</v>
      </c>
      <c r="P31" s="29">
        <f>IF(ISERROR(M31/O31*[1]Index!$B$2*N31),0,M31/O31*[1]Index!$B$2*N31)</f>
        <v>51627.367607267101</v>
      </c>
    </row>
    <row r="32" spans="1:16" x14ac:dyDescent="0.2">
      <c r="A32" s="11">
        <v>1808</v>
      </c>
      <c r="B32" s="10" t="s">
        <v>14</v>
      </c>
      <c r="C32" s="10" t="s">
        <v>60</v>
      </c>
      <c r="D32" s="10" t="s">
        <v>16</v>
      </c>
      <c r="E32" s="12" t="s">
        <v>17</v>
      </c>
      <c r="F32" s="13">
        <v>714</v>
      </c>
      <c r="G32" s="10">
        <v>0</v>
      </c>
      <c r="H32" s="5">
        <v>714</v>
      </c>
      <c r="I32" s="10" t="s">
        <v>18</v>
      </c>
      <c r="J32" s="14" t="s">
        <v>19</v>
      </c>
      <c r="K32" s="10" t="s">
        <v>20</v>
      </c>
      <c r="L32" s="10">
        <v>1975</v>
      </c>
      <c r="M32" s="6">
        <v>14000</v>
      </c>
      <c r="N32" s="4">
        <f t="shared" si="1"/>
        <v>1</v>
      </c>
      <c r="O32" s="58">
        <f t="shared" si="0"/>
        <v>697.45</v>
      </c>
      <c r="P32" s="29">
        <f>IF(ISERROR(M32/O32*[1]Index!$B$2*N32),0,M32/O32*[1]Index!$B$2*N32)</f>
        <v>67024.159437952534</v>
      </c>
    </row>
    <row r="33" spans="1:16" x14ac:dyDescent="0.2">
      <c r="A33" s="11">
        <v>1808</v>
      </c>
      <c r="B33" s="10" t="s">
        <v>14</v>
      </c>
      <c r="C33" s="10" t="s">
        <v>61</v>
      </c>
      <c r="D33" s="10" t="s">
        <v>16</v>
      </c>
      <c r="E33" s="12" t="s">
        <v>17</v>
      </c>
      <c r="F33" s="13">
        <v>2556</v>
      </c>
      <c r="G33" s="10">
        <v>0</v>
      </c>
      <c r="H33" s="5">
        <v>3072</v>
      </c>
      <c r="I33" s="10" t="s">
        <v>18</v>
      </c>
      <c r="J33" s="14" t="s">
        <v>19</v>
      </c>
      <c r="K33" s="10" t="s">
        <v>20</v>
      </c>
      <c r="L33" s="17">
        <v>1865</v>
      </c>
      <c r="M33" s="6">
        <v>5000</v>
      </c>
      <c r="N33" s="4">
        <f t="shared" si="1"/>
        <v>1</v>
      </c>
      <c r="O33" s="58">
        <f t="shared" si="0"/>
        <v>25.87</v>
      </c>
      <c r="P33" s="29">
        <f>IF(ISERROR(M33/O33*[1]Index!$B$2*N33),0,M33/O33*[1]Index!$B$2*N33)</f>
        <v>645342.09509083885</v>
      </c>
    </row>
    <row r="34" spans="1:16" x14ac:dyDescent="0.2">
      <c r="A34" s="11">
        <v>1808</v>
      </c>
      <c r="B34" s="10" t="s">
        <v>14</v>
      </c>
      <c r="C34" s="10" t="s">
        <v>62</v>
      </c>
      <c r="D34" s="10" t="s">
        <v>63</v>
      </c>
      <c r="E34" s="12" t="s">
        <v>64</v>
      </c>
      <c r="F34" s="13">
        <v>5088</v>
      </c>
      <c r="G34" s="10">
        <v>0</v>
      </c>
      <c r="H34" s="2">
        <v>7220</v>
      </c>
      <c r="I34" s="10" t="s">
        <v>18</v>
      </c>
      <c r="J34" s="14" t="s">
        <v>19</v>
      </c>
      <c r="K34" s="10" t="s">
        <v>20</v>
      </c>
      <c r="L34" s="10">
        <v>1997</v>
      </c>
      <c r="M34" s="3">
        <v>500000</v>
      </c>
      <c r="N34" s="4">
        <f t="shared" si="1"/>
        <v>1</v>
      </c>
      <c r="O34" s="58">
        <f t="shared" si="0"/>
        <v>1686.7</v>
      </c>
      <c r="P34" s="29">
        <f>IF(ISERROR(M34/O34*[1]Index!$B$2*N34),0,M34/O34*[1]Index!$B$2*N34)</f>
        <v>989802.57307167829</v>
      </c>
    </row>
    <row r="35" spans="1:16" x14ac:dyDescent="0.2">
      <c r="A35" s="11">
        <v>1808</v>
      </c>
      <c r="B35" s="10" t="s">
        <v>14</v>
      </c>
      <c r="C35" s="10" t="s">
        <v>65</v>
      </c>
      <c r="D35" s="10" t="s">
        <v>66</v>
      </c>
      <c r="E35" s="12" t="s">
        <v>67</v>
      </c>
      <c r="F35" s="13">
        <v>4078</v>
      </c>
      <c r="G35" s="10">
        <v>0</v>
      </c>
      <c r="H35" s="2">
        <v>5768</v>
      </c>
      <c r="I35" s="10" t="s">
        <v>18</v>
      </c>
      <c r="J35" s="14" t="s">
        <v>19</v>
      </c>
      <c r="K35" s="10" t="s">
        <v>20</v>
      </c>
      <c r="L35" s="10">
        <v>1999</v>
      </c>
      <c r="M35" s="3">
        <v>350000</v>
      </c>
      <c r="N35" s="4">
        <f t="shared" si="1"/>
        <v>1</v>
      </c>
      <c r="O35" s="58">
        <f t="shared" si="0"/>
        <v>1775.5</v>
      </c>
      <c r="P35" s="29">
        <f>IF(ISERROR(M35/O35*[1]Index!$B$2*N35),0,M35/O35*[1]Index!$B$2*N35)</f>
        <v>658208.95522388059</v>
      </c>
    </row>
    <row r="36" spans="1:16" x14ac:dyDescent="0.2">
      <c r="A36" s="11">
        <v>1808</v>
      </c>
      <c r="B36" s="10" t="s">
        <v>14</v>
      </c>
      <c r="C36" s="10" t="s">
        <v>68</v>
      </c>
      <c r="D36" s="10" t="s">
        <v>16</v>
      </c>
      <c r="E36" s="12" t="s">
        <v>17</v>
      </c>
      <c r="F36" s="13">
        <v>2122</v>
      </c>
      <c r="G36" s="10">
        <v>0</v>
      </c>
      <c r="H36" s="2">
        <v>3602</v>
      </c>
      <c r="I36" s="10" t="s">
        <v>18</v>
      </c>
      <c r="J36" s="14" t="s">
        <v>19</v>
      </c>
      <c r="K36" s="10" t="s">
        <v>20</v>
      </c>
      <c r="L36" s="10">
        <v>1880</v>
      </c>
      <c r="M36" s="3">
        <v>1800</v>
      </c>
      <c r="N36" s="4">
        <f t="shared" si="1"/>
        <v>1</v>
      </c>
      <c r="O36" s="58">
        <f t="shared" si="0"/>
        <v>28.96</v>
      </c>
      <c r="P36" s="29">
        <f>IF(ISERROR(M36/O36*[1]Index!$B$2*N36),0,M36/O36*[1]Index!$B$2*N36)</f>
        <v>207534.53038674031</v>
      </c>
    </row>
    <row r="37" spans="1:16" x14ac:dyDescent="0.2">
      <c r="A37" s="11">
        <v>1808</v>
      </c>
      <c r="B37" s="10" t="s">
        <v>14</v>
      </c>
      <c r="C37" s="10" t="s">
        <v>69</v>
      </c>
      <c r="D37" s="10" t="s">
        <v>70</v>
      </c>
      <c r="E37" s="12" t="s">
        <v>71</v>
      </c>
      <c r="F37" s="13">
        <v>1367</v>
      </c>
      <c r="G37" s="10">
        <v>39317</v>
      </c>
      <c r="H37" s="2">
        <v>54213</v>
      </c>
      <c r="I37" s="10" t="s">
        <v>18</v>
      </c>
      <c r="J37" s="14" t="s">
        <v>19</v>
      </c>
      <c r="K37" s="10" t="s">
        <v>20</v>
      </c>
      <c r="L37" s="10">
        <v>1999</v>
      </c>
      <c r="M37" s="3">
        <v>4600000</v>
      </c>
      <c r="N37" s="4">
        <f t="shared" si="1"/>
        <v>3.3600432602497295E-2</v>
      </c>
      <c r="O37" s="58">
        <f t="shared" si="0"/>
        <v>1775.5</v>
      </c>
      <c r="P37" s="29">
        <f>IF(ISERROR(M37/O37*[1]Index!$B$2*N37),0,M37/O37*[1]Index!$B$2*N37)</f>
        <v>290668.81696130492</v>
      </c>
    </row>
    <row r="38" spans="1:16" x14ac:dyDescent="0.2">
      <c r="A38" s="11">
        <v>1808</v>
      </c>
      <c r="B38" s="10" t="s">
        <v>14</v>
      </c>
      <c r="C38" s="10" t="s">
        <v>72</v>
      </c>
      <c r="D38" s="10" t="s">
        <v>73</v>
      </c>
      <c r="E38" s="12" t="s">
        <v>74</v>
      </c>
      <c r="F38" s="13">
        <v>642</v>
      </c>
      <c r="G38" s="10">
        <v>0</v>
      </c>
      <c r="H38" s="2">
        <v>700</v>
      </c>
      <c r="I38" s="10" t="s">
        <v>18</v>
      </c>
      <c r="J38" s="14" t="s">
        <v>19</v>
      </c>
      <c r="K38" s="10" t="s">
        <v>20</v>
      </c>
      <c r="L38" s="10">
        <v>1969</v>
      </c>
      <c r="M38" s="3">
        <v>15000</v>
      </c>
      <c r="N38" s="4">
        <f t="shared" si="1"/>
        <v>1</v>
      </c>
      <c r="O38" s="58">
        <f t="shared" si="0"/>
        <v>420.65</v>
      </c>
      <c r="P38" s="29">
        <f>IF(ISERROR(M38/O38*[1]Index!$B$2*N38),0,M38/O38*[1]Index!$B$2*N38)</f>
        <v>119065.73160584809</v>
      </c>
    </row>
    <row r="39" spans="1:16" x14ac:dyDescent="0.2">
      <c r="A39" s="11">
        <v>1808</v>
      </c>
      <c r="B39" s="10" t="s">
        <v>14</v>
      </c>
      <c r="C39" s="10" t="s">
        <v>75</v>
      </c>
      <c r="D39" s="10" t="s">
        <v>76</v>
      </c>
      <c r="E39" s="12" t="s">
        <v>77</v>
      </c>
      <c r="F39" s="15">
        <v>12700</v>
      </c>
      <c r="G39" s="10">
        <v>0</v>
      </c>
      <c r="H39" s="5">
        <v>14346</v>
      </c>
      <c r="I39" s="10" t="s">
        <v>18</v>
      </c>
      <c r="J39" s="14" t="s">
        <v>19</v>
      </c>
      <c r="K39" s="10" t="s">
        <v>20</v>
      </c>
      <c r="L39" s="10">
        <v>2016</v>
      </c>
      <c r="M39" s="6">
        <v>5475000</v>
      </c>
      <c r="N39" s="4">
        <f t="shared" si="1"/>
        <v>1</v>
      </c>
      <c r="O39" s="58">
        <f t="shared" si="0"/>
        <v>3118.2</v>
      </c>
      <c r="P39" s="29">
        <f>IF(ISERROR(M39/O39*[1]Index!$B$2*N39),0,M39/O39*[1]Index!$B$2*N39)</f>
        <v>5862685.203001732</v>
      </c>
    </row>
    <row r="40" spans="1:16" x14ac:dyDescent="0.2">
      <c r="A40" s="11">
        <v>1808</v>
      </c>
      <c r="B40" s="10" t="s">
        <v>14</v>
      </c>
      <c r="C40" s="10" t="s">
        <v>78</v>
      </c>
      <c r="D40" s="10" t="s">
        <v>79</v>
      </c>
      <c r="E40" s="12" t="s">
        <v>74</v>
      </c>
      <c r="F40" s="13">
        <v>3334</v>
      </c>
      <c r="G40" s="10">
        <v>0</v>
      </c>
      <c r="H40" s="2">
        <v>3534</v>
      </c>
      <c r="I40" s="10" t="s">
        <v>18</v>
      </c>
      <c r="J40" s="14" t="s">
        <v>19</v>
      </c>
      <c r="K40" s="10" t="s">
        <v>20</v>
      </c>
      <c r="L40" s="10">
        <v>1994</v>
      </c>
      <c r="M40" s="3">
        <v>75415</v>
      </c>
      <c r="N40" s="4">
        <f t="shared" si="1"/>
        <v>1</v>
      </c>
      <c r="O40" s="58">
        <f t="shared" si="0"/>
        <v>1566.3</v>
      </c>
      <c r="P40" s="29">
        <f>IF(ISERROR(M40/O40*[1]Index!$B$2*N40),0,M40/O40*[1]Index!$B$2*N40)</f>
        <v>160767.85098640108</v>
      </c>
    </row>
    <row r="41" spans="1:16" x14ac:dyDescent="0.2">
      <c r="A41" s="11">
        <v>1808</v>
      </c>
      <c r="B41" s="10" t="s">
        <v>14</v>
      </c>
      <c r="C41" s="10" t="s">
        <v>80</v>
      </c>
      <c r="D41" s="10" t="s">
        <v>81</v>
      </c>
      <c r="E41" s="12" t="s">
        <v>38</v>
      </c>
      <c r="F41" s="13">
        <v>94322</v>
      </c>
      <c r="G41" s="10">
        <v>0</v>
      </c>
      <c r="H41" s="2">
        <v>149665</v>
      </c>
      <c r="I41" s="10" t="s">
        <v>18</v>
      </c>
      <c r="J41" s="14" t="s">
        <v>19</v>
      </c>
      <c r="K41" s="10" t="s">
        <v>20</v>
      </c>
      <c r="L41" s="10">
        <v>1993</v>
      </c>
      <c r="M41" s="3">
        <v>13205620</v>
      </c>
      <c r="N41" s="4">
        <f t="shared" si="1"/>
        <v>1</v>
      </c>
      <c r="O41" s="58">
        <f t="shared" si="0"/>
        <v>1524.6</v>
      </c>
      <c r="P41" s="29">
        <f>IF(ISERROR(M41/O41*[1]Index!$B$2*N41),0,M41/O41*[1]Index!$B$2*N41)</f>
        <v>28921399.173553724</v>
      </c>
    </row>
    <row r="42" spans="1:16" x14ac:dyDescent="0.2">
      <c r="A42" s="11">
        <v>1808</v>
      </c>
      <c r="B42" s="10" t="s">
        <v>14</v>
      </c>
      <c r="C42" s="10" t="s">
        <v>82</v>
      </c>
      <c r="D42" s="10" t="s">
        <v>81</v>
      </c>
      <c r="E42" s="12" t="s">
        <v>38</v>
      </c>
      <c r="F42" s="13">
        <v>1157</v>
      </c>
      <c r="G42" s="10">
        <v>0</v>
      </c>
      <c r="H42" s="2">
        <v>2365</v>
      </c>
      <c r="I42" s="10" t="s">
        <v>18</v>
      </c>
      <c r="J42" s="14" t="s">
        <v>19</v>
      </c>
      <c r="K42" s="10" t="s">
        <v>20</v>
      </c>
      <c r="L42" s="10">
        <v>1999</v>
      </c>
      <c r="M42" s="3">
        <v>380000</v>
      </c>
      <c r="N42" s="4">
        <f t="shared" si="1"/>
        <v>1</v>
      </c>
      <c r="O42" s="58">
        <f t="shared" ref="O42:O75" si="2">IF(L42&gt;0,VLOOKUP(L42,INDEX,2,FALSE),0)</f>
        <v>1775.5</v>
      </c>
      <c r="P42" s="29">
        <f>IF(ISERROR(M42/O42*[1]Index!$B$2*N42),0,M42/O42*[1]Index!$B$2*N42)</f>
        <v>714626.86567164178</v>
      </c>
    </row>
    <row r="43" spans="1:16" x14ac:dyDescent="0.2">
      <c r="A43" s="11">
        <v>1808</v>
      </c>
      <c r="B43" s="10" t="s">
        <v>14</v>
      </c>
      <c r="C43" s="10" t="s">
        <v>83</v>
      </c>
      <c r="D43" s="10" t="s">
        <v>81</v>
      </c>
      <c r="E43" s="12" t="s">
        <v>38</v>
      </c>
      <c r="F43" s="13">
        <v>3400</v>
      </c>
      <c r="G43" s="10">
        <v>0</v>
      </c>
      <c r="H43" s="5">
        <v>4000</v>
      </c>
      <c r="I43" s="10" t="s">
        <v>18</v>
      </c>
      <c r="J43" s="14" t="s">
        <v>19</v>
      </c>
      <c r="K43" s="10" t="s">
        <v>20</v>
      </c>
      <c r="L43" s="10">
        <v>2017</v>
      </c>
      <c r="M43" s="6">
        <v>3500000</v>
      </c>
      <c r="N43" s="4">
        <f t="shared" si="1"/>
        <v>1</v>
      </c>
      <c r="O43" s="58">
        <f t="shared" si="2"/>
        <v>3161.1</v>
      </c>
      <c r="P43" s="29">
        <f>IF(ISERROR(M43/O43*[1]Index!$B$2*N43),0,M43/O43*[1]Index!$B$2*N43)</f>
        <v>3696972.5728385691</v>
      </c>
    </row>
    <row r="44" spans="1:16" x14ac:dyDescent="0.2">
      <c r="A44" s="11">
        <v>1808</v>
      </c>
      <c r="B44" s="10" t="s">
        <v>14</v>
      </c>
      <c r="C44" s="10" t="s">
        <v>84</v>
      </c>
      <c r="D44" s="10" t="s">
        <v>85</v>
      </c>
      <c r="E44" s="10" t="s">
        <v>17</v>
      </c>
      <c r="F44" s="13">
        <v>2512</v>
      </c>
      <c r="G44" s="10">
        <v>0</v>
      </c>
      <c r="H44" s="2">
        <v>3000</v>
      </c>
      <c r="I44" s="10" t="s">
        <v>18</v>
      </c>
      <c r="J44" s="14" t="s">
        <v>19</v>
      </c>
      <c r="K44" s="10" t="s">
        <v>20</v>
      </c>
      <c r="L44" s="10">
        <v>1840</v>
      </c>
      <c r="M44" s="3">
        <v>1700</v>
      </c>
      <c r="N44" s="4">
        <f t="shared" si="1"/>
        <v>1</v>
      </c>
      <c r="O44" s="58">
        <f t="shared" si="2"/>
        <v>25.87</v>
      </c>
      <c r="P44" s="29">
        <f>IF(ISERROR(M44/O44*[1]Index!$B$2*N44),0,M44/O44*[1]Index!$B$2*N44)</f>
        <v>219416.31233088521</v>
      </c>
    </row>
    <row r="45" spans="1:16" x14ac:dyDescent="0.2">
      <c r="A45" s="11">
        <v>1808</v>
      </c>
      <c r="B45" s="10" t="s">
        <v>14</v>
      </c>
      <c r="C45" s="10" t="s">
        <v>86</v>
      </c>
      <c r="D45" s="10" t="s">
        <v>16</v>
      </c>
      <c r="E45" s="10" t="s">
        <v>17</v>
      </c>
      <c r="F45" s="13">
        <v>487</v>
      </c>
      <c r="G45" s="10">
        <v>0</v>
      </c>
      <c r="H45" s="2">
        <v>644</v>
      </c>
      <c r="I45" s="10" t="s">
        <v>18</v>
      </c>
      <c r="J45" s="14" t="s">
        <v>19</v>
      </c>
      <c r="K45" s="10" t="s">
        <v>20</v>
      </c>
      <c r="L45" s="10">
        <v>1840</v>
      </c>
      <c r="M45" s="3">
        <v>1000</v>
      </c>
      <c r="N45" s="4">
        <f t="shared" si="1"/>
        <v>1</v>
      </c>
      <c r="O45" s="58">
        <f t="shared" si="2"/>
        <v>25.87</v>
      </c>
      <c r="P45" s="29">
        <f>IF(ISERROR(M45/O45*[1]Index!$B$2*N45),0,M45/O45*[1]Index!$B$2*N45)</f>
        <v>129068.41901816775</v>
      </c>
    </row>
    <row r="46" spans="1:16" x14ac:dyDescent="0.2">
      <c r="A46" s="11">
        <v>1808</v>
      </c>
      <c r="B46" s="10" t="s">
        <v>14</v>
      </c>
      <c r="C46" s="10" t="s">
        <v>87</v>
      </c>
      <c r="D46" s="10" t="s">
        <v>16</v>
      </c>
      <c r="E46" s="10" t="s">
        <v>17</v>
      </c>
      <c r="F46" s="13">
        <v>1159</v>
      </c>
      <c r="G46" s="10">
        <v>0</v>
      </c>
      <c r="H46" s="2">
        <v>1739</v>
      </c>
      <c r="I46" s="10" t="s">
        <v>18</v>
      </c>
      <c r="J46" s="14" t="s">
        <v>19</v>
      </c>
      <c r="K46" s="10" t="s">
        <v>20</v>
      </c>
      <c r="L46" s="10">
        <v>1822</v>
      </c>
      <c r="M46" s="3">
        <v>1000</v>
      </c>
      <c r="N46" s="4">
        <f t="shared" si="1"/>
        <v>1</v>
      </c>
      <c r="O46" s="58">
        <f t="shared" si="2"/>
        <v>25.87</v>
      </c>
      <c r="P46" s="29">
        <f>IF(ISERROR(M46/O46*[1]Index!$B$2*N46),0,M46/O46*[1]Index!$B$2*N46)</f>
        <v>129068.41901816775</v>
      </c>
    </row>
    <row r="47" spans="1:16" x14ac:dyDescent="0.2">
      <c r="A47" s="11">
        <v>1808</v>
      </c>
      <c r="B47" s="10" t="s">
        <v>14</v>
      </c>
      <c r="C47" s="10" t="s">
        <v>88</v>
      </c>
      <c r="D47" s="10" t="s">
        <v>89</v>
      </c>
      <c r="E47" s="10" t="s">
        <v>38</v>
      </c>
      <c r="F47" s="13">
        <v>65197</v>
      </c>
      <c r="G47" s="10">
        <v>0</v>
      </c>
      <c r="H47" s="2">
        <v>122309</v>
      </c>
      <c r="I47" s="10" t="s">
        <v>18</v>
      </c>
      <c r="J47" s="14" t="s">
        <v>19</v>
      </c>
      <c r="K47" s="10" t="s">
        <v>20</v>
      </c>
      <c r="L47" s="10">
        <v>1997</v>
      </c>
      <c r="M47" s="3">
        <v>15200000</v>
      </c>
      <c r="N47" s="4">
        <f t="shared" si="1"/>
        <v>1</v>
      </c>
      <c r="O47" s="58">
        <f t="shared" si="2"/>
        <v>1686.7</v>
      </c>
      <c r="P47" s="29">
        <f>IF(ISERROR(M47/O47*[1]Index!$B$2*N47),0,M47/O47*[1]Index!$B$2*N47)</f>
        <v>30089998.221379023</v>
      </c>
    </row>
    <row r="48" spans="1:16" x14ac:dyDescent="0.2">
      <c r="A48" s="11">
        <v>1808</v>
      </c>
      <c r="B48" s="10" t="s">
        <v>14</v>
      </c>
      <c r="C48" s="10" t="s">
        <v>90</v>
      </c>
      <c r="D48" s="10" t="s">
        <v>16</v>
      </c>
      <c r="E48" s="10" t="s">
        <v>22</v>
      </c>
      <c r="F48" s="13">
        <v>7069</v>
      </c>
      <c r="G48" s="10">
        <v>0</v>
      </c>
      <c r="H48" s="2">
        <v>7420</v>
      </c>
      <c r="I48" s="10" t="s">
        <v>18</v>
      </c>
      <c r="J48" s="14" t="s">
        <v>19</v>
      </c>
      <c r="K48" s="10" t="s">
        <v>20</v>
      </c>
      <c r="L48" s="10">
        <v>1970</v>
      </c>
      <c r="M48" s="3">
        <v>15000</v>
      </c>
      <c r="N48" s="4">
        <f t="shared" si="1"/>
        <v>1</v>
      </c>
      <c r="O48" s="58">
        <f t="shared" si="2"/>
        <v>450.9</v>
      </c>
      <c r="P48" s="29">
        <f>IF(ISERROR(M48/O48*[1]Index!$B$2*N48),0,M48/O48*[1]Index!$B$2*N48)</f>
        <v>111077.84431137725</v>
      </c>
    </row>
    <row r="49" spans="1:16" x14ac:dyDescent="0.2">
      <c r="A49" s="11">
        <v>1808</v>
      </c>
      <c r="B49" s="10" t="s">
        <v>14</v>
      </c>
      <c r="C49" s="10" t="s">
        <v>91</v>
      </c>
      <c r="D49" s="10" t="s">
        <v>16</v>
      </c>
      <c r="E49" s="10" t="s">
        <v>17</v>
      </c>
      <c r="F49" s="13">
        <v>1064</v>
      </c>
      <c r="G49" s="10">
        <v>0</v>
      </c>
      <c r="H49" s="2">
        <v>1064</v>
      </c>
      <c r="I49" s="10" t="s">
        <v>18</v>
      </c>
      <c r="J49" s="14" t="s">
        <v>19</v>
      </c>
      <c r="K49" s="10" t="s">
        <v>20</v>
      </c>
      <c r="L49" s="10">
        <v>1775</v>
      </c>
      <c r="M49" s="3">
        <v>300</v>
      </c>
      <c r="N49" s="4">
        <f t="shared" si="1"/>
        <v>1</v>
      </c>
      <c r="O49" s="58">
        <f t="shared" si="2"/>
        <v>25.87</v>
      </c>
      <c r="P49" s="29">
        <f>IF(ISERROR(M49/O49*[1]Index!$B$2*N49),0,M49/O49*[1]Index!$B$2*N49)</f>
        <v>38720.525705450324</v>
      </c>
    </row>
    <row r="50" spans="1:16" x14ac:dyDescent="0.2">
      <c r="A50" s="11">
        <v>1808</v>
      </c>
      <c r="B50" s="10" t="s">
        <v>14</v>
      </c>
      <c r="C50" s="10" t="s">
        <v>92</v>
      </c>
      <c r="D50" s="10" t="s">
        <v>93</v>
      </c>
      <c r="E50" s="10" t="s">
        <v>17</v>
      </c>
      <c r="F50" s="13">
        <v>3299</v>
      </c>
      <c r="G50" s="10">
        <v>0</v>
      </c>
      <c r="H50" s="2">
        <v>4800</v>
      </c>
      <c r="I50" s="10" t="s">
        <v>18</v>
      </c>
      <c r="J50" s="14" t="s">
        <v>19</v>
      </c>
      <c r="K50" s="10" t="s">
        <v>20</v>
      </c>
      <c r="L50" s="10">
        <v>2007</v>
      </c>
      <c r="M50" s="3">
        <v>1125000</v>
      </c>
      <c r="N50" s="4">
        <f t="shared" si="1"/>
        <v>1</v>
      </c>
      <c r="O50" s="58">
        <f t="shared" si="2"/>
        <v>2597.5</v>
      </c>
      <c r="P50" s="29">
        <f>IF(ISERROR(M50/O50*[1]Index!$B$2*N50),0,M50/O50*[1]Index!$B$2*N50)</f>
        <v>1446150.1443695861</v>
      </c>
    </row>
    <row r="51" spans="1:16" x14ac:dyDescent="0.2">
      <c r="A51" s="11">
        <v>1808</v>
      </c>
      <c r="B51" s="10" t="s">
        <v>14</v>
      </c>
      <c r="C51" s="10" t="s">
        <v>94</v>
      </c>
      <c r="D51" s="10" t="s">
        <v>95</v>
      </c>
      <c r="E51" s="10" t="s">
        <v>96</v>
      </c>
      <c r="F51" s="13">
        <v>728</v>
      </c>
      <c r="G51" s="10">
        <v>180633</v>
      </c>
      <c r="H51" s="2">
        <v>219730</v>
      </c>
      <c r="I51" s="10" t="s">
        <v>18</v>
      </c>
      <c r="J51" s="14" t="s">
        <v>19</v>
      </c>
      <c r="K51" s="10" t="s">
        <v>20</v>
      </c>
      <c r="L51" s="17">
        <v>1996</v>
      </c>
      <c r="M51" s="7">
        <v>14250000</v>
      </c>
      <c r="N51" s="4">
        <f t="shared" si="1"/>
        <v>4.0140934379497249E-3</v>
      </c>
      <c r="O51" s="58">
        <f t="shared" si="2"/>
        <v>1646.7</v>
      </c>
      <c r="P51" s="29">
        <f>IF(ISERROR(M51/O51*[1]Index!$B$2*N51),0,M51/O51*[1]Index!$B$2*N51)</f>
        <v>115985.65394287142</v>
      </c>
    </row>
    <row r="52" spans="1:16" x14ac:dyDescent="0.2">
      <c r="A52" s="11">
        <v>1808</v>
      </c>
      <c r="B52" s="10" t="s">
        <v>14</v>
      </c>
      <c r="C52" s="17" t="s">
        <v>97</v>
      </c>
      <c r="D52" s="17" t="s">
        <v>98</v>
      </c>
      <c r="E52" s="10" t="s">
        <v>96</v>
      </c>
      <c r="F52" s="13">
        <v>0</v>
      </c>
      <c r="G52" s="10">
        <v>96580</v>
      </c>
      <c r="H52" s="2">
        <v>113084</v>
      </c>
      <c r="I52" s="10" t="s">
        <v>18</v>
      </c>
      <c r="J52" s="14" t="s">
        <v>19</v>
      </c>
      <c r="K52" s="10" t="s">
        <v>20</v>
      </c>
      <c r="L52" s="10">
        <v>1976</v>
      </c>
      <c r="M52" s="3">
        <v>4252336</v>
      </c>
      <c r="N52" s="4">
        <f t="shared" si="1"/>
        <v>0</v>
      </c>
      <c r="O52" s="58">
        <f t="shared" si="2"/>
        <v>751.3</v>
      </c>
      <c r="P52" s="29">
        <f>IF(ISERROR(M52/O52*[1]Index!$B$2*N52),0,M52/O52*[1]Index!$B$2*N52)</f>
        <v>0</v>
      </c>
    </row>
    <row r="53" spans="1:16" x14ac:dyDescent="0.2">
      <c r="A53" s="11">
        <v>1808</v>
      </c>
      <c r="B53" s="10" t="s">
        <v>14</v>
      </c>
      <c r="C53" s="10" t="s">
        <v>99</v>
      </c>
      <c r="D53" s="10" t="s">
        <v>16</v>
      </c>
      <c r="E53" s="10" t="s">
        <v>22</v>
      </c>
      <c r="F53" s="13">
        <v>534</v>
      </c>
      <c r="G53" s="10">
        <v>0</v>
      </c>
      <c r="H53" s="2">
        <v>599</v>
      </c>
      <c r="I53" s="10" t="s">
        <v>18</v>
      </c>
      <c r="J53" s="14" t="s">
        <v>19</v>
      </c>
      <c r="K53" s="10" t="s">
        <v>20</v>
      </c>
      <c r="L53" s="10">
        <v>1960</v>
      </c>
      <c r="M53" s="3">
        <v>7400</v>
      </c>
      <c r="N53" s="4">
        <f t="shared" si="1"/>
        <v>1</v>
      </c>
      <c r="O53" s="58">
        <f t="shared" si="2"/>
        <v>313.89999999999998</v>
      </c>
      <c r="P53" s="29">
        <f>IF(ISERROR(M53/O53*[1]Index!$B$2*N53),0,M53/O53*[1]Index!$B$2*N53)</f>
        <v>78714.877349474365</v>
      </c>
    </row>
    <row r="54" spans="1:16" x14ac:dyDescent="0.2">
      <c r="A54" s="11">
        <v>1808</v>
      </c>
      <c r="B54" s="10" t="s">
        <v>14</v>
      </c>
      <c r="C54" s="10" t="s">
        <v>100</v>
      </c>
      <c r="D54" s="10" t="s">
        <v>16</v>
      </c>
      <c r="E54" s="10" t="s">
        <v>101</v>
      </c>
      <c r="F54" s="13">
        <v>6946</v>
      </c>
      <c r="G54" s="10">
        <v>0</v>
      </c>
      <c r="H54" s="2">
        <v>13232</v>
      </c>
      <c r="I54" s="10" t="s">
        <v>18</v>
      </c>
      <c r="J54" s="14" t="s">
        <v>19</v>
      </c>
      <c r="K54" s="10" t="s">
        <v>20</v>
      </c>
      <c r="L54" s="10">
        <v>1914</v>
      </c>
      <c r="M54" s="3">
        <v>17677</v>
      </c>
      <c r="N54" s="4">
        <f t="shared" si="1"/>
        <v>1</v>
      </c>
      <c r="O54" s="58">
        <f t="shared" si="2"/>
        <v>56.3</v>
      </c>
      <c r="P54" s="29">
        <f>IF(ISERROR(M54/O54*[1]Index!$B$2*N54),0,M54/O54*[1]Index!$B$2*N54)</f>
        <v>1048374.8312611013</v>
      </c>
    </row>
    <row r="55" spans="1:16" x14ac:dyDescent="0.2">
      <c r="A55" s="11">
        <v>1808</v>
      </c>
      <c r="B55" s="10" t="s">
        <v>14</v>
      </c>
      <c r="C55" s="10" t="s">
        <v>102</v>
      </c>
      <c r="D55" s="10" t="s">
        <v>103</v>
      </c>
      <c r="E55" s="10" t="s">
        <v>38</v>
      </c>
      <c r="F55" s="13">
        <v>17839</v>
      </c>
      <c r="G55" s="10">
        <v>0</v>
      </c>
      <c r="H55" s="5">
        <v>25230</v>
      </c>
      <c r="I55" s="10" t="s">
        <v>104</v>
      </c>
      <c r="J55" s="14" t="s">
        <v>19</v>
      </c>
      <c r="K55" s="10" t="s">
        <v>20</v>
      </c>
      <c r="L55" s="10">
        <v>2020</v>
      </c>
      <c r="M55" s="6">
        <v>14330648</v>
      </c>
      <c r="N55" s="4">
        <f t="shared" si="1"/>
        <v>1</v>
      </c>
      <c r="O55" s="58">
        <f t="shared" si="2"/>
        <v>3339</v>
      </c>
      <c r="P55" s="29">
        <f>IF(ISERROR(M55/O55*[1]Index!$B$2*N55),0,M55/O55*[1]Index!$B$2*N55)</f>
        <v>14330648</v>
      </c>
    </row>
    <row r="56" spans="1:16" x14ac:dyDescent="0.2">
      <c r="A56" s="11">
        <v>1808</v>
      </c>
      <c r="B56" s="10" t="s">
        <v>14</v>
      </c>
      <c r="C56" s="10" t="s">
        <v>105</v>
      </c>
      <c r="D56" s="10" t="s">
        <v>106</v>
      </c>
      <c r="E56" s="10" t="s">
        <v>17</v>
      </c>
      <c r="F56" s="13">
        <v>1030</v>
      </c>
      <c r="G56" s="10">
        <v>0</v>
      </c>
      <c r="H56" s="5">
        <v>1030</v>
      </c>
      <c r="I56" s="10" t="s">
        <v>18</v>
      </c>
      <c r="J56" s="14" t="s">
        <v>19</v>
      </c>
      <c r="K56" s="10" t="s">
        <v>20</v>
      </c>
      <c r="L56" s="10">
        <v>1840</v>
      </c>
      <c r="M56" s="6">
        <v>800</v>
      </c>
      <c r="N56" s="4">
        <f t="shared" si="1"/>
        <v>1</v>
      </c>
      <c r="O56" s="58">
        <f t="shared" si="2"/>
        <v>25.87</v>
      </c>
      <c r="P56" s="29">
        <f>IF(ISERROR(M56/O56*[1]Index!$B$2*N56),0,M56/O56*[1]Index!$B$2*N56)</f>
        <v>103254.7352145342</v>
      </c>
    </row>
    <row r="57" spans="1:16" x14ac:dyDescent="0.2">
      <c r="A57" s="11">
        <v>1808</v>
      </c>
      <c r="B57" s="10" t="s">
        <v>14</v>
      </c>
      <c r="C57" s="10" t="s">
        <v>107</v>
      </c>
      <c r="D57" s="10" t="s">
        <v>108</v>
      </c>
      <c r="E57" s="10" t="s">
        <v>71</v>
      </c>
      <c r="F57" s="13">
        <v>1367</v>
      </c>
      <c r="G57" s="10">
        <v>39317</v>
      </c>
      <c r="H57" s="5">
        <v>54213</v>
      </c>
      <c r="I57" s="10" t="s">
        <v>18</v>
      </c>
      <c r="J57" s="14" t="s">
        <v>19</v>
      </c>
      <c r="K57" s="10" t="s">
        <v>20</v>
      </c>
      <c r="L57" s="10">
        <v>1999</v>
      </c>
      <c r="M57" s="6">
        <v>4600000</v>
      </c>
      <c r="N57" s="4">
        <f t="shared" si="1"/>
        <v>3.3600432602497295E-2</v>
      </c>
      <c r="O57" s="58">
        <f t="shared" si="2"/>
        <v>1775.5</v>
      </c>
      <c r="P57" s="29">
        <f>IF(ISERROR(M57/O57*[1]Index!$B$2*N57),0,M57/O57*[1]Index!$B$2*N57)</f>
        <v>290668.81696130492</v>
      </c>
    </row>
    <row r="58" spans="1:16" x14ac:dyDescent="0.2">
      <c r="A58" s="11">
        <v>1808</v>
      </c>
      <c r="B58" s="10" t="s">
        <v>14</v>
      </c>
      <c r="C58" s="10" t="s">
        <v>109</v>
      </c>
      <c r="D58" s="10" t="s">
        <v>110</v>
      </c>
      <c r="E58" s="10" t="s">
        <v>71</v>
      </c>
      <c r="F58" s="13">
        <v>1367</v>
      </c>
      <c r="G58" s="10">
        <v>49372</v>
      </c>
      <c r="H58" s="5">
        <v>69507</v>
      </c>
      <c r="I58" s="10" t="s">
        <v>18</v>
      </c>
      <c r="J58" s="14" t="s">
        <v>19</v>
      </c>
      <c r="K58" s="10" t="s">
        <v>20</v>
      </c>
      <c r="L58" s="10">
        <v>2001</v>
      </c>
      <c r="M58" s="6">
        <v>5584933</v>
      </c>
      <c r="N58" s="4">
        <f t="shared" si="1"/>
        <v>2.6941800193145311E-2</v>
      </c>
      <c r="O58" s="58">
        <f t="shared" si="2"/>
        <v>1872.6</v>
      </c>
      <c r="P58" s="29">
        <f>IF(ISERROR(M58/O58*[1]Index!$B$2*N58),0,M58/O58*[1]Index!$B$2*N58)</f>
        <v>268297.09998819185</v>
      </c>
    </row>
    <row r="59" spans="1:16" x14ac:dyDescent="0.2">
      <c r="A59" s="11">
        <v>1808</v>
      </c>
      <c r="B59" s="10" t="s">
        <v>14</v>
      </c>
      <c r="C59" s="10" t="s">
        <v>111</v>
      </c>
      <c r="D59" s="10" t="s">
        <v>112</v>
      </c>
      <c r="E59" s="10" t="s">
        <v>96</v>
      </c>
      <c r="F59" s="13">
        <v>570</v>
      </c>
      <c r="G59" s="10">
        <v>108946</v>
      </c>
      <c r="H59" s="5">
        <v>131960</v>
      </c>
      <c r="I59" s="10" t="s">
        <v>18</v>
      </c>
      <c r="J59" s="14" t="s">
        <v>19</v>
      </c>
      <c r="K59" s="10" t="s">
        <v>20</v>
      </c>
      <c r="L59" s="10">
        <v>1985</v>
      </c>
      <c r="M59" s="6">
        <v>5600000</v>
      </c>
      <c r="N59" s="4">
        <f t="shared" si="1"/>
        <v>5.2047189451769607E-3</v>
      </c>
      <c r="O59" s="58">
        <f t="shared" si="2"/>
        <v>1248.3499999999999</v>
      </c>
      <c r="P59" s="29">
        <f>IF(ISERROR(M59/O59*[1]Index!$B$2*N59),0,M59/O59*[1]Index!$B$2*N59)</f>
        <v>77958.839047139743</v>
      </c>
    </row>
    <row r="60" spans="1:16" x14ac:dyDescent="0.2">
      <c r="A60" s="11">
        <v>1808</v>
      </c>
      <c r="B60" s="10" t="s">
        <v>14</v>
      </c>
      <c r="C60" s="10" t="s">
        <v>113</v>
      </c>
      <c r="D60" s="10" t="s">
        <v>114</v>
      </c>
      <c r="E60" s="10" t="s">
        <v>38</v>
      </c>
      <c r="F60" s="13">
        <v>46660</v>
      </c>
      <c r="G60" s="10">
        <v>0</v>
      </c>
      <c r="H60" s="5">
        <v>86900</v>
      </c>
      <c r="I60" s="10" t="s">
        <v>18</v>
      </c>
      <c r="J60" s="14" t="s">
        <v>19</v>
      </c>
      <c r="K60" s="10" t="s">
        <v>20</v>
      </c>
      <c r="L60" s="10">
        <v>1990</v>
      </c>
      <c r="M60" s="6">
        <v>6654575</v>
      </c>
      <c r="N60" s="4">
        <f t="shared" si="1"/>
        <v>1</v>
      </c>
      <c r="O60" s="58">
        <f t="shared" si="2"/>
        <v>1439</v>
      </c>
      <c r="P60" s="29">
        <f>IF(ISERROR(M60/O60*[1]Index!$B$2*N60),0,M60/O60*[1]Index!$B$2*N60)</f>
        <v>15441018.710910354</v>
      </c>
    </row>
    <row r="61" spans="1:16" x14ac:dyDescent="0.2">
      <c r="A61" s="11">
        <v>1808</v>
      </c>
      <c r="B61" s="10" t="s">
        <v>14</v>
      </c>
      <c r="C61" s="10" t="s">
        <v>115</v>
      </c>
      <c r="D61" s="10" t="s">
        <v>114</v>
      </c>
      <c r="E61" s="10" t="s">
        <v>38</v>
      </c>
      <c r="F61" s="13">
        <v>13390</v>
      </c>
      <c r="G61" s="10">
        <v>0</v>
      </c>
      <c r="H61" s="5">
        <v>0</v>
      </c>
      <c r="I61" s="10" t="s">
        <v>18</v>
      </c>
      <c r="J61" s="14" t="s">
        <v>19</v>
      </c>
      <c r="K61" s="10" t="s">
        <v>20</v>
      </c>
      <c r="L61" s="10">
        <v>1991</v>
      </c>
      <c r="M61" s="6">
        <v>572473</v>
      </c>
      <c r="N61" s="4">
        <f t="shared" si="1"/>
        <v>1</v>
      </c>
      <c r="O61" s="58">
        <f t="shared" si="2"/>
        <v>1460.95</v>
      </c>
      <c r="P61" s="29">
        <f>IF(ISERROR(M61/O61*[1]Index!$B$2*N61),0,M61/O61*[1]Index!$B$2*N61)</f>
        <v>1308386.5614839657</v>
      </c>
    </row>
    <row r="62" spans="1:16" x14ac:dyDescent="0.2">
      <c r="A62" s="11">
        <v>1808</v>
      </c>
      <c r="B62" s="10" t="s">
        <v>14</v>
      </c>
      <c r="C62" s="10" t="s">
        <v>116</v>
      </c>
      <c r="D62" s="10" t="s">
        <v>117</v>
      </c>
      <c r="E62" s="10" t="s">
        <v>17</v>
      </c>
      <c r="F62" s="13">
        <v>3075</v>
      </c>
      <c r="G62" s="10">
        <v>0</v>
      </c>
      <c r="H62" s="5">
        <v>3150</v>
      </c>
      <c r="I62" s="10" t="s">
        <v>18</v>
      </c>
      <c r="J62" s="14" t="s">
        <v>19</v>
      </c>
      <c r="K62" s="10" t="s">
        <v>20</v>
      </c>
      <c r="L62" s="10">
        <v>1840</v>
      </c>
      <c r="M62" s="6">
        <v>1200</v>
      </c>
      <c r="N62" s="4">
        <f t="shared" si="1"/>
        <v>1</v>
      </c>
      <c r="O62" s="58">
        <f t="shared" si="2"/>
        <v>25.87</v>
      </c>
      <c r="P62" s="29">
        <f>IF(ISERROR(M62/O62*[1]Index!$B$2*N62),0,M62/O62*[1]Index!$B$2*N62)</f>
        <v>154882.10282180129</v>
      </c>
    </row>
    <row r="63" spans="1:16" x14ac:dyDescent="0.2">
      <c r="A63" s="11">
        <v>1808</v>
      </c>
      <c r="B63" s="10" t="s">
        <v>14</v>
      </c>
      <c r="C63" s="10" t="s">
        <v>118</v>
      </c>
      <c r="D63" s="10" t="s">
        <v>119</v>
      </c>
      <c r="E63" s="10" t="s">
        <v>38</v>
      </c>
      <c r="F63" s="18">
        <v>0</v>
      </c>
      <c r="G63" s="17">
        <v>0</v>
      </c>
      <c r="H63" s="19">
        <v>81225</v>
      </c>
      <c r="I63" s="17" t="s">
        <v>18</v>
      </c>
      <c r="J63" s="20" t="s">
        <v>19</v>
      </c>
      <c r="K63" s="17" t="s">
        <v>20</v>
      </c>
      <c r="L63" s="17">
        <v>1979</v>
      </c>
      <c r="M63" s="8">
        <v>4170975</v>
      </c>
      <c r="N63" s="4" t="e">
        <f t="shared" si="1"/>
        <v>#DIV/0!</v>
      </c>
      <c r="O63" s="58">
        <f t="shared" si="2"/>
        <v>923.5</v>
      </c>
      <c r="P63" s="29">
        <f>IF(ISERROR(M63/O63*[1]Index!$B$2*N63),0,M63/O63*[1]Index!$B$2*N63)</f>
        <v>0</v>
      </c>
    </row>
    <row r="64" spans="1:16" x14ac:dyDescent="0.2">
      <c r="A64" s="11">
        <v>1808</v>
      </c>
      <c r="B64" s="10" t="s">
        <v>14</v>
      </c>
      <c r="C64" s="10" t="s">
        <v>120</v>
      </c>
      <c r="D64" s="10" t="s">
        <v>119</v>
      </c>
      <c r="E64" s="10" t="s">
        <v>38</v>
      </c>
      <c r="F64" s="18">
        <v>48700</v>
      </c>
      <c r="G64" s="17">
        <v>0</v>
      </c>
      <c r="H64" s="19">
        <v>89981</v>
      </c>
      <c r="I64" s="17" t="s">
        <v>18</v>
      </c>
      <c r="J64" s="20" t="s">
        <v>19</v>
      </c>
      <c r="K64" s="17" t="s">
        <v>20</v>
      </c>
      <c r="L64" s="17">
        <v>2018</v>
      </c>
      <c r="M64" s="8">
        <v>33158806</v>
      </c>
      <c r="N64" s="4">
        <f t="shared" si="1"/>
        <v>1</v>
      </c>
      <c r="O64" s="58">
        <f t="shared" si="2"/>
        <v>3247.5</v>
      </c>
      <c r="P64" s="29">
        <f>IF(ISERROR(M64/O64*[1]Index!$B$2*N64),0,M64/O64*[1]Index!$B$2*N64)</f>
        <v>34093072.589376442</v>
      </c>
    </row>
    <row r="65" spans="1:16" x14ac:dyDescent="0.2">
      <c r="A65" s="11">
        <v>1808</v>
      </c>
      <c r="B65" s="10" t="s">
        <v>14</v>
      </c>
      <c r="C65" s="10" t="s">
        <v>121</v>
      </c>
      <c r="D65" s="10" t="s">
        <v>119</v>
      </c>
      <c r="E65" s="10" t="s">
        <v>38</v>
      </c>
      <c r="F65" s="18">
        <v>69889</v>
      </c>
      <c r="G65" s="17">
        <v>0</v>
      </c>
      <c r="H65" s="19">
        <v>110691</v>
      </c>
      <c r="I65" s="17" t="s">
        <v>104</v>
      </c>
      <c r="J65" s="20" t="s">
        <v>19</v>
      </c>
      <c r="K65" s="17" t="s">
        <v>20</v>
      </c>
      <c r="L65" s="17">
        <v>2020</v>
      </c>
      <c r="M65" s="8">
        <v>19286055</v>
      </c>
      <c r="N65" s="4">
        <f t="shared" si="1"/>
        <v>1</v>
      </c>
      <c r="O65" s="58">
        <f t="shared" si="2"/>
        <v>3339</v>
      </c>
      <c r="P65" s="29">
        <f>IF(ISERROR(M65/O65*[1]Index!$B$2*N65),0,M65/O65*[1]Index!$B$2*N65)</f>
        <v>19286055</v>
      </c>
    </row>
    <row r="66" spans="1:16" x14ac:dyDescent="0.2">
      <c r="A66" s="11">
        <v>1808</v>
      </c>
      <c r="B66" s="10" t="s">
        <v>14</v>
      </c>
      <c r="C66" s="10" t="s">
        <v>122</v>
      </c>
      <c r="D66" s="10" t="s">
        <v>123</v>
      </c>
      <c r="E66" s="10" t="s">
        <v>74</v>
      </c>
      <c r="F66" s="13">
        <v>825</v>
      </c>
      <c r="G66" s="10">
        <v>0</v>
      </c>
      <c r="H66" s="2">
        <v>6444</v>
      </c>
      <c r="I66" s="10" t="s">
        <v>18</v>
      </c>
      <c r="J66" s="14" t="s">
        <v>19</v>
      </c>
      <c r="K66" s="10" t="s">
        <v>20</v>
      </c>
      <c r="L66" s="10">
        <v>1969</v>
      </c>
      <c r="M66" s="3">
        <v>703269</v>
      </c>
      <c r="N66" s="4">
        <f t="shared" si="1"/>
        <v>1</v>
      </c>
      <c r="O66" s="58">
        <f t="shared" si="2"/>
        <v>420.65</v>
      </c>
      <c r="P66" s="29">
        <f>IF(ISERROR(M66/O66*[1]Index!$B$2*N66),0,M66/O66*[1]Index!$B$2*N66)</f>
        <v>5582349.2000475461</v>
      </c>
    </row>
    <row r="67" spans="1:16" x14ac:dyDescent="0.2">
      <c r="A67" s="11">
        <v>1808</v>
      </c>
      <c r="B67" s="10" t="s">
        <v>14</v>
      </c>
      <c r="C67" s="10" t="s">
        <v>124</v>
      </c>
      <c r="D67" s="10" t="s">
        <v>123</v>
      </c>
      <c r="E67" s="10" t="s">
        <v>125</v>
      </c>
      <c r="F67" s="13">
        <v>5300</v>
      </c>
      <c r="G67" s="10">
        <v>0</v>
      </c>
      <c r="H67" s="2">
        <v>5400</v>
      </c>
      <c r="I67" s="10" t="s">
        <v>18</v>
      </c>
      <c r="J67" s="14" t="s">
        <v>19</v>
      </c>
      <c r="K67" s="10" t="s">
        <v>20</v>
      </c>
      <c r="L67" s="10">
        <v>2010</v>
      </c>
      <c r="M67" s="3">
        <v>4878000</v>
      </c>
      <c r="N67" s="4">
        <f t="shared" si="1"/>
        <v>1</v>
      </c>
      <c r="O67" s="58">
        <f t="shared" si="2"/>
        <v>2702.2</v>
      </c>
      <c r="P67" s="29">
        <f>IF(ISERROR(M67/O67*[1]Index!$B$2*N67),0,M67/O67*[1]Index!$B$2*N67)</f>
        <v>6027548.6640515141</v>
      </c>
    </row>
    <row r="68" spans="1:16" x14ac:dyDescent="0.2">
      <c r="A68" s="11">
        <v>1808</v>
      </c>
      <c r="B68" s="10" t="s">
        <v>14</v>
      </c>
      <c r="C68" s="10" t="s">
        <v>126</v>
      </c>
      <c r="D68" s="10" t="s">
        <v>123</v>
      </c>
      <c r="E68" s="10" t="s">
        <v>74</v>
      </c>
      <c r="F68" s="13">
        <v>0</v>
      </c>
      <c r="G68" s="10">
        <v>0</v>
      </c>
      <c r="H68" s="2">
        <v>2928</v>
      </c>
      <c r="I68" s="10" t="s">
        <v>18</v>
      </c>
      <c r="J68" s="14" t="s">
        <v>19</v>
      </c>
      <c r="K68" s="10" t="s">
        <v>20</v>
      </c>
      <c r="L68" s="10">
        <v>1993</v>
      </c>
      <c r="M68" s="3">
        <v>1329780</v>
      </c>
      <c r="N68" s="4" t="e">
        <f t="shared" si="1"/>
        <v>#DIV/0!</v>
      </c>
      <c r="O68" s="58">
        <f t="shared" si="2"/>
        <v>1524.6</v>
      </c>
      <c r="P68" s="29">
        <f>IF(ISERROR(M68/O68*[1]Index!$B$2*N68),0,M68/O68*[1]Index!$B$2*N68)</f>
        <v>0</v>
      </c>
    </row>
    <row r="69" spans="1:16" x14ac:dyDescent="0.2">
      <c r="A69" s="11">
        <v>1808</v>
      </c>
      <c r="B69" s="10" t="s">
        <v>14</v>
      </c>
      <c r="C69" s="10" t="s">
        <v>127</v>
      </c>
      <c r="D69" s="10" t="s">
        <v>123</v>
      </c>
      <c r="E69" s="10" t="s">
        <v>74</v>
      </c>
      <c r="F69" s="13">
        <v>2185</v>
      </c>
      <c r="G69" s="10">
        <v>0</v>
      </c>
      <c r="H69" s="2">
        <v>3100</v>
      </c>
      <c r="I69" s="10" t="s">
        <v>18</v>
      </c>
      <c r="J69" s="14" t="s">
        <v>19</v>
      </c>
      <c r="K69" s="10" t="s">
        <v>20</v>
      </c>
      <c r="L69" s="10">
        <v>1997</v>
      </c>
      <c r="M69" s="3">
        <v>307465</v>
      </c>
      <c r="N69" s="4">
        <f t="shared" si="1"/>
        <v>1</v>
      </c>
      <c r="O69" s="58">
        <f t="shared" si="2"/>
        <v>1686.7</v>
      </c>
      <c r="P69" s="29">
        <f>IF(ISERROR(M69/O69*[1]Index!$B$2*N69),0,M69/O69*[1]Index!$B$2*N69)</f>
        <v>608659.29625896714</v>
      </c>
    </row>
    <row r="70" spans="1:16" x14ac:dyDescent="0.2">
      <c r="A70" s="11">
        <v>1808</v>
      </c>
      <c r="B70" s="10" t="s">
        <v>14</v>
      </c>
      <c r="C70" s="10" t="s">
        <v>128</v>
      </c>
      <c r="D70" s="10" t="s">
        <v>129</v>
      </c>
      <c r="E70" s="10" t="s">
        <v>17</v>
      </c>
      <c r="F70" s="13">
        <v>324</v>
      </c>
      <c r="G70" s="10">
        <v>0</v>
      </c>
      <c r="H70" s="2">
        <v>324</v>
      </c>
      <c r="I70" s="10" t="s">
        <v>18</v>
      </c>
      <c r="J70" s="14" t="s">
        <v>19</v>
      </c>
      <c r="K70" s="10" t="s">
        <v>20</v>
      </c>
      <c r="L70" s="10">
        <v>1840</v>
      </c>
      <c r="M70" s="3">
        <v>400</v>
      </c>
      <c r="N70" s="4">
        <f t="shared" si="1"/>
        <v>1</v>
      </c>
      <c r="O70" s="58">
        <f t="shared" si="2"/>
        <v>25.87</v>
      </c>
      <c r="P70" s="29">
        <f>IF(ISERROR(M70/O70*[1]Index!$B$2*N70),0,M70/O70*[1]Index!$B$2*N70)</f>
        <v>51627.367607267101</v>
      </c>
    </row>
    <row r="71" spans="1:16" x14ac:dyDescent="0.2">
      <c r="A71" s="11">
        <v>1808</v>
      </c>
      <c r="B71" s="10" t="s">
        <v>14</v>
      </c>
      <c r="C71" s="10" t="s">
        <v>130</v>
      </c>
      <c r="D71" s="10" t="s">
        <v>16</v>
      </c>
      <c r="E71" s="10" t="s">
        <v>17</v>
      </c>
      <c r="F71" s="13">
        <v>648</v>
      </c>
      <c r="G71" s="10">
        <v>0</v>
      </c>
      <c r="H71" s="2">
        <v>648</v>
      </c>
      <c r="I71" s="10" t="s">
        <v>18</v>
      </c>
      <c r="J71" s="14" t="s">
        <v>19</v>
      </c>
      <c r="K71" s="10" t="s">
        <v>20</v>
      </c>
      <c r="L71" s="10">
        <v>1975</v>
      </c>
      <c r="M71" s="3">
        <v>13744</v>
      </c>
      <c r="N71" s="4">
        <f t="shared" si="1"/>
        <v>1</v>
      </c>
      <c r="O71" s="58">
        <f t="shared" si="2"/>
        <v>697.45</v>
      </c>
      <c r="P71" s="29">
        <f>IF(ISERROR(M71/O71*[1]Index!$B$2*N71),0,M71/O71*[1]Index!$B$2*N71)</f>
        <v>65798.574808229983</v>
      </c>
    </row>
    <row r="72" spans="1:16" x14ac:dyDescent="0.2">
      <c r="A72" s="11">
        <v>1808</v>
      </c>
      <c r="B72" s="10" t="s">
        <v>14</v>
      </c>
      <c r="C72" s="10" t="s">
        <v>131</v>
      </c>
      <c r="D72" s="10" t="s">
        <v>132</v>
      </c>
      <c r="E72" s="10" t="s">
        <v>67</v>
      </c>
      <c r="F72" s="13">
        <v>5509</v>
      </c>
      <c r="G72" s="10">
        <v>0</v>
      </c>
      <c r="H72" s="2">
        <v>7340</v>
      </c>
      <c r="I72" s="10" t="s">
        <v>18</v>
      </c>
      <c r="J72" s="14" t="s">
        <v>19</v>
      </c>
      <c r="K72" s="10" t="s">
        <v>20</v>
      </c>
      <c r="L72" s="10">
        <v>1971</v>
      </c>
      <c r="M72" s="3">
        <v>136856</v>
      </c>
      <c r="N72" s="4">
        <f t="shared" si="1"/>
        <v>1</v>
      </c>
      <c r="O72" s="58">
        <f t="shared" si="2"/>
        <v>495.3</v>
      </c>
      <c r="P72" s="29">
        <f>IF(ISERROR(M72/O72*[1]Index!$B$2*N72),0,M72/O72*[1]Index!$B$2*N72)</f>
        <v>922596.7777104784</v>
      </c>
    </row>
    <row r="73" spans="1:16" x14ac:dyDescent="0.2">
      <c r="A73" s="11">
        <v>1808</v>
      </c>
      <c r="B73" s="10" t="s">
        <v>14</v>
      </c>
      <c r="C73" s="10" t="s">
        <v>133</v>
      </c>
      <c r="D73" s="10" t="s">
        <v>134</v>
      </c>
      <c r="E73" s="10" t="s">
        <v>135</v>
      </c>
      <c r="F73" s="13">
        <v>28255</v>
      </c>
      <c r="G73" s="10">
        <v>0</v>
      </c>
      <c r="H73" s="2">
        <v>43045</v>
      </c>
      <c r="I73" s="10" t="s">
        <v>18</v>
      </c>
      <c r="J73" s="14" t="s">
        <v>19</v>
      </c>
      <c r="K73" s="10" t="s">
        <v>20</v>
      </c>
      <c r="L73" s="10">
        <v>2001</v>
      </c>
      <c r="M73" s="3">
        <v>4200000</v>
      </c>
      <c r="N73" s="4">
        <f t="shared" si="1"/>
        <v>1</v>
      </c>
      <c r="O73" s="58">
        <f t="shared" si="2"/>
        <v>1872.6</v>
      </c>
      <c r="P73" s="29">
        <f>IF(ISERROR(M73/O73*[1]Index!$B$2*N73),0,M73/O73*[1]Index!$B$2*N73)</f>
        <v>7488945.8506888812</v>
      </c>
    </row>
    <row r="74" spans="1:16" x14ac:dyDescent="0.2">
      <c r="A74" s="11">
        <v>1808</v>
      </c>
      <c r="B74" s="10" t="s">
        <v>14</v>
      </c>
      <c r="C74" s="10" t="s">
        <v>136</v>
      </c>
      <c r="D74" s="10" t="s">
        <v>134</v>
      </c>
      <c r="E74" s="10" t="s">
        <v>135</v>
      </c>
      <c r="F74" s="13">
        <v>25912</v>
      </c>
      <c r="G74" s="10">
        <v>0</v>
      </c>
      <c r="H74" s="2">
        <v>46972</v>
      </c>
      <c r="I74" s="10" t="s">
        <v>18</v>
      </c>
      <c r="J74" s="14" t="s">
        <v>19</v>
      </c>
      <c r="K74" s="10" t="s">
        <v>20</v>
      </c>
      <c r="L74" s="10">
        <v>2008</v>
      </c>
      <c r="M74" s="3">
        <v>7400000</v>
      </c>
      <c r="N74" s="4">
        <f t="shared" si="1"/>
        <v>1</v>
      </c>
      <c r="O74" s="58">
        <f t="shared" si="2"/>
        <v>2693.3</v>
      </c>
      <c r="P74" s="29">
        <f>IF(ISERROR(M74/O74*[1]Index!$B$2*N74),0,M74/O74*[1]Index!$B$2*N74)</f>
        <v>9174098.6893402133</v>
      </c>
    </row>
    <row r="75" spans="1:16" x14ac:dyDescent="0.2">
      <c r="A75" s="11">
        <v>1808</v>
      </c>
      <c r="B75" s="10" t="s">
        <v>14</v>
      </c>
      <c r="C75" s="10" t="s">
        <v>137</v>
      </c>
      <c r="D75" s="10" t="s">
        <v>138</v>
      </c>
      <c r="E75" s="10" t="s">
        <v>139</v>
      </c>
      <c r="F75" s="13">
        <v>102376</v>
      </c>
      <c r="G75" s="10">
        <v>0</v>
      </c>
      <c r="H75" s="2">
        <v>158335</v>
      </c>
      <c r="I75" s="10" t="s">
        <v>18</v>
      </c>
      <c r="J75" s="14" t="s">
        <v>19</v>
      </c>
      <c r="K75" s="10" t="s">
        <v>20</v>
      </c>
      <c r="L75" s="10">
        <v>2004</v>
      </c>
      <c r="M75" s="3">
        <v>27269830</v>
      </c>
      <c r="N75" s="4">
        <f t="shared" si="1"/>
        <v>1</v>
      </c>
      <c r="O75" s="58">
        <f t="shared" si="2"/>
        <v>2123.1999999999998</v>
      </c>
      <c r="P75" s="29">
        <f>IF(ISERROR(M75/O75*[1]Index!$B$2*N75),0,M75/O75*[1]Index!$B$2*N75)</f>
        <v>42885249.797475517</v>
      </c>
    </row>
    <row r="76" spans="1:16" x14ac:dyDescent="0.2">
      <c r="A76" s="11">
        <v>1808</v>
      </c>
      <c r="B76" s="10" t="s">
        <v>14</v>
      </c>
      <c r="C76" s="10" t="s">
        <v>140</v>
      </c>
      <c r="D76" s="10" t="s">
        <v>141</v>
      </c>
      <c r="E76" s="10" t="s">
        <v>71</v>
      </c>
      <c r="F76" s="13">
        <v>1367</v>
      </c>
      <c r="G76" s="10">
        <v>49372</v>
      </c>
      <c r="H76" s="2">
        <v>69507</v>
      </c>
      <c r="I76" s="10" t="s">
        <v>18</v>
      </c>
      <c r="J76" s="14" t="s">
        <v>19</v>
      </c>
      <c r="K76" s="10" t="s">
        <v>20</v>
      </c>
      <c r="L76" s="10">
        <v>2003</v>
      </c>
      <c r="M76" s="3">
        <v>7200000</v>
      </c>
      <c r="N76" s="4">
        <f t="shared" si="1"/>
        <v>2.6941800193145311E-2</v>
      </c>
      <c r="O76" s="58">
        <f t="shared" ref="O76:O97" si="3">IF(L76&gt;0,VLOOKUP(L76,INDEX,2,FALSE),0)</f>
        <v>1964.1</v>
      </c>
      <c r="P76" s="29">
        <f>IF(ISERROR(M76/O76*[1]Index!$B$2*N76),0,M76/O76*[1]Index!$B$2*N76)</f>
        <v>329770.59726254659</v>
      </c>
    </row>
    <row r="77" spans="1:16" x14ac:dyDescent="0.2">
      <c r="A77" s="11">
        <v>1808</v>
      </c>
      <c r="B77" s="10" t="s">
        <v>14</v>
      </c>
      <c r="C77" s="10" t="s">
        <v>142</v>
      </c>
      <c r="D77" s="10" t="s">
        <v>143</v>
      </c>
      <c r="E77" s="10" t="s">
        <v>38</v>
      </c>
      <c r="F77" s="13">
        <v>3627</v>
      </c>
      <c r="G77" s="10">
        <v>0</v>
      </c>
      <c r="H77" s="2">
        <v>4182</v>
      </c>
      <c r="I77" s="10" t="s">
        <v>18</v>
      </c>
      <c r="J77" s="14" t="s">
        <v>19</v>
      </c>
      <c r="K77" s="10" t="s">
        <v>20</v>
      </c>
      <c r="L77" s="10">
        <v>1970</v>
      </c>
      <c r="M77" s="3">
        <v>46108</v>
      </c>
      <c r="N77" s="4">
        <f t="shared" si="1"/>
        <v>1</v>
      </c>
      <c r="O77" s="58">
        <f t="shared" si="3"/>
        <v>450.9</v>
      </c>
      <c r="P77" s="29">
        <f>IF(ISERROR(M77/O77*[1]Index!$B$2*N77),0,M77/O77*[1]Index!$B$2*N77)</f>
        <v>341438.48303393216</v>
      </c>
    </row>
    <row r="78" spans="1:16" x14ac:dyDescent="0.2">
      <c r="A78" s="11">
        <v>1808</v>
      </c>
      <c r="B78" s="10" t="s">
        <v>14</v>
      </c>
      <c r="C78" s="10" t="s">
        <v>144</v>
      </c>
      <c r="D78" s="10" t="s">
        <v>145</v>
      </c>
      <c r="E78" s="10" t="s">
        <v>38</v>
      </c>
      <c r="F78" s="13">
        <v>71922</v>
      </c>
      <c r="G78" s="10">
        <v>0</v>
      </c>
      <c r="H78" s="2">
        <v>121346</v>
      </c>
      <c r="I78" s="10" t="s">
        <v>18</v>
      </c>
      <c r="J78" s="14" t="s">
        <v>19</v>
      </c>
      <c r="K78" s="10" t="s">
        <v>20</v>
      </c>
      <c r="L78" s="10">
        <v>1969</v>
      </c>
      <c r="M78" s="3">
        <v>2777660</v>
      </c>
      <c r="N78" s="4">
        <f t="shared" si="1"/>
        <v>1</v>
      </c>
      <c r="O78" s="58">
        <f t="shared" si="3"/>
        <v>420.65</v>
      </c>
      <c r="P78" s="29">
        <f>IF(ISERROR(M78/O78*[1]Index!$B$2*N78),0,M78/O78*[1]Index!$B$2*N78)</f>
        <v>22048274.670153335</v>
      </c>
    </row>
    <row r="79" spans="1:16" x14ac:dyDescent="0.2">
      <c r="A79" s="11">
        <v>1808</v>
      </c>
      <c r="B79" s="10" t="s">
        <v>14</v>
      </c>
      <c r="C79" s="10" t="s">
        <v>146</v>
      </c>
      <c r="D79" s="10" t="s">
        <v>145</v>
      </c>
      <c r="E79" s="10" t="s">
        <v>38</v>
      </c>
      <c r="F79" s="13">
        <v>1243</v>
      </c>
      <c r="G79" s="10">
        <v>0</v>
      </c>
      <c r="H79" s="2">
        <v>1600</v>
      </c>
      <c r="I79" s="10" t="s">
        <v>18</v>
      </c>
      <c r="J79" s="14" t="s">
        <v>19</v>
      </c>
      <c r="K79" s="10" t="s">
        <v>20</v>
      </c>
      <c r="L79" s="10">
        <v>1976</v>
      </c>
      <c r="M79" s="3">
        <v>90097</v>
      </c>
      <c r="N79" s="4">
        <f t="shared" ref="N79:N97" si="4">F79/(F79+G79)</f>
        <v>1</v>
      </c>
      <c r="O79" s="58">
        <f t="shared" si="3"/>
        <v>751.3</v>
      </c>
      <c r="P79" s="29">
        <f>IF(ISERROR(M79/O79*[1]Index!$B$2*N79),0,M79/O79*[1]Index!$B$2*N79)</f>
        <v>400417.78650339413</v>
      </c>
    </row>
    <row r="80" spans="1:16" x14ac:dyDescent="0.2">
      <c r="A80" s="11">
        <v>1808</v>
      </c>
      <c r="B80" s="10" t="s">
        <v>14</v>
      </c>
      <c r="C80" s="10" t="s">
        <v>147</v>
      </c>
      <c r="D80" s="10" t="s">
        <v>145</v>
      </c>
      <c r="E80" s="10" t="s">
        <v>38</v>
      </c>
      <c r="F80" s="13">
        <v>7045</v>
      </c>
      <c r="G80" s="10">
        <v>0</v>
      </c>
      <c r="H80" s="2">
        <v>10313</v>
      </c>
      <c r="I80" s="10" t="s">
        <v>18</v>
      </c>
      <c r="J80" s="14" t="s">
        <v>19</v>
      </c>
      <c r="K80" s="10" t="s">
        <v>20</v>
      </c>
      <c r="L80" s="10">
        <v>1982</v>
      </c>
      <c r="M80" s="3">
        <v>776000</v>
      </c>
      <c r="N80" s="4">
        <f t="shared" si="4"/>
        <v>1</v>
      </c>
      <c r="O80" s="58">
        <f t="shared" si="3"/>
        <v>1115.5999999999999</v>
      </c>
      <c r="P80" s="29">
        <f>IF(ISERROR(M80/O80*[1]Index!$B$2*N80),0,M80/O80*[1]Index!$B$2*N80)</f>
        <v>2322574.3994263178</v>
      </c>
    </row>
    <row r="81" spans="1:16" x14ac:dyDescent="0.2">
      <c r="A81" s="11">
        <v>1808</v>
      </c>
      <c r="B81" s="10" t="s">
        <v>14</v>
      </c>
      <c r="C81" s="10" t="s">
        <v>148</v>
      </c>
      <c r="D81" s="10" t="s">
        <v>145</v>
      </c>
      <c r="E81" s="10" t="s">
        <v>38</v>
      </c>
      <c r="F81" s="13">
        <v>86305</v>
      </c>
      <c r="G81" s="10">
        <v>0</v>
      </c>
      <c r="H81" s="2">
        <v>158238</v>
      </c>
      <c r="I81" s="10" t="s">
        <v>18</v>
      </c>
      <c r="J81" s="14" t="s">
        <v>19</v>
      </c>
      <c r="K81" s="10" t="s">
        <v>20</v>
      </c>
      <c r="L81" s="10">
        <v>2003</v>
      </c>
      <c r="M81" s="3">
        <v>22500000</v>
      </c>
      <c r="N81" s="4">
        <f t="shared" si="4"/>
        <v>1</v>
      </c>
      <c r="O81" s="58">
        <f t="shared" si="3"/>
        <v>1964.1</v>
      </c>
      <c r="P81" s="29">
        <f>IF(ISERROR(M81/O81*[1]Index!$B$2*N81),0,M81/O81*[1]Index!$B$2*N81)</f>
        <v>38250343.668855965</v>
      </c>
    </row>
    <row r="82" spans="1:16" x14ac:dyDescent="0.2">
      <c r="A82" s="11">
        <v>1808</v>
      </c>
      <c r="B82" s="10" t="s">
        <v>14</v>
      </c>
      <c r="C82" s="10" t="s">
        <v>149</v>
      </c>
      <c r="D82" s="10" t="s">
        <v>150</v>
      </c>
      <c r="E82" s="10" t="s">
        <v>17</v>
      </c>
      <c r="F82" s="13">
        <v>1026</v>
      </c>
      <c r="G82" s="10">
        <v>0</v>
      </c>
      <c r="H82" s="2">
        <v>1026</v>
      </c>
      <c r="I82" s="10" t="s">
        <v>18</v>
      </c>
      <c r="J82" s="14" t="s">
        <v>19</v>
      </c>
      <c r="K82" s="10" t="s">
        <v>20</v>
      </c>
      <c r="L82" s="10">
        <v>1840</v>
      </c>
      <c r="M82" s="3">
        <v>700</v>
      </c>
      <c r="N82" s="4">
        <f t="shared" si="4"/>
        <v>1</v>
      </c>
      <c r="O82" s="58">
        <f t="shared" si="3"/>
        <v>25.87</v>
      </c>
      <c r="P82" s="29">
        <f>IF(ISERROR(M82/O82*[1]Index!$B$2*N82),0,M82/O82*[1]Index!$B$2*N82)</f>
        <v>90347.893312717424</v>
      </c>
    </row>
    <row r="83" spans="1:16" x14ac:dyDescent="0.2">
      <c r="A83" s="11">
        <v>1808</v>
      </c>
      <c r="B83" s="10" t="s">
        <v>14</v>
      </c>
      <c r="C83" s="10" t="s">
        <v>151</v>
      </c>
      <c r="D83" s="10" t="s">
        <v>152</v>
      </c>
      <c r="E83" s="10" t="s">
        <v>17</v>
      </c>
      <c r="F83" s="13">
        <v>19500</v>
      </c>
      <c r="G83" s="10">
        <v>0</v>
      </c>
      <c r="H83" s="5">
        <v>26000</v>
      </c>
      <c r="I83" s="10" t="s">
        <v>18</v>
      </c>
      <c r="J83" s="14" t="s">
        <v>19</v>
      </c>
      <c r="K83" s="10" t="s">
        <v>20</v>
      </c>
      <c r="L83" s="10">
        <v>2018</v>
      </c>
      <c r="M83" s="6">
        <v>6000000</v>
      </c>
      <c r="N83" s="4">
        <f t="shared" si="4"/>
        <v>1</v>
      </c>
      <c r="O83" s="58">
        <f t="shared" si="3"/>
        <v>3247.5</v>
      </c>
      <c r="P83" s="29">
        <f>IF(ISERROR(M83/O83*[1]Index!$B$2*N83),0,M83/O83*[1]Index!$B$2*N83)</f>
        <v>6169053.1177829094</v>
      </c>
    </row>
    <row r="84" spans="1:16" x14ac:dyDescent="0.2">
      <c r="A84" s="11">
        <v>1808</v>
      </c>
      <c r="B84" s="10" t="s">
        <v>14</v>
      </c>
      <c r="C84" s="10" t="s">
        <v>153</v>
      </c>
      <c r="D84" s="10" t="s">
        <v>154</v>
      </c>
      <c r="E84" s="10" t="s">
        <v>74</v>
      </c>
      <c r="F84" s="13">
        <v>20413</v>
      </c>
      <c r="G84" s="10">
        <v>0</v>
      </c>
      <c r="H84" s="2">
        <v>26270</v>
      </c>
      <c r="I84" s="10" t="s">
        <v>18</v>
      </c>
      <c r="J84" s="14" t="s">
        <v>19</v>
      </c>
      <c r="K84" s="10" t="s">
        <v>20</v>
      </c>
      <c r="L84" s="10">
        <v>2007</v>
      </c>
      <c r="M84" s="3">
        <v>2830000</v>
      </c>
      <c r="N84" s="4">
        <f t="shared" si="4"/>
        <v>1</v>
      </c>
      <c r="O84" s="58">
        <f t="shared" si="3"/>
        <v>2597.5</v>
      </c>
      <c r="P84" s="29">
        <f>IF(ISERROR(M84/O84*[1]Index!$B$2*N84),0,M84/O84*[1]Index!$B$2*N84)</f>
        <v>3637871.0298363813</v>
      </c>
    </row>
    <row r="85" spans="1:16" x14ac:dyDescent="0.2">
      <c r="A85" s="11">
        <v>1808</v>
      </c>
      <c r="B85" s="10" t="s">
        <v>14</v>
      </c>
      <c r="C85" s="17" t="s">
        <v>155</v>
      </c>
      <c r="D85" s="17" t="s">
        <v>156</v>
      </c>
      <c r="E85" s="10" t="s">
        <v>38</v>
      </c>
      <c r="F85" s="13">
        <v>30340</v>
      </c>
      <c r="G85" s="10">
        <v>0</v>
      </c>
      <c r="H85" s="2">
        <v>48861</v>
      </c>
      <c r="I85" s="10" t="s">
        <v>18</v>
      </c>
      <c r="J85" s="14" t="s">
        <v>19</v>
      </c>
      <c r="K85" s="10" t="s">
        <v>20</v>
      </c>
      <c r="L85" s="10">
        <v>1974</v>
      </c>
      <c r="M85" s="3">
        <v>2200469</v>
      </c>
      <c r="N85" s="4">
        <f t="shared" si="4"/>
        <v>1</v>
      </c>
      <c r="O85" s="58">
        <f t="shared" si="3"/>
        <v>643.6</v>
      </c>
      <c r="P85" s="29">
        <f>IF(ISERROR(M85/O85*[1]Index!$B$2*N85),0,M85/O85*[1]Index!$B$2*N85)</f>
        <v>11416044.112802982</v>
      </c>
    </row>
    <row r="86" spans="1:16" x14ac:dyDescent="0.2">
      <c r="A86" s="11">
        <v>1808</v>
      </c>
      <c r="B86" s="10" t="s">
        <v>14</v>
      </c>
      <c r="C86" s="10" t="s">
        <v>157</v>
      </c>
      <c r="D86" s="10" t="s">
        <v>16</v>
      </c>
      <c r="E86" s="10" t="s">
        <v>22</v>
      </c>
      <c r="F86" s="13">
        <v>3319</v>
      </c>
      <c r="G86" s="10">
        <v>0</v>
      </c>
      <c r="H86" s="2">
        <v>4500</v>
      </c>
      <c r="I86" s="10" t="s">
        <v>18</v>
      </c>
      <c r="J86" s="14" t="s">
        <v>19</v>
      </c>
      <c r="K86" s="10" t="s">
        <v>20</v>
      </c>
      <c r="L86" s="10">
        <v>1975</v>
      </c>
      <c r="M86" s="3">
        <v>75473</v>
      </c>
      <c r="N86" s="4">
        <f t="shared" si="4"/>
        <v>1</v>
      </c>
      <c r="O86" s="58">
        <f t="shared" si="3"/>
        <v>697.45</v>
      </c>
      <c r="P86" s="29">
        <f>IF(ISERROR(M86/O86*[1]Index!$B$2*N86),0,M86/O86*[1]Index!$B$2*N86)</f>
        <v>361322.45609004225</v>
      </c>
    </row>
    <row r="87" spans="1:16" x14ac:dyDescent="0.2">
      <c r="A87" s="11">
        <v>1808</v>
      </c>
      <c r="B87" s="10" t="s">
        <v>14</v>
      </c>
      <c r="C87" s="10" t="s">
        <v>158</v>
      </c>
      <c r="D87" s="10" t="s">
        <v>159</v>
      </c>
      <c r="E87" s="10" t="s">
        <v>64</v>
      </c>
      <c r="F87" s="13">
        <v>14546</v>
      </c>
      <c r="G87" s="10">
        <v>31292</v>
      </c>
      <c r="H87" s="2">
        <v>65385</v>
      </c>
      <c r="I87" s="10" t="s">
        <v>18</v>
      </c>
      <c r="J87" s="14" t="s">
        <v>19</v>
      </c>
      <c r="K87" s="10" t="s">
        <v>20</v>
      </c>
      <c r="L87" s="10">
        <v>1971</v>
      </c>
      <c r="M87" s="3">
        <v>2306035</v>
      </c>
      <c r="N87" s="4">
        <f t="shared" si="4"/>
        <v>0.31733496225838825</v>
      </c>
      <c r="O87" s="58">
        <f t="shared" si="3"/>
        <v>495.3</v>
      </c>
      <c r="P87" s="29">
        <f>IF(ISERROR(M87/O87*[1]Index!$B$2*N87),0,M87/O87*[1]Index!$B$2*N87)</f>
        <v>4933236.1874419404</v>
      </c>
    </row>
    <row r="88" spans="1:16" x14ac:dyDescent="0.2">
      <c r="A88" s="11">
        <v>1808</v>
      </c>
      <c r="B88" s="10" t="s">
        <v>14</v>
      </c>
      <c r="C88" s="10" t="s">
        <v>160</v>
      </c>
      <c r="D88" s="10" t="s">
        <v>161</v>
      </c>
      <c r="E88" s="10" t="s">
        <v>64</v>
      </c>
      <c r="F88" s="13">
        <v>6358</v>
      </c>
      <c r="G88" s="10">
        <v>33834</v>
      </c>
      <c r="H88" s="2">
        <v>52603</v>
      </c>
      <c r="I88" s="10" t="s">
        <v>18</v>
      </c>
      <c r="J88" s="14" t="s">
        <v>19</v>
      </c>
      <c r="K88" s="10" t="s">
        <v>20</v>
      </c>
      <c r="L88" s="10">
        <v>1974</v>
      </c>
      <c r="M88" s="3">
        <v>2189585</v>
      </c>
      <c r="N88" s="4">
        <f t="shared" si="4"/>
        <v>0.1581906847133758</v>
      </c>
      <c r="O88" s="58">
        <f t="shared" si="3"/>
        <v>643.6</v>
      </c>
      <c r="P88" s="29">
        <f>IF(ISERROR(M88/O88*[1]Index!$B$2*N88),0,M88/O88*[1]Index!$B$2*N88)</f>
        <v>1796979.4007861859</v>
      </c>
    </row>
    <row r="89" spans="1:16" x14ac:dyDescent="0.2">
      <c r="A89" s="11">
        <v>1808</v>
      </c>
      <c r="B89" s="10" t="s">
        <v>14</v>
      </c>
      <c r="C89" s="10" t="s">
        <v>162</v>
      </c>
      <c r="D89" s="10" t="s">
        <v>161</v>
      </c>
      <c r="E89" s="10" t="s">
        <v>64</v>
      </c>
      <c r="F89" s="13">
        <v>12495</v>
      </c>
      <c r="G89" s="10">
        <v>10575</v>
      </c>
      <c r="H89" s="2">
        <v>48880</v>
      </c>
      <c r="I89" s="10" t="s">
        <v>18</v>
      </c>
      <c r="J89" s="14" t="s">
        <v>19</v>
      </c>
      <c r="K89" s="10" t="s">
        <v>20</v>
      </c>
      <c r="L89" s="10">
        <v>1997</v>
      </c>
      <c r="M89" s="3">
        <v>4550459</v>
      </c>
      <c r="N89" s="4">
        <f t="shared" si="4"/>
        <v>0.5416124837451235</v>
      </c>
      <c r="O89" s="58">
        <f t="shared" si="3"/>
        <v>1686.7</v>
      </c>
      <c r="P89" s="29">
        <f>IF(ISERROR(M89/O89*[1]Index!$B$2*N89),0,M89/O89*[1]Index!$B$2*N89)</f>
        <v>4878905.9432666153</v>
      </c>
    </row>
    <row r="90" spans="1:16" x14ac:dyDescent="0.2">
      <c r="A90" s="11">
        <v>1808</v>
      </c>
      <c r="B90" s="10" t="s">
        <v>14</v>
      </c>
      <c r="C90" s="10" t="s">
        <v>163</v>
      </c>
      <c r="D90" s="10" t="s">
        <v>164</v>
      </c>
      <c r="E90" s="10" t="s">
        <v>165</v>
      </c>
      <c r="F90" s="13">
        <v>7682</v>
      </c>
      <c r="G90" s="10">
        <v>0</v>
      </c>
      <c r="H90" s="2">
        <v>9973</v>
      </c>
      <c r="I90" s="10" t="s">
        <v>18</v>
      </c>
      <c r="J90" s="14" t="s">
        <v>19</v>
      </c>
      <c r="K90" s="10" t="s">
        <v>20</v>
      </c>
      <c r="L90" s="10">
        <v>1983</v>
      </c>
      <c r="M90" s="3">
        <v>399260</v>
      </c>
      <c r="N90" s="4">
        <f t="shared" si="4"/>
        <v>1</v>
      </c>
      <c r="O90" s="58">
        <f t="shared" si="3"/>
        <v>1163.9000000000001</v>
      </c>
      <c r="P90" s="29">
        <f>IF(ISERROR(M90/O90*[1]Index!$B$2*N90),0,M90/O90*[1]Index!$B$2*N90)</f>
        <v>1145398.3503737433</v>
      </c>
    </row>
    <row r="91" spans="1:16" x14ac:dyDescent="0.2">
      <c r="A91" s="11">
        <v>1808</v>
      </c>
      <c r="B91" s="10" t="s">
        <v>14</v>
      </c>
      <c r="C91" s="10" t="s">
        <v>166</v>
      </c>
      <c r="D91" s="10" t="s">
        <v>167</v>
      </c>
      <c r="E91" s="10" t="s">
        <v>168</v>
      </c>
      <c r="F91" s="13">
        <v>5110</v>
      </c>
      <c r="G91" s="10">
        <v>0</v>
      </c>
      <c r="H91" s="2">
        <v>7179</v>
      </c>
      <c r="I91" s="10" t="s">
        <v>18</v>
      </c>
      <c r="J91" s="14" t="s">
        <v>19</v>
      </c>
      <c r="K91" s="10" t="s">
        <v>20</v>
      </c>
      <c r="L91" s="10">
        <v>1954</v>
      </c>
      <c r="M91" s="3">
        <v>37773</v>
      </c>
      <c r="N91" s="4">
        <f t="shared" si="4"/>
        <v>1</v>
      </c>
      <c r="O91" s="58">
        <f t="shared" si="3"/>
        <v>258</v>
      </c>
      <c r="P91" s="29">
        <f>IF(ISERROR(M91/O91*[1]Index!$B$2*N91),0,M91/O91*[1]Index!$B$2*N91)</f>
        <v>488852.89534883719</v>
      </c>
    </row>
    <row r="92" spans="1:16" x14ac:dyDescent="0.2">
      <c r="A92" s="11">
        <v>1808</v>
      </c>
      <c r="B92" s="10" t="s">
        <v>14</v>
      </c>
      <c r="C92" s="10" t="s">
        <v>169</v>
      </c>
      <c r="D92" s="10" t="s">
        <v>170</v>
      </c>
      <c r="E92" s="10" t="s">
        <v>74</v>
      </c>
      <c r="F92" s="13">
        <v>5800</v>
      </c>
      <c r="G92" s="10">
        <v>0</v>
      </c>
      <c r="H92" s="2">
        <v>6000</v>
      </c>
      <c r="I92" s="10" t="s">
        <v>18</v>
      </c>
      <c r="J92" s="14" t="s">
        <v>19</v>
      </c>
      <c r="K92" s="10" t="s">
        <v>20</v>
      </c>
      <c r="L92" s="10">
        <v>1930</v>
      </c>
      <c r="M92" s="3">
        <v>775</v>
      </c>
      <c r="N92" s="4">
        <f t="shared" si="4"/>
        <v>1</v>
      </c>
      <c r="O92" s="58">
        <f t="shared" si="3"/>
        <v>99.3</v>
      </c>
      <c r="P92" s="29">
        <f>IF(ISERROR(M92/O92*[1]Index!$B$2*N92),0,M92/O92*[1]Index!$B$2*N92)</f>
        <v>26059.667673716016</v>
      </c>
    </row>
    <row r="93" spans="1:16" x14ac:dyDescent="0.2">
      <c r="A93" s="11">
        <v>1808</v>
      </c>
      <c r="B93" s="10" t="s">
        <v>14</v>
      </c>
      <c r="C93" s="10" t="s">
        <v>171</v>
      </c>
      <c r="D93" s="10" t="s">
        <v>172</v>
      </c>
      <c r="E93" s="10" t="s">
        <v>74</v>
      </c>
      <c r="F93" s="13">
        <v>3240</v>
      </c>
      <c r="G93" s="10">
        <v>0</v>
      </c>
      <c r="H93" s="2">
        <v>3400</v>
      </c>
      <c r="I93" s="10" t="s">
        <v>18</v>
      </c>
      <c r="J93" s="14" t="s">
        <v>19</v>
      </c>
      <c r="K93" s="10" t="s">
        <v>20</v>
      </c>
      <c r="L93" s="10">
        <v>1975</v>
      </c>
      <c r="M93" s="3">
        <v>9900</v>
      </c>
      <c r="N93" s="4">
        <f t="shared" si="4"/>
        <v>1</v>
      </c>
      <c r="O93" s="58">
        <f t="shared" si="3"/>
        <v>697.45</v>
      </c>
      <c r="P93" s="29">
        <f>IF(ISERROR(M93/O93*[1]Index!$B$2*N93),0,M93/O93*[1]Index!$B$2*N93)</f>
        <v>47395.65560255215</v>
      </c>
    </row>
    <row r="94" spans="1:16" x14ac:dyDescent="0.2">
      <c r="A94" s="11">
        <v>1808</v>
      </c>
      <c r="B94" s="10" t="s">
        <v>14</v>
      </c>
      <c r="C94" s="10" t="s">
        <v>173</v>
      </c>
      <c r="D94" s="10" t="s">
        <v>174</v>
      </c>
      <c r="E94" s="10" t="s">
        <v>74</v>
      </c>
      <c r="F94" s="13">
        <v>876</v>
      </c>
      <c r="G94" s="10">
        <v>0</v>
      </c>
      <c r="H94" s="2">
        <v>896</v>
      </c>
      <c r="I94" s="10" t="s">
        <v>18</v>
      </c>
      <c r="J94" s="14" t="s">
        <v>19</v>
      </c>
      <c r="K94" s="10" t="s">
        <v>20</v>
      </c>
      <c r="L94" s="10">
        <v>1969</v>
      </c>
      <c r="M94" s="3">
        <v>9000</v>
      </c>
      <c r="N94" s="4">
        <f t="shared" si="4"/>
        <v>1</v>
      </c>
      <c r="O94" s="58">
        <f t="shared" si="3"/>
        <v>420.65</v>
      </c>
      <c r="P94" s="29">
        <f>IF(ISERROR(M94/O94*[1]Index!$B$2*N94),0,M94/O94*[1]Index!$B$2*N94)</f>
        <v>71439.438963508859</v>
      </c>
    </row>
    <row r="95" spans="1:16" x14ac:dyDescent="0.2">
      <c r="A95" s="11">
        <v>1808</v>
      </c>
      <c r="B95" s="10" t="s">
        <v>14</v>
      </c>
      <c r="C95" s="10" t="s">
        <v>175</v>
      </c>
      <c r="D95" s="10" t="s">
        <v>176</v>
      </c>
      <c r="E95" s="10" t="s">
        <v>74</v>
      </c>
      <c r="F95" s="13">
        <v>837</v>
      </c>
      <c r="G95" s="10">
        <v>0</v>
      </c>
      <c r="H95" s="2">
        <v>896</v>
      </c>
      <c r="I95" s="10" t="s">
        <v>18</v>
      </c>
      <c r="J95" s="14" t="s">
        <v>19</v>
      </c>
      <c r="K95" s="10" t="s">
        <v>20</v>
      </c>
      <c r="L95" s="10">
        <v>1969</v>
      </c>
      <c r="M95" s="3">
        <v>9000</v>
      </c>
      <c r="N95" s="4">
        <f t="shared" si="4"/>
        <v>1</v>
      </c>
      <c r="O95" s="58">
        <f t="shared" si="3"/>
        <v>420.65</v>
      </c>
      <c r="P95" s="29">
        <f>IF(ISERROR(M95/O95*[1]Index!$B$2*N95),0,M95/O95*[1]Index!$B$2*N95)</f>
        <v>71439.438963508859</v>
      </c>
    </row>
    <row r="96" spans="1:16" x14ac:dyDescent="0.2">
      <c r="A96" s="11">
        <v>1808</v>
      </c>
      <c r="B96" s="10" t="s">
        <v>14</v>
      </c>
      <c r="C96" s="10" t="s">
        <v>177</v>
      </c>
      <c r="D96" s="10" t="s">
        <v>178</v>
      </c>
      <c r="E96" s="10" t="s">
        <v>17</v>
      </c>
      <c r="F96" s="13">
        <v>324</v>
      </c>
      <c r="G96" s="10">
        <v>0</v>
      </c>
      <c r="H96" s="2">
        <v>324</v>
      </c>
      <c r="I96" s="10" t="s">
        <v>18</v>
      </c>
      <c r="J96" s="14" t="s">
        <v>19</v>
      </c>
      <c r="K96" s="10" t="s">
        <v>20</v>
      </c>
      <c r="L96" s="10">
        <v>1840</v>
      </c>
      <c r="M96" s="3">
        <v>400</v>
      </c>
      <c r="N96" s="4">
        <f t="shared" si="4"/>
        <v>1</v>
      </c>
      <c r="O96" s="58">
        <f t="shared" si="3"/>
        <v>25.87</v>
      </c>
      <c r="P96" s="29">
        <f>IF(ISERROR(M96/O96*[1]Index!$B$2*N96),0,M96/O96*[1]Index!$B$2*N96)</f>
        <v>51627.367607267101</v>
      </c>
    </row>
    <row r="97" spans="1:16" ht="13.5" thickBot="1" x14ac:dyDescent="0.25">
      <c r="A97" s="21">
        <v>1808</v>
      </c>
      <c r="B97" s="22" t="s">
        <v>14</v>
      </c>
      <c r="C97" s="22" t="s">
        <v>179</v>
      </c>
      <c r="D97" s="22" t="s">
        <v>180</v>
      </c>
      <c r="E97" s="22" t="s">
        <v>67</v>
      </c>
      <c r="F97" s="23">
        <v>4500</v>
      </c>
      <c r="G97" s="22">
        <v>0</v>
      </c>
      <c r="H97" s="24">
        <v>7503</v>
      </c>
      <c r="I97" s="22" t="s">
        <v>18</v>
      </c>
      <c r="J97" s="25" t="s">
        <v>19</v>
      </c>
      <c r="K97" s="22" t="s">
        <v>20</v>
      </c>
      <c r="L97" s="22">
        <v>2018</v>
      </c>
      <c r="M97" s="26">
        <v>3800000</v>
      </c>
      <c r="N97" s="27">
        <f t="shared" si="4"/>
        <v>1</v>
      </c>
      <c r="O97" s="59">
        <f t="shared" si="3"/>
        <v>3247.5</v>
      </c>
      <c r="P97" s="30">
        <f>IF(ISERROR(M97/O97*[1]Index!$B$2*N97),0,M97/O97*[1]Index!$B$2*N97)</f>
        <v>3907066.9745958429</v>
      </c>
    </row>
    <row r="98" spans="1:16" ht="13.5" thickBot="1" x14ac:dyDescent="0.25">
      <c r="A98" s="46"/>
      <c r="B98" s="47"/>
      <c r="C98" s="48"/>
      <c r="D98" s="47"/>
      <c r="E98" s="49"/>
      <c r="F98" s="50">
        <f>SUM(F12:F97)</f>
        <v>1066634</v>
      </c>
      <c r="G98" s="50">
        <f t="shared" ref="G98:H98" si="5">SUM(G12:G97)</f>
        <v>644019</v>
      </c>
      <c r="H98" s="50">
        <f t="shared" si="5"/>
        <v>2594805</v>
      </c>
      <c r="I98" s="51"/>
      <c r="J98" s="43"/>
      <c r="K98" s="43"/>
      <c r="L98" s="43"/>
      <c r="M98" s="52">
        <f>SUM(M12:M97)</f>
        <v>320750388</v>
      </c>
      <c r="N98" s="53"/>
      <c r="O98" s="60" t="s">
        <v>56</v>
      </c>
      <c r="P98" s="54">
        <f>SUM(P12:P97)+1</f>
        <v>414624069.74560624</v>
      </c>
    </row>
    <row r="99" spans="1:16" ht="13.5" thickBot="1" x14ac:dyDescent="0.25">
      <c r="A99" s="45"/>
      <c r="B99" s="10"/>
      <c r="C99" s="10"/>
      <c r="D99" s="10"/>
      <c r="E99" s="10"/>
      <c r="F99" s="13"/>
      <c r="G99" s="10"/>
      <c r="H99" s="5"/>
      <c r="I99" s="10"/>
      <c r="J99" s="14"/>
      <c r="K99" s="10"/>
      <c r="L99" s="10"/>
      <c r="M99" s="6"/>
      <c r="N99" s="4"/>
      <c r="O99" s="58"/>
      <c r="P99" s="3"/>
    </row>
    <row r="100" spans="1:16" ht="13.5" thickBot="1" x14ac:dyDescent="0.25">
      <c r="A100" s="63" t="s">
        <v>319</v>
      </c>
      <c r="B100" s="64"/>
      <c r="C100" s="64"/>
      <c r="D100" s="64"/>
      <c r="E100" s="41"/>
      <c r="F100" s="41"/>
      <c r="G100" s="41"/>
      <c r="H100" s="42"/>
      <c r="I100" s="41"/>
      <c r="J100" s="65"/>
      <c r="L100" s="66"/>
      <c r="N100" s="55"/>
      <c r="O100" s="1"/>
    </row>
    <row r="101" spans="1:16" x14ac:dyDescent="0.2">
      <c r="A101" s="68"/>
      <c r="B101" s="32"/>
      <c r="C101" s="32"/>
      <c r="D101" s="32"/>
      <c r="E101" s="32" t="s">
        <v>323</v>
      </c>
      <c r="F101" s="32" t="s">
        <v>323</v>
      </c>
      <c r="G101" s="32"/>
      <c r="H101" s="32" t="s">
        <v>328</v>
      </c>
      <c r="I101" s="32"/>
      <c r="J101" s="69"/>
      <c r="N101" s="55"/>
      <c r="O101" s="1"/>
    </row>
    <row r="102" spans="1:16" x14ac:dyDescent="0.2">
      <c r="A102" s="70"/>
      <c r="B102" s="71" t="s">
        <v>56</v>
      </c>
      <c r="C102" s="71"/>
      <c r="D102" s="71"/>
      <c r="E102" s="71" t="s">
        <v>324</v>
      </c>
      <c r="F102" s="71" t="s">
        <v>324</v>
      </c>
      <c r="G102" s="71"/>
      <c r="H102" s="71" t="s">
        <v>329</v>
      </c>
      <c r="I102" s="71" t="s">
        <v>327</v>
      </c>
      <c r="J102" s="72" t="s">
        <v>9</v>
      </c>
      <c r="N102" s="55"/>
      <c r="O102" s="1"/>
    </row>
    <row r="103" spans="1:16" ht="13.5" thickBot="1" x14ac:dyDescent="0.25">
      <c r="A103" s="73" t="s">
        <v>0</v>
      </c>
      <c r="B103" s="74" t="s">
        <v>320</v>
      </c>
      <c r="C103" s="74" t="s">
        <v>321</v>
      </c>
      <c r="D103" s="74" t="s">
        <v>322</v>
      </c>
      <c r="E103" s="74" t="s">
        <v>325</v>
      </c>
      <c r="F103" s="74" t="s">
        <v>331</v>
      </c>
      <c r="G103" s="74" t="s">
        <v>330</v>
      </c>
      <c r="H103" s="74" t="s">
        <v>325</v>
      </c>
      <c r="I103" s="74" t="s">
        <v>328</v>
      </c>
      <c r="J103" s="75" t="s">
        <v>326</v>
      </c>
      <c r="N103" s="55"/>
      <c r="O103" s="1"/>
    </row>
    <row r="104" spans="1:16" x14ac:dyDescent="0.2">
      <c r="A104" s="9">
        <v>1808</v>
      </c>
      <c r="B104" s="10" t="s">
        <v>181</v>
      </c>
      <c r="C104" s="10" t="s">
        <v>182</v>
      </c>
      <c r="D104" s="10" t="s">
        <v>183</v>
      </c>
      <c r="E104" s="45" t="s">
        <v>184</v>
      </c>
      <c r="F104" s="45" t="s">
        <v>185</v>
      </c>
      <c r="G104" s="76">
        <v>2</v>
      </c>
      <c r="H104" s="10" t="s">
        <v>186</v>
      </c>
      <c r="I104" s="77">
        <v>2783762</v>
      </c>
      <c r="J104" s="67">
        <v>100</v>
      </c>
      <c r="N104" s="55"/>
      <c r="O104" s="1"/>
    </row>
    <row r="105" spans="1:16" x14ac:dyDescent="0.2">
      <c r="A105" s="9">
        <v>1808</v>
      </c>
      <c r="B105" s="10" t="s">
        <v>181</v>
      </c>
      <c r="C105" s="10" t="s">
        <v>182</v>
      </c>
      <c r="D105" s="10" t="s">
        <v>187</v>
      </c>
      <c r="E105" s="45" t="s">
        <v>184</v>
      </c>
      <c r="F105" s="45" t="s">
        <v>185</v>
      </c>
      <c r="G105" s="76">
        <v>29</v>
      </c>
      <c r="H105" s="10" t="s">
        <v>186</v>
      </c>
      <c r="I105" s="77">
        <v>198840</v>
      </c>
      <c r="J105" s="67">
        <v>100</v>
      </c>
      <c r="N105" s="55"/>
      <c r="O105" s="1"/>
    </row>
    <row r="106" spans="1:16" x14ac:dyDescent="0.2">
      <c r="A106" s="9">
        <v>1808</v>
      </c>
      <c r="B106" s="10" t="s">
        <v>181</v>
      </c>
      <c r="C106" s="10" t="s">
        <v>182</v>
      </c>
      <c r="D106" s="10" t="s">
        <v>187</v>
      </c>
      <c r="E106" s="45" t="s">
        <v>184</v>
      </c>
      <c r="F106" s="45" t="s">
        <v>185</v>
      </c>
      <c r="G106" s="76">
        <v>1</v>
      </c>
      <c r="H106" s="10" t="s">
        <v>186</v>
      </c>
      <c r="I106" s="77">
        <v>40950</v>
      </c>
      <c r="J106" s="67">
        <v>100</v>
      </c>
      <c r="N106" s="55"/>
      <c r="O106" s="1"/>
    </row>
    <row r="107" spans="1:16" x14ac:dyDescent="0.2">
      <c r="A107" s="9">
        <v>1808</v>
      </c>
      <c r="B107" s="10" t="s">
        <v>181</v>
      </c>
      <c r="C107" s="10" t="s">
        <v>182</v>
      </c>
      <c r="D107" s="10" t="s">
        <v>188</v>
      </c>
      <c r="E107" s="45" t="s">
        <v>184</v>
      </c>
      <c r="F107" s="45" t="s">
        <v>185</v>
      </c>
      <c r="G107" s="76">
        <v>2</v>
      </c>
      <c r="H107" s="10" t="s">
        <v>186</v>
      </c>
      <c r="I107" s="77">
        <v>132560</v>
      </c>
      <c r="J107" s="67">
        <v>100</v>
      </c>
      <c r="N107" s="55"/>
      <c r="O107" s="1"/>
    </row>
    <row r="108" spans="1:16" x14ac:dyDescent="0.2">
      <c r="A108" s="9">
        <v>1808</v>
      </c>
      <c r="B108" s="10" t="s">
        <v>181</v>
      </c>
      <c r="C108" s="10" t="s">
        <v>189</v>
      </c>
      <c r="D108" s="10" t="s">
        <v>190</v>
      </c>
      <c r="E108" s="45" t="s">
        <v>184</v>
      </c>
      <c r="F108" s="45" t="s">
        <v>191</v>
      </c>
      <c r="G108" s="76">
        <f>154000+30000</f>
        <v>184000</v>
      </c>
      <c r="H108" s="10" t="s">
        <v>186</v>
      </c>
      <c r="I108" s="77">
        <v>1150522</v>
      </c>
      <c r="J108" s="67">
        <v>100</v>
      </c>
      <c r="N108" s="55"/>
      <c r="O108" s="1"/>
    </row>
    <row r="109" spans="1:16" x14ac:dyDescent="0.2">
      <c r="A109" s="9">
        <v>1808</v>
      </c>
      <c r="B109" s="10" t="s">
        <v>181</v>
      </c>
      <c r="C109" s="10" t="s">
        <v>189</v>
      </c>
      <c r="D109" s="10" t="s">
        <v>190</v>
      </c>
      <c r="E109" s="45" t="s">
        <v>184</v>
      </c>
      <c r="F109" s="45" t="s">
        <v>191</v>
      </c>
      <c r="G109" s="76">
        <v>28700</v>
      </c>
      <c r="H109" s="10" t="s">
        <v>186</v>
      </c>
      <c r="I109" s="77">
        <v>1922122</v>
      </c>
      <c r="J109" s="67">
        <v>100</v>
      </c>
      <c r="N109" s="55"/>
      <c r="O109" s="1"/>
    </row>
    <row r="110" spans="1:16" x14ac:dyDescent="0.2">
      <c r="A110" s="9">
        <v>1808</v>
      </c>
      <c r="B110" s="10" t="s">
        <v>192</v>
      </c>
      <c r="C110" s="10" t="s">
        <v>193</v>
      </c>
      <c r="D110" s="10" t="s">
        <v>194</v>
      </c>
      <c r="E110" s="45" t="s">
        <v>184</v>
      </c>
      <c r="F110" s="45" t="s">
        <v>185</v>
      </c>
      <c r="G110" s="76">
        <v>1</v>
      </c>
      <c r="H110" s="10" t="s">
        <v>186</v>
      </c>
      <c r="I110" s="77">
        <v>89250</v>
      </c>
      <c r="J110" s="67">
        <v>100</v>
      </c>
      <c r="N110" s="55"/>
      <c r="O110" s="1"/>
    </row>
    <row r="111" spans="1:16" x14ac:dyDescent="0.2">
      <c r="A111" s="9">
        <v>1808</v>
      </c>
      <c r="B111" s="10" t="s">
        <v>192</v>
      </c>
      <c r="C111" s="10" t="s">
        <v>195</v>
      </c>
      <c r="D111" s="10" t="s">
        <v>195</v>
      </c>
      <c r="E111" s="45" t="s">
        <v>184</v>
      </c>
      <c r="F111" s="45" t="s">
        <v>185</v>
      </c>
      <c r="G111" s="76">
        <v>50</v>
      </c>
      <c r="H111" s="10" t="s">
        <v>186</v>
      </c>
      <c r="I111" s="77">
        <v>1695750</v>
      </c>
      <c r="J111" s="67">
        <v>100</v>
      </c>
      <c r="N111" s="55"/>
      <c r="O111" s="1"/>
    </row>
    <row r="112" spans="1:16" x14ac:dyDescent="0.2">
      <c r="A112" s="9">
        <v>1808</v>
      </c>
      <c r="B112" s="10" t="s">
        <v>192</v>
      </c>
      <c r="C112" s="10" t="s">
        <v>196</v>
      </c>
      <c r="D112" s="10" t="s">
        <v>197</v>
      </c>
      <c r="E112" s="45" t="s">
        <v>184</v>
      </c>
      <c r="F112" s="45" t="s">
        <v>185</v>
      </c>
      <c r="G112" s="76">
        <v>363</v>
      </c>
      <c r="H112" s="10" t="s">
        <v>186</v>
      </c>
      <c r="I112" s="77">
        <v>544500</v>
      </c>
      <c r="J112" s="67">
        <v>100</v>
      </c>
      <c r="N112" s="55"/>
      <c r="O112" s="1"/>
    </row>
    <row r="113" spans="1:15" x14ac:dyDescent="0.2">
      <c r="A113" s="9">
        <v>1808</v>
      </c>
      <c r="B113" s="10" t="s">
        <v>198</v>
      </c>
      <c r="C113" s="10" t="s">
        <v>199</v>
      </c>
      <c r="D113" s="10" t="s">
        <v>198</v>
      </c>
      <c r="E113" s="45" t="s">
        <v>184</v>
      </c>
      <c r="F113" s="45" t="s">
        <v>185</v>
      </c>
      <c r="G113" s="76">
        <v>4</v>
      </c>
      <c r="H113" s="10" t="s">
        <v>186</v>
      </c>
      <c r="I113" s="77">
        <v>1575000</v>
      </c>
      <c r="J113" s="67">
        <v>100</v>
      </c>
      <c r="N113" s="55"/>
      <c r="O113" s="1"/>
    </row>
    <row r="114" spans="1:15" x14ac:dyDescent="0.2">
      <c r="A114" s="9">
        <v>1808</v>
      </c>
      <c r="B114" s="10" t="s">
        <v>200</v>
      </c>
      <c r="C114" s="10" t="s">
        <v>201</v>
      </c>
      <c r="D114" s="10" t="s">
        <v>201</v>
      </c>
      <c r="E114" s="45" t="s">
        <v>184</v>
      </c>
      <c r="F114" s="45" t="s">
        <v>185</v>
      </c>
      <c r="G114" s="76">
        <v>2</v>
      </c>
      <c r="H114" s="10" t="s">
        <v>186</v>
      </c>
      <c r="I114" s="77">
        <v>798750</v>
      </c>
      <c r="J114" s="67">
        <v>100</v>
      </c>
      <c r="N114" s="55"/>
      <c r="O114" s="1"/>
    </row>
    <row r="115" spans="1:15" x14ac:dyDescent="0.2">
      <c r="A115" s="9">
        <v>1808</v>
      </c>
      <c r="B115" s="10" t="s">
        <v>202</v>
      </c>
      <c r="C115" s="10" t="s">
        <v>203</v>
      </c>
      <c r="D115" s="10" t="s">
        <v>204</v>
      </c>
      <c r="E115" s="45" t="s">
        <v>184</v>
      </c>
      <c r="F115" s="45" t="s">
        <v>185</v>
      </c>
      <c r="G115" s="76">
        <v>8</v>
      </c>
      <c r="H115" s="10" t="s">
        <v>186</v>
      </c>
      <c r="I115" s="77">
        <v>133560</v>
      </c>
      <c r="J115" s="67">
        <v>100</v>
      </c>
      <c r="N115" s="55"/>
      <c r="O115" s="1"/>
    </row>
    <row r="116" spans="1:15" x14ac:dyDescent="0.2">
      <c r="A116" s="9">
        <v>1808</v>
      </c>
      <c r="B116" s="10" t="s">
        <v>205</v>
      </c>
      <c r="C116" s="10" t="s">
        <v>206</v>
      </c>
      <c r="D116" s="10" t="s">
        <v>207</v>
      </c>
      <c r="E116" s="45" t="s">
        <v>184</v>
      </c>
      <c r="F116" s="45" t="s">
        <v>185</v>
      </c>
      <c r="G116" s="76">
        <v>1</v>
      </c>
      <c r="H116" s="10" t="s">
        <v>186</v>
      </c>
      <c r="I116" s="77">
        <v>132560</v>
      </c>
      <c r="J116" s="67">
        <v>100</v>
      </c>
      <c r="N116" s="55"/>
      <c r="O116" s="1"/>
    </row>
    <row r="117" spans="1:15" x14ac:dyDescent="0.2">
      <c r="A117" s="9">
        <v>1808</v>
      </c>
      <c r="B117" s="10" t="s">
        <v>205</v>
      </c>
      <c r="C117" s="10" t="s">
        <v>208</v>
      </c>
      <c r="D117" s="10" t="s">
        <v>207</v>
      </c>
      <c r="E117" s="45" t="s">
        <v>184</v>
      </c>
      <c r="F117" s="45" t="s">
        <v>185</v>
      </c>
      <c r="G117" s="76">
        <v>1</v>
      </c>
      <c r="H117" s="10" t="s">
        <v>186</v>
      </c>
      <c r="I117" s="77">
        <v>132560</v>
      </c>
      <c r="J117" s="67">
        <v>100</v>
      </c>
      <c r="N117" s="55"/>
      <c r="O117" s="1"/>
    </row>
    <row r="118" spans="1:15" x14ac:dyDescent="0.2">
      <c r="A118" s="9">
        <v>1808</v>
      </c>
      <c r="B118" s="10" t="s">
        <v>205</v>
      </c>
      <c r="C118" s="10" t="s">
        <v>209</v>
      </c>
      <c r="D118" s="10" t="s">
        <v>210</v>
      </c>
      <c r="E118" s="45" t="s">
        <v>184</v>
      </c>
      <c r="F118" s="45" t="s">
        <v>185</v>
      </c>
      <c r="G118" s="76">
        <v>1</v>
      </c>
      <c r="H118" s="10" t="s">
        <v>186</v>
      </c>
      <c r="I118" s="77">
        <v>463963</v>
      </c>
      <c r="J118" s="67">
        <v>100</v>
      </c>
      <c r="N118" s="55"/>
      <c r="O118" s="1"/>
    </row>
    <row r="119" spans="1:15" x14ac:dyDescent="0.2">
      <c r="A119" s="9">
        <v>1808</v>
      </c>
      <c r="B119" s="10" t="s">
        <v>205</v>
      </c>
      <c r="C119" s="10" t="s">
        <v>211</v>
      </c>
      <c r="D119" s="10" t="s">
        <v>212</v>
      </c>
      <c r="E119" s="45" t="s">
        <v>184</v>
      </c>
      <c r="F119" s="45" t="s">
        <v>185</v>
      </c>
      <c r="G119" s="76">
        <v>1</v>
      </c>
      <c r="H119" s="10" t="s">
        <v>186</v>
      </c>
      <c r="I119" s="77">
        <v>165700</v>
      </c>
      <c r="J119" s="67">
        <v>100</v>
      </c>
      <c r="N119" s="55"/>
      <c r="O119" s="1"/>
    </row>
    <row r="120" spans="1:15" x14ac:dyDescent="0.2">
      <c r="A120" s="9">
        <v>1808</v>
      </c>
      <c r="B120" s="10" t="s">
        <v>205</v>
      </c>
      <c r="C120" s="10" t="s">
        <v>213</v>
      </c>
      <c r="D120" s="10" t="s">
        <v>214</v>
      </c>
      <c r="E120" s="45" t="s">
        <v>184</v>
      </c>
      <c r="F120" s="45" t="s">
        <v>185</v>
      </c>
      <c r="G120" s="76">
        <v>1</v>
      </c>
      <c r="H120" s="10" t="s">
        <v>186</v>
      </c>
      <c r="I120" s="77">
        <v>132560</v>
      </c>
      <c r="J120" s="67">
        <v>100</v>
      </c>
      <c r="N120" s="55"/>
      <c r="O120" s="1"/>
    </row>
    <row r="121" spans="1:15" x14ac:dyDescent="0.2">
      <c r="A121" s="9">
        <v>1808</v>
      </c>
      <c r="B121" s="10" t="s">
        <v>205</v>
      </c>
      <c r="C121" s="10" t="s">
        <v>215</v>
      </c>
      <c r="D121" s="10" t="s">
        <v>210</v>
      </c>
      <c r="E121" s="45" t="s">
        <v>184</v>
      </c>
      <c r="F121" s="45" t="s">
        <v>185</v>
      </c>
      <c r="G121" s="76">
        <v>1</v>
      </c>
      <c r="H121" s="10" t="s">
        <v>186</v>
      </c>
      <c r="I121" s="77">
        <v>463960</v>
      </c>
      <c r="J121" s="67">
        <v>100</v>
      </c>
      <c r="N121" s="55"/>
      <c r="O121" s="1"/>
    </row>
    <row r="122" spans="1:15" x14ac:dyDescent="0.2">
      <c r="A122" s="9">
        <v>1808</v>
      </c>
      <c r="B122" s="10" t="s">
        <v>205</v>
      </c>
      <c r="C122" s="10" t="s">
        <v>216</v>
      </c>
      <c r="D122" s="10" t="s">
        <v>207</v>
      </c>
      <c r="E122" s="45" t="s">
        <v>184</v>
      </c>
      <c r="F122" s="45" t="s">
        <v>185</v>
      </c>
      <c r="G122" s="76">
        <v>1</v>
      </c>
      <c r="H122" s="10" t="s">
        <v>186</v>
      </c>
      <c r="I122" s="77">
        <v>31264</v>
      </c>
      <c r="J122" s="67">
        <v>100</v>
      </c>
      <c r="N122" s="55"/>
      <c r="O122" s="1"/>
    </row>
    <row r="123" spans="1:15" x14ac:dyDescent="0.2">
      <c r="A123" s="9">
        <v>1808</v>
      </c>
      <c r="B123" s="10" t="s">
        <v>205</v>
      </c>
      <c r="C123" s="10" t="s">
        <v>217</v>
      </c>
      <c r="D123" s="10" t="s">
        <v>218</v>
      </c>
      <c r="E123" s="45" t="s">
        <v>184</v>
      </c>
      <c r="F123" s="45" t="s">
        <v>185</v>
      </c>
      <c r="G123" s="76">
        <v>1</v>
      </c>
      <c r="H123" s="10" t="s">
        <v>186</v>
      </c>
      <c r="I123" s="77">
        <v>31264</v>
      </c>
      <c r="J123" s="67">
        <v>100</v>
      </c>
      <c r="N123" s="55"/>
      <c r="O123" s="1"/>
    </row>
    <row r="124" spans="1:15" x14ac:dyDescent="0.2">
      <c r="A124" s="9">
        <v>1808</v>
      </c>
      <c r="B124" s="10" t="s">
        <v>205</v>
      </c>
      <c r="C124" s="10" t="s">
        <v>219</v>
      </c>
      <c r="D124" s="10" t="s">
        <v>214</v>
      </c>
      <c r="E124" s="45" t="s">
        <v>184</v>
      </c>
      <c r="F124" s="45" t="s">
        <v>185</v>
      </c>
      <c r="G124" s="76">
        <v>1</v>
      </c>
      <c r="H124" s="10" t="s">
        <v>186</v>
      </c>
      <c r="I124" s="77">
        <v>99420</v>
      </c>
      <c r="J124" s="67">
        <v>100</v>
      </c>
      <c r="N124" s="55"/>
      <c r="O124" s="1"/>
    </row>
    <row r="125" spans="1:15" x14ac:dyDescent="0.2">
      <c r="A125" s="9">
        <v>1808</v>
      </c>
      <c r="B125" s="10" t="s">
        <v>205</v>
      </c>
      <c r="C125" s="10" t="s">
        <v>220</v>
      </c>
      <c r="D125" s="10" t="s">
        <v>221</v>
      </c>
      <c r="E125" s="45" t="s">
        <v>184</v>
      </c>
      <c r="F125" s="45" t="s">
        <v>185</v>
      </c>
      <c r="G125" s="76">
        <v>1</v>
      </c>
      <c r="H125" s="10" t="s">
        <v>186</v>
      </c>
      <c r="I125" s="77">
        <v>132560</v>
      </c>
      <c r="J125" s="67">
        <v>100</v>
      </c>
      <c r="N125" s="55"/>
      <c r="O125" s="1"/>
    </row>
    <row r="126" spans="1:15" x14ac:dyDescent="0.2">
      <c r="A126" s="9">
        <v>1808</v>
      </c>
      <c r="B126" s="10" t="s">
        <v>205</v>
      </c>
      <c r="C126" s="10" t="s">
        <v>222</v>
      </c>
      <c r="D126" s="10" t="s">
        <v>223</v>
      </c>
      <c r="E126" s="45" t="s">
        <v>184</v>
      </c>
      <c r="F126" s="45" t="s">
        <v>185</v>
      </c>
      <c r="G126" s="76">
        <v>1</v>
      </c>
      <c r="H126" s="10" t="s">
        <v>186</v>
      </c>
      <c r="I126" s="77">
        <v>463960</v>
      </c>
      <c r="J126" s="67">
        <v>100</v>
      </c>
      <c r="N126" s="55"/>
      <c r="O126" s="1"/>
    </row>
    <row r="127" spans="1:15" x14ac:dyDescent="0.2">
      <c r="A127" s="9">
        <v>1808</v>
      </c>
      <c r="B127" s="10" t="s">
        <v>205</v>
      </c>
      <c r="C127" s="10" t="s">
        <v>224</v>
      </c>
      <c r="D127" s="10" t="s">
        <v>225</v>
      </c>
      <c r="E127" s="45" t="s">
        <v>184</v>
      </c>
      <c r="F127" s="45" t="s">
        <v>185</v>
      </c>
      <c r="G127" s="76">
        <v>1</v>
      </c>
      <c r="H127" s="10" t="s">
        <v>186</v>
      </c>
      <c r="I127" s="77">
        <v>530240</v>
      </c>
      <c r="J127" s="67">
        <v>100</v>
      </c>
      <c r="N127" s="55"/>
      <c r="O127" s="1"/>
    </row>
    <row r="128" spans="1:15" x14ac:dyDescent="0.2">
      <c r="A128" s="9">
        <v>1808</v>
      </c>
      <c r="B128" s="10" t="s">
        <v>205</v>
      </c>
      <c r="C128" s="10" t="s">
        <v>226</v>
      </c>
      <c r="D128" s="10" t="s">
        <v>227</v>
      </c>
      <c r="E128" s="45" t="s">
        <v>184</v>
      </c>
      <c r="F128" s="45" t="s">
        <v>185</v>
      </c>
      <c r="G128" s="76">
        <v>1</v>
      </c>
      <c r="H128" s="10" t="s">
        <v>186</v>
      </c>
      <c r="I128" s="77">
        <v>331400</v>
      </c>
      <c r="J128" s="67">
        <v>100</v>
      </c>
      <c r="N128" s="55"/>
      <c r="O128" s="1"/>
    </row>
    <row r="129" spans="1:15" x14ac:dyDescent="0.2">
      <c r="A129" s="9">
        <v>1808</v>
      </c>
      <c r="B129" s="10" t="s">
        <v>205</v>
      </c>
      <c r="C129" s="10" t="s">
        <v>228</v>
      </c>
      <c r="D129" s="10" t="s">
        <v>227</v>
      </c>
      <c r="E129" s="45" t="s">
        <v>184</v>
      </c>
      <c r="F129" s="45" t="s">
        <v>185</v>
      </c>
      <c r="G129" s="76">
        <v>1</v>
      </c>
      <c r="H129" s="10" t="s">
        <v>186</v>
      </c>
      <c r="I129" s="77">
        <v>331400</v>
      </c>
      <c r="J129" s="67">
        <v>100</v>
      </c>
      <c r="N129" s="55"/>
      <c r="O129" s="1"/>
    </row>
    <row r="130" spans="1:15" x14ac:dyDescent="0.2">
      <c r="A130" s="9">
        <v>1808</v>
      </c>
      <c r="B130" s="10" t="s">
        <v>229</v>
      </c>
      <c r="C130" s="10" t="s">
        <v>230</v>
      </c>
      <c r="D130" s="10" t="s">
        <v>230</v>
      </c>
      <c r="E130" s="45" t="s">
        <v>184</v>
      </c>
      <c r="F130" s="45" t="s">
        <v>191</v>
      </c>
      <c r="G130" s="76">
        <f>1500000+10000+50000</f>
        <v>1560000</v>
      </c>
      <c r="H130" s="10" t="s">
        <v>186</v>
      </c>
      <c r="I130" s="77">
        <v>3539340</v>
      </c>
      <c r="J130" s="67">
        <v>100</v>
      </c>
      <c r="N130" s="55"/>
      <c r="O130" s="1"/>
    </row>
    <row r="131" spans="1:15" x14ac:dyDescent="0.2">
      <c r="A131" s="9">
        <v>1808</v>
      </c>
      <c r="B131" s="10" t="s">
        <v>231</v>
      </c>
      <c r="C131" s="10" t="s">
        <v>232</v>
      </c>
      <c r="D131" s="10" t="s">
        <v>233</v>
      </c>
      <c r="E131" s="45" t="s">
        <v>184</v>
      </c>
      <c r="F131" s="45" t="s">
        <v>185</v>
      </c>
      <c r="G131" s="76">
        <v>490</v>
      </c>
      <c r="H131" s="10" t="s">
        <v>186</v>
      </c>
      <c r="I131" s="77">
        <v>1155000</v>
      </c>
      <c r="J131" s="67">
        <v>100</v>
      </c>
      <c r="N131" s="55"/>
      <c r="O131" s="1"/>
    </row>
    <row r="132" spans="1:15" x14ac:dyDescent="0.2">
      <c r="A132" s="9">
        <v>1808</v>
      </c>
      <c r="B132" s="10" t="s">
        <v>234</v>
      </c>
      <c r="C132" s="10" t="s">
        <v>235</v>
      </c>
      <c r="D132" s="10" t="s">
        <v>236</v>
      </c>
      <c r="E132" s="45" t="s">
        <v>184</v>
      </c>
      <c r="F132" s="45" t="s">
        <v>237</v>
      </c>
      <c r="G132" s="76">
        <f>34000+300+261</f>
        <v>34561</v>
      </c>
      <c r="H132" s="10" t="s">
        <v>186</v>
      </c>
      <c r="I132" s="77">
        <v>2415000</v>
      </c>
      <c r="J132" s="67">
        <v>100</v>
      </c>
      <c r="N132" s="55"/>
      <c r="O132" s="1"/>
    </row>
    <row r="133" spans="1:15" x14ac:dyDescent="0.2">
      <c r="A133" s="9">
        <v>1808</v>
      </c>
      <c r="B133" s="10" t="s">
        <v>234</v>
      </c>
      <c r="C133" s="10" t="s">
        <v>235</v>
      </c>
      <c r="D133" s="10" t="s">
        <v>238</v>
      </c>
      <c r="E133" s="45" t="s">
        <v>184</v>
      </c>
      <c r="F133" s="45" t="s">
        <v>237</v>
      </c>
      <c r="G133" s="76">
        <v>15840</v>
      </c>
      <c r="H133" s="10" t="s">
        <v>184</v>
      </c>
      <c r="I133" s="77">
        <v>3000000</v>
      </c>
      <c r="J133" s="67">
        <v>100</v>
      </c>
      <c r="N133" s="55"/>
      <c r="O133" s="1"/>
    </row>
    <row r="134" spans="1:15" x14ac:dyDescent="0.2">
      <c r="A134" s="9">
        <v>1808</v>
      </c>
      <c r="B134" s="10" t="s">
        <v>239</v>
      </c>
      <c r="C134" s="10" t="s">
        <v>240</v>
      </c>
      <c r="D134" s="10" t="s">
        <v>241</v>
      </c>
      <c r="E134" s="45" t="s">
        <v>184</v>
      </c>
      <c r="F134" s="45" t="s">
        <v>237</v>
      </c>
      <c r="G134" s="76">
        <v>59500</v>
      </c>
      <c r="H134" s="10" t="s">
        <v>186</v>
      </c>
      <c r="I134" s="77">
        <v>2916321</v>
      </c>
      <c r="J134" s="67">
        <v>100</v>
      </c>
      <c r="N134" s="55"/>
      <c r="O134" s="1"/>
    </row>
    <row r="135" spans="1:15" x14ac:dyDescent="0.2">
      <c r="A135" s="9">
        <v>1808</v>
      </c>
      <c r="B135" s="10" t="s">
        <v>239</v>
      </c>
      <c r="C135" s="10" t="s">
        <v>242</v>
      </c>
      <c r="D135" s="10" t="s">
        <v>243</v>
      </c>
      <c r="E135" s="45" t="s">
        <v>184</v>
      </c>
      <c r="F135" s="45" t="s">
        <v>237</v>
      </c>
      <c r="G135" s="76">
        <f>17200+13000</f>
        <v>30200</v>
      </c>
      <c r="H135" s="10" t="s">
        <v>186</v>
      </c>
      <c r="I135" s="77">
        <v>3976803</v>
      </c>
      <c r="J135" s="67">
        <v>100</v>
      </c>
      <c r="N135" s="55"/>
      <c r="O135" s="1"/>
    </row>
    <row r="136" spans="1:15" x14ac:dyDescent="0.2">
      <c r="A136" s="9">
        <v>1808</v>
      </c>
      <c r="B136" s="10" t="s">
        <v>239</v>
      </c>
      <c r="C136" s="10" t="s">
        <v>244</v>
      </c>
      <c r="D136" s="10" t="s">
        <v>245</v>
      </c>
      <c r="E136" s="45" t="s">
        <v>184</v>
      </c>
      <c r="F136" s="45" t="s">
        <v>237</v>
      </c>
      <c r="G136" s="76">
        <v>102804</v>
      </c>
      <c r="H136" s="10" t="s">
        <v>186</v>
      </c>
      <c r="I136" s="77">
        <v>4420572</v>
      </c>
      <c r="J136" s="67">
        <v>100</v>
      </c>
      <c r="N136" s="55"/>
      <c r="O136" s="1"/>
    </row>
    <row r="137" spans="1:15" x14ac:dyDescent="0.2">
      <c r="A137" s="9">
        <v>1808</v>
      </c>
      <c r="B137" s="10" t="s">
        <v>246</v>
      </c>
      <c r="C137" s="10" t="s">
        <v>247</v>
      </c>
      <c r="D137" s="10" t="s">
        <v>248</v>
      </c>
      <c r="E137" s="45" t="s">
        <v>184</v>
      </c>
      <c r="F137" s="45" t="s">
        <v>185</v>
      </c>
      <c r="G137" s="76">
        <v>363</v>
      </c>
      <c r="H137" s="10" t="s">
        <v>186</v>
      </c>
      <c r="I137" s="77">
        <v>2105907</v>
      </c>
      <c r="J137" s="67">
        <v>100</v>
      </c>
      <c r="N137" s="55"/>
      <c r="O137" s="1"/>
    </row>
    <row r="138" spans="1:15" x14ac:dyDescent="0.2">
      <c r="A138" s="9">
        <v>1808</v>
      </c>
      <c r="B138" s="10" t="s">
        <v>249</v>
      </c>
      <c r="C138" s="10" t="s">
        <v>250</v>
      </c>
      <c r="D138" s="10" t="s">
        <v>251</v>
      </c>
      <c r="E138" s="45" t="s">
        <v>184</v>
      </c>
      <c r="F138" s="45" t="s">
        <v>185</v>
      </c>
      <c r="G138" s="76">
        <v>38</v>
      </c>
      <c r="H138" s="10" t="s">
        <v>186</v>
      </c>
      <c r="I138" s="77">
        <v>99420</v>
      </c>
      <c r="J138" s="67">
        <v>100</v>
      </c>
      <c r="N138" s="55"/>
      <c r="O138" s="1"/>
    </row>
    <row r="139" spans="1:15" x14ac:dyDescent="0.2">
      <c r="A139" s="9">
        <v>1808</v>
      </c>
      <c r="B139" s="10" t="s">
        <v>252</v>
      </c>
      <c r="C139" s="10" t="s">
        <v>253</v>
      </c>
      <c r="D139" s="10" t="s">
        <v>254</v>
      </c>
      <c r="E139" s="45" t="s">
        <v>184</v>
      </c>
      <c r="F139" s="45" t="s">
        <v>185</v>
      </c>
      <c r="G139" s="76">
        <v>43</v>
      </c>
      <c r="H139" s="10" t="s">
        <v>186</v>
      </c>
      <c r="I139" s="77">
        <v>2257500</v>
      </c>
      <c r="J139" s="67">
        <v>100</v>
      </c>
      <c r="N139" s="55"/>
      <c r="O139" s="1"/>
    </row>
    <row r="140" spans="1:15" x14ac:dyDescent="0.2">
      <c r="A140" s="9">
        <v>1808</v>
      </c>
      <c r="B140" s="10" t="s">
        <v>255</v>
      </c>
      <c r="C140" s="10" t="s">
        <v>256</v>
      </c>
      <c r="D140" s="10" t="s">
        <v>257</v>
      </c>
      <c r="E140" s="45" t="s">
        <v>184</v>
      </c>
      <c r="F140" s="45" t="s">
        <v>191</v>
      </c>
      <c r="G140" s="76">
        <v>42450</v>
      </c>
      <c r="H140" s="10" t="s">
        <v>186</v>
      </c>
      <c r="I140" s="77">
        <v>742336</v>
      </c>
      <c r="J140" s="67">
        <v>100</v>
      </c>
      <c r="N140" s="55"/>
      <c r="O140" s="1"/>
    </row>
    <row r="141" spans="1:15" x14ac:dyDescent="0.2">
      <c r="A141" s="9">
        <v>1808</v>
      </c>
      <c r="B141" s="10" t="s">
        <v>258</v>
      </c>
      <c r="C141" s="10" t="s">
        <v>259</v>
      </c>
      <c r="D141" s="10" t="s">
        <v>260</v>
      </c>
      <c r="E141" s="45" t="s">
        <v>184</v>
      </c>
      <c r="F141" s="45" t="s">
        <v>191</v>
      </c>
      <c r="G141" s="76">
        <v>7100</v>
      </c>
      <c r="H141" s="10" t="s">
        <v>186</v>
      </c>
      <c r="I141" s="77">
        <v>81862</v>
      </c>
      <c r="J141" s="67">
        <v>100</v>
      </c>
      <c r="N141" s="55"/>
      <c r="O141" s="1"/>
    </row>
    <row r="142" spans="1:15" x14ac:dyDescent="0.2">
      <c r="A142" s="9">
        <v>1808</v>
      </c>
      <c r="B142" s="10" t="s">
        <v>258</v>
      </c>
      <c r="C142" s="10" t="s">
        <v>259</v>
      </c>
      <c r="D142" s="10" t="s">
        <v>261</v>
      </c>
      <c r="E142" s="45" t="s">
        <v>184</v>
      </c>
      <c r="F142" s="45" t="s">
        <v>191</v>
      </c>
      <c r="G142" s="76">
        <v>7200</v>
      </c>
      <c r="H142" s="10" t="s">
        <v>186</v>
      </c>
      <c r="I142" s="77">
        <v>80862</v>
      </c>
      <c r="J142" s="67">
        <v>100</v>
      </c>
      <c r="N142" s="55"/>
      <c r="O142" s="1"/>
    </row>
    <row r="143" spans="1:15" x14ac:dyDescent="0.2">
      <c r="A143" s="9">
        <v>1808</v>
      </c>
      <c r="B143" s="10" t="s">
        <v>258</v>
      </c>
      <c r="C143" s="10" t="s">
        <v>259</v>
      </c>
      <c r="D143" s="10" t="s">
        <v>262</v>
      </c>
      <c r="E143" s="45" t="s">
        <v>184</v>
      </c>
      <c r="F143" s="45" t="s">
        <v>191</v>
      </c>
      <c r="G143" s="76">
        <v>12650</v>
      </c>
      <c r="H143" s="10" t="s">
        <v>186</v>
      </c>
      <c r="I143" s="77">
        <v>145815</v>
      </c>
      <c r="J143" s="67">
        <v>100</v>
      </c>
      <c r="N143" s="55"/>
      <c r="O143" s="1"/>
    </row>
    <row r="144" spans="1:15" x14ac:dyDescent="0.2">
      <c r="A144" s="9">
        <v>1808</v>
      </c>
      <c r="B144" s="10" t="s">
        <v>258</v>
      </c>
      <c r="C144" s="10" t="s">
        <v>259</v>
      </c>
      <c r="D144" s="10" t="s">
        <v>263</v>
      </c>
      <c r="E144" s="45" t="s">
        <v>184</v>
      </c>
      <c r="F144" s="45" t="s">
        <v>191</v>
      </c>
      <c r="G144" s="76">
        <v>5500</v>
      </c>
      <c r="H144" s="10" t="s">
        <v>186</v>
      </c>
      <c r="I144" s="77">
        <v>72908</v>
      </c>
      <c r="J144" s="67">
        <v>100</v>
      </c>
      <c r="N144" s="55"/>
      <c r="O144" s="1"/>
    </row>
    <row r="145" spans="1:15" x14ac:dyDescent="0.2">
      <c r="A145" s="9">
        <v>1808</v>
      </c>
      <c r="B145" s="10" t="s">
        <v>258</v>
      </c>
      <c r="C145" s="10" t="s">
        <v>259</v>
      </c>
      <c r="D145" s="10" t="s">
        <v>264</v>
      </c>
      <c r="E145" s="45" t="s">
        <v>184</v>
      </c>
      <c r="F145" s="45" t="s">
        <v>191</v>
      </c>
      <c r="G145" s="76">
        <v>14000</v>
      </c>
      <c r="H145" s="10" t="s">
        <v>186</v>
      </c>
      <c r="I145" s="77">
        <v>1325600</v>
      </c>
      <c r="J145" s="67">
        <v>100</v>
      </c>
      <c r="N145" s="55"/>
      <c r="O145" s="1"/>
    </row>
    <row r="146" spans="1:15" x14ac:dyDescent="0.2">
      <c r="A146" s="9">
        <v>1808</v>
      </c>
      <c r="B146" s="10" t="s">
        <v>265</v>
      </c>
      <c r="C146" s="10" t="s">
        <v>266</v>
      </c>
      <c r="D146" s="10" t="s">
        <v>266</v>
      </c>
      <c r="E146" s="45" t="s">
        <v>184</v>
      </c>
      <c r="F146" s="45" t="s">
        <v>185</v>
      </c>
      <c r="G146" s="76">
        <v>7</v>
      </c>
      <c r="H146" s="10" t="s">
        <v>186</v>
      </c>
      <c r="I146" s="77">
        <v>91875</v>
      </c>
      <c r="J146" s="67">
        <v>100</v>
      </c>
      <c r="N146" s="55"/>
      <c r="O146" s="1"/>
    </row>
    <row r="147" spans="1:15" x14ac:dyDescent="0.2">
      <c r="A147" s="9">
        <v>1808</v>
      </c>
      <c r="B147" s="10" t="s">
        <v>267</v>
      </c>
      <c r="C147" s="10" t="s">
        <v>268</v>
      </c>
      <c r="D147" s="10" t="s">
        <v>269</v>
      </c>
      <c r="E147" s="45" t="s">
        <v>184</v>
      </c>
      <c r="F147" s="45" t="s">
        <v>185</v>
      </c>
      <c r="G147" s="76">
        <v>4</v>
      </c>
      <c r="H147" s="10" t="s">
        <v>186</v>
      </c>
      <c r="I147" s="77">
        <v>1855841</v>
      </c>
      <c r="J147" s="67">
        <v>100</v>
      </c>
      <c r="N147" s="55"/>
      <c r="O147" s="1"/>
    </row>
    <row r="148" spans="1:15" x14ac:dyDescent="0.2">
      <c r="A148" s="9">
        <v>1808</v>
      </c>
      <c r="B148" s="10" t="s">
        <v>267</v>
      </c>
      <c r="C148" s="10" t="s">
        <v>268</v>
      </c>
      <c r="D148" s="10" t="s">
        <v>270</v>
      </c>
      <c r="E148" s="45" t="s">
        <v>184</v>
      </c>
      <c r="F148" s="45" t="s">
        <v>185</v>
      </c>
      <c r="G148" s="76">
        <v>17</v>
      </c>
      <c r="H148" s="10" t="s">
        <v>186</v>
      </c>
      <c r="I148" s="77">
        <v>1014085</v>
      </c>
      <c r="J148" s="67">
        <v>100</v>
      </c>
      <c r="N148" s="55"/>
      <c r="O148" s="1"/>
    </row>
    <row r="149" spans="1:15" x14ac:dyDescent="0.2">
      <c r="A149" s="9">
        <v>1808</v>
      </c>
      <c r="B149" s="10" t="s">
        <v>271</v>
      </c>
      <c r="C149" s="10" t="s">
        <v>272</v>
      </c>
      <c r="D149" s="10" t="s">
        <v>273</v>
      </c>
      <c r="E149" s="45" t="s">
        <v>184</v>
      </c>
      <c r="F149" s="45" t="s">
        <v>191</v>
      </c>
      <c r="G149" s="76">
        <v>4500</v>
      </c>
      <c r="H149" s="10" t="s">
        <v>186</v>
      </c>
      <c r="I149" s="77">
        <v>795360</v>
      </c>
      <c r="J149" s="67">
        <v>100</v>
      </c>
      <c r="N149" s="55"/>
      <c r="O149" s="1"/>
    </row>
    <row r="150" spans="1:15" x14ac:dyDescent="0.2">
      <c r="A150" s="9">
        <v>1808</v>
      </c>
      <c r="B150" s="10" t="s">
        <v>271</v>
      </c>
      <c r="C150" s="10" t="s">
        <v>272</v>
      </c>
      <c r="D150" s="10" t="s">
        <v>274</v>
      </c>
      <c r="E150" s="45" t="s">
        <v>184</v>
      </c>
      <c r="F150" s="45" t="s">
        <v>191</v>
      </c>
      <c r="G150" s="76">
        <v>2300</v>
      </c>
      <c r="H150" s="10" t="s">
        <v>186</v>
      </c>
      <c r="I150" s="77">
        <v>218724</v>
      </c>
      <c r="J150" s="67">
        <v>100</v>
      </c>
      <c r="N150" s="55"/>
      <c r="O150" s="1"/>
    </row>
    <row r="151" spans="1:15" x14ac:dyDescent="0.2">
      <c r="A151" s="9">
        <v>1808</v>
      </c>
      <c r="B151" s="10" t="s">
        <v>271</v>
      </c>
      <c r="C151" s="10" t="s">
        <v>272</v>
      </c>
      <c r="D151" s="10" t="s">
        <v>275</v>
      </c>
      <c r="E151" s="45" t="s">
        <v>184</v>
      </c>
      <c r="F151" s="45" t="s">
        <v>191</v>
      </c>
      <c r="G151" s="76">
        <v>4250</v>
      </c>
      <c r="H151" s="10" t="s">
        <v>186</v>
      </c>
      <c r="I151" s="77">
        <v>225352</v>
      </c>
      <c r="J151" s="67">
        <v>100</v>
      </c>
      <c r="N151" s="55"/>
      <c r="O151" s="1"/>
    </row>
    <row r="152" spans="1:15" x14ac:dyDescent="0.2">
      <c r="A152" s="9">
        <v>1808</v>
      </c>
      <c r="B152" s="10" t="s">
        <v>271</v>
      </c>
      <c r="C152" s="10" t="s">
        <v>272</v>
      </c>
      <c r="D152" s="10" t="s">
        <v>276</v>
      </c>
      <c r="E152" s="45" t="s">
        <v>184</v>
      </c>
      <c r="F152" s="45" t="s">
        <v>191</v>
      </c>
      <c r="G152" s="76">
        <v>100</v>
      </c>
      <c r="H152" s="10" t="s">
        <v>186</v>
      </c>
      <c r="I152" s="77">
        <v>5303</v>
      </c>
      <c r="J152" s="67">
        <v>100</v>
      </c>
      <c r="N152" s="55"/>
      <c r="O152" s="1"/>
    </row>
    <row r="153" spans="1:15" x14ac:dyDescent="0.2">
      <c r="A153" s="9">
        <v>1808</v>
      </c>
      <c r="B153" s="10" t="s">
        <v>277</v>
      </c>
      <c r="C153" s="10" t="s">
        <v>278</v>
      </c>
      <c r="D153" s="10" t="s">
        <v>279</v>
      </c>
      <c r="E153" s="45" t="s">
        <v>184</v>
      </c>
      <c r="F153" s="45" t="s">
        <v>191</v>
      </c>
      <c r="G153" s="76">
        <v>4100</v>
      </c>
      <c r="H153" s="10" t="s">
        <v>186</v>
      </c>
      <c r="I153" s="77">
        <v>225352</v>
      </c>
      <c r="J153" s="67">
        <v>100</v>
      </c>
      <c r="N153" s="55"/>
      <c r="O153" s="1"/>
    </row>
    <row r="154" spans="1:15" x14ac:dyDescent="0.2">
      <c r="A154" s="9">
        <v>1808</v>
      </c>
      <c r="B154" s="10" t="s">
        <v>277</v>
      </c>
      <c r="C154" s="10" t="s">
        <v>278</v>
      </c>
      <c r="D154" s="10" t="s">
        <v>280</v>
      </c>
      <c r="E154" s="45" t="s">
        <v>184</v>
      </c>
      <c r="F154" s="45" t="s">
        <v>191</v>
      </c>
      <c r="G154" s="76">
        <v>2000</v>
      </c>
      <c r="H154" s="10" t="s">
        <v>186</v>
      </c>
      <c r="I154" s="77">
        <v>86164</v>
      </c>
      <c r="J154" s="67">
        <v>100</v>
      </c>
      <c r="N154" s="55"/>
      <c r="O154" s="1"/>
    </row>
    <row r="155" spans="1:15" x14ac:dyDescent="0.2">
      <c r="A155" s="9">
        <v>1808</v>
      </c>
      <c r="B155" s="10" t="s">
        <v>277</v>
      </c>
      <c r="C155" s="10" t="s">
        <v>278</v>
      </c>
      <c r="D155" s="10" t="s">
        <v>273</v>
      </c>
      <c r="E155" s="45" t="s">
        <v>184</v>
      </c>
      <c r="F155" s="45" t="s">
        <v>191</v>
      </c>
      <c r="G155" s="76">
        <v>3500</v>
      </c>
      <c r="H155" s="10" t="s">
        <v>186</v>
      </c>
      <c r="I155" s="77">
        <v>92792</v>
      </c>
      <c r="J155" s="67">
        <v>100</v>
      </c>
      <c r="N155" s="55"/>
      <c r="O155" s="1"/>
    </row>
    <row r="156" spans="1:15" x14ac:dyDescent="0.2">
      <c r="A156" s="9">
        <v>1808</v>
      </c>
      <c r="B156" s="10" t="s">
        <v>277</v>
      </c>
      <c r="C156" s="10" t="s">
        <v>278</v>
      </c>
      <c r="D156" s="10" t="s">
        <v>275</v>
      </c>
      <c r="E156" s="45" t="s">
        <v>184</v>
      </c>
      <c r="F156" s="45" t="s">
        <v>191</v>
      </c>
      <c r="G156" s="76">
        <v>440</v>
      </c>
      <c r="H156" s="10" t="s">
        <v>186</v>
      </c>
      <c r="I156" s="77">
        <v>13256</v>
      </c>
      <c r="J156" s="67">
        <v>100</v>
      </c>
      <c r="N156" s="55"/>
      <c r="O156" s="1"/>
    </row>
    <row r="157" spans="1:15" x14ac:dyDescent="0.2">
      <c r="A157" s="9">
        <v>1808</v>
      </c>
      <c r="B157" s="10" t="s">
        <v>277</v>
      </c>
      <c r="C157" s="10" t="s">
        <v>278</v>
      </c>
      <c r="D157" s="10" t="s">
        <v>276</v>
      </c>
      <c r="E157" s="45" t="s">
        <v>184</v>
      </c>
      <c r="F157" s="45" t="s">
        <v>191</v>
      </c>
      <c r="G157" s="76">
        <v>3000</v>
      </c>
      <c r="H157" s="10" t="s">
        <v>186</v>
      </c>
      <c r="I157" s="77">
        <v>89164</v>
      </c>
      <c r="J157" s="67">
        <v>100</v>
      </c>
      <c r="N157" s="55"/>
      <c r="O157" s="1"/>
    </row>
    <row r="158" spans="1:15" x14ac:dyDescent="0.2">
      <c r="A158" s="9">
        <v>1808</v>
      </c>
      <c r="B158" s="10" t="s">
        <v>277</v>
      </c>
      <c r="C158" s="10" t="s">
        <v>278</v>
      </c>
      <c r="D158" s="10" t="s">
        <v>281</v>
      </c>
      <c r="E158" s="45" t="s">
        <v>184</v>
      </c>
      <c r="F158" s="45" t="s">
        <v>191</v>
      </c>
      <c r="G158" s="76">
        <v>2540</v>
      </c>
      <c r="H158" s="10" t="s">
        <v>186</v>
      </c>
      <c r="I158" s="77">
        <v>53024</v>
      </c>
      <c r="J158" s="67">
        <v>100</v>
      </c>
      <c r="N158" s="55"/>
      <c r="O158" s="1"/>
    </row>
    <row r="159" spans="1:15" x14ac:dyDescent="0.2">
      <c r="A159" s="9">
        <v>1808</v>
      </c>
      <c r="B159" s="10" t="s">
        <v>277</v>
      </c>
      <c r="C159" s="10" t="s">
        <v>278</v>
      </c>
      <c r="D159" s="10" t="s">
        <v>282</v>
      </c>
      <c r="E159" s="45" t="s">
        <v>184</v>
      </c>
      <c r="F159" s="45" t="s">
        <v>191</v>
      </c>
      <c r="G159" s="76">
        <v>7500</v>
      </c>
      <c r="H159" s="10" t="s">
        <v>186</v>
      </c>
      <c r="I159" s="77">
        <v>53024</v>
      </c>
      <c r="J159" s="67">
        <v>100</v>
      </c>
      <c r="N159" s="55"/>
      <c r="O159" s="1"/>
    </row>
    <row r="160" spans="1:15" x14ac:dyDescent="0.2">
      <c r="A160" s="9">
        <v>1808</v>
      </c>
      <c r="B160" s="10" t="s">
        <v>277</v>
      </c>
      <c r="C160" s="10" t="s">
        <v>283</v>
      </c>
      <c r="D160" s="10" t="s">
        <v>282</v>
      </c>
      <c r="E160" s="45" t="s">
        <v>184</v>
      </c>
      <c r="F160" s="45" t="s">
        <v>191</v>
      </c>
      <c r="G160" s="76">
        <v>7</v>
      </c>
      <c r="H160" s="10" t="s">
        <v>186</v>
      </c>
      <c r="I160" s="77">
        <v>1050</v>
      </c>
      <c r="J160" s="67">
        <v>100</v>
      </c>
      <c r="N160" s="55"/>
      <c r="O160" s="1"/>
    </row>
    <row r="161" spans="1:15" x14ac:dyDescent="0.2">
      <c r="A161" s="9">
        <v>1808</v>
      </c>
      <c r="B161" s="10" t="s">
        <v>277</v>
      </c>
      <c r="C161" s="10" t="s">
        <v>283</v>
      </c>
      <c r="D161" s="10" t="s">
        <v>284</v>
      </c>
      <c r="E161" s="45" t="s">
        <v>184</v>
      </c>
      <c r="F161" s="45" t="s">
        <v>191</v>
      </c>
      <c r="G161" s="76">
        <v>2</v>
      </c>
      <c r="H161" s="10" t="s">
        <v>186</v>
      </c>
      <c r="I161" s="77">
        <v>600</v>
      </c>
      <c r="J161" s="67">
        <v>100</v>
      </c>
      <c r="N161" s="55"/>
      <c r="O161" s="1"/>
    </row>
    <row r="162" spans="1:15" x14ac:dyDescent="0.2">
      <c r="A162" s="9">
        <v>1808</v>
      </c>
      <c r="B162" s="10" t="s">
        <v>277</v>
      </c>
      <c r="C162" s="10" t="s">
        <v>283</v>
      </c>
      <c r="D162" s="10" t="s">
        <v>281</v>
      </c>
      <c r="E162" s="45" t="s">
        <v>184</v>
      </c>
      <c r="F162" s="45" t="s">
        <v>191</v>
      </c>
      <c r="G162" s="76">
        <v>8</v>
      </c>
      <c r="H162" s="10" t="s">
        <v>186</v>
      </c>
      <c r="I162" s="77">
        <v>3800</v>
      </c>
      <c r="J162" s="67">
        <v>100</v>
      </c>
      <c r="N162" s="55"/>
      <c r="O162" s="1"/>
    </row>
    <row r="163" spans="1:15" x14ac:dyDescent="0.2">
      <c r="A163" s="9">
        <v>1808</v>
      </c>
      <c r="B163" s="10" t="s">
        <v>277</v>
      </c>
      <c r="C163" s="10" t="s">
        <v>283</v>
      </c>
      <c r="D163" s="10" t="s">
        <v>285</v>
      </c>
      <c r="E163" s="45" t="s">
        <v>184</v>
      </c>
      <c r="F163" s="45" t="s">
        <v>191</v>
      </c>
      <c r="G163" s="76">
        <v>1</v>
      </c>
      <c r="H163" s="10" t="s">
        <v>186</v>
      </c>
      <c r="I163" s="77">
        <v>600</v>
      </c>
      <c r="J163" s="67">
        <v>100</v>
      </c>
      <c r="N163" s="55"/>
      <c r="O163" s="1"/>
    </row>
    <row r="164" spans="1:15" x14ac:dyDescent="0.2">
      <c r="A164" s="9">
        <v>1808</v>
      </c>
      <c r="B164" s="10" t="s">
        <v>277</v>
      </c>
      <c r="C164" s="10" t="s">
        <v>283</v>
      </c>
      <c r="D164" s="10" t="s">
        <v>276</v>
      </c>
      <c r="E164" s="45" t="s">
        <v>184</v>
      </c>
      <c r="F164" s="45" t="s">
        <v>191</v>
      </c>
      <c r="G164" s="76">
        <v>6</v>
      </c>
      <c r="H164" s="10" t="s">
        <v>186</v>
      </c>
      <c r="I164" s="77">
        <v>6690</v>
      </c>
      <c r="J164" s="67">
        <v>100</v>
      </c>
      <c r="N164" s="55"/>
      <c r="O164" s="1"/>
    </row>
    <row r="165" spans="1:15" x14ac:dyDescent="0.2">
      <c r="A165" s="9">
        <v>1808</v>
      </c>
      <c r="B165" s="10" t="s">
        <v>277</v>
      </c>
      <c r="C165" s="10" t="s">
        <v>283</v>
      </c>
      <c r="D165" s="10" t="s">
        <v>275</v>
      </c>
      <c r="E165" s="45" t="s">
        <v>184</v>
      </c>
      <c r="F165" s="45" t="s">
        <v>191</v>
      </c>
      <c r="G165" s="76">
        <v>10</v>
      </c>
      <c r="H165" s="10" t="s">
        <v>186</v>
      </c>
      <c r="I165" s="77">
        <v>10920</v>
      </c>
      <c r="J165" s="67">
        <v>100</v>
      </c>
      <c r="N165" s="55"/>
      <c r="O165" s="1"/>
    </row>
    <row r="166" spans="1:15" x14ac:dyDescent="0.2">
      <c r="A166" s="9">
        <v>1808</v>
      </c>
      <c r="B166" s="10" t="s">
        <v>277</v>
      </c>
      <c r="C166" s="10" t="s">
        <v>283</v>
      </c>
      <c r="D166" s="10" t="s">
        <v>273</v>
      </c>
      <c r="E166" s="45" t="s">
        <v>184</v>
      </c>
      <c r="F166" s="45" t="s">
        <v>191</v>
      </c>
      <c r="G166" s="76">
        <v>10</v>
      </c>
      <c r="H166" s="10" t="s">
        <v>186</v>
      </c>
      <c r="I166" s="77">
        <v>20790</v>
      </c>
      <c r="J166" s="67">
        <v>100</v>
      </c>
      <c r="N166" s="55"/>
      <c r="O166" s="1"/>
    </row>
    <row r="167" spans="1:15" x14ac:dyDescent="0.2">
      <c r="A167" s="9">
        <v>1808</v>
      </c>
      <c r="B167" s="10" t="s">
        <v>277</v>
      </c>
      <c r="C167" s="10" t="s">
        <v>283</v>
      </c>
      <c r="D167" s="10" t="s">
        <v>280</v>
      </c>
      <c r="E167" s="45" t="s">
        <v>184</v>
      </c>
      <c r="F167" s="45" t="s">
        <v>191</v>
      </c>
      <c r="G167" s="76">
        <v>1</v>
      </c>
      <c r="H167" s="10" t="s">
        <v>186</v>
      </c>
      <c r="I167" s="77">
        <v>4000</v>
      </c>
      <c r="J167" s="67">
        <v>100</v>
      </c>
      <c r="N167" s="55"/>
      <c r="O167" s="1"/>
    </row>
    <row r="168" spans="1:15" x14ac:dyDescent="0.2">
      <c r="A168" s="9">
        <v>1808</v>
      </c>
      <c r="B168" s="10" t="s">
        <v>286</v>
      </c>
      <c r="C168" s="10" t="s">
        <v>287</v>
      </c>
      <c r="D168" s="10" t="s">
        <v>275</v>
      </c>
      <c r="E168" s="45" t="s">
        <v>184</v>
      </c>
      <c r="F168" s="45" t="s">
        <v>191</v>
      </c>
      <c r="G168" s="76">
        <v>5600</v>
      </c>
      <c r="H168" s="10" t="s">
        <v>186</v>
      </c>
      <c r="I168" s="77">
        <v>119304</v>
      </c>
      <c r="J168" s="67">
        <v>100</v>
      </c>
      <c r="N168" s="55"/>
      <c r="O168" s="1"/>
    </row>
    <row r="169" spans="1:15" x14ac:dyDescent="0.2">
      <c r="A169" s="9">
        <v>1808</v>
      </c>
      <c r="B169" s="10" t="s">
        <v>286</v>
      </c>
      <c r="C169" s="10" t="s">
        <v>287</v>
      </c>
      <c r="D169" s="10" t="s">
        <v>273</v>
      </c>
      <c r="E169" s="45" t="s">
        <v>184</v>
      </c>
      <c r="F169" s="45" t="s">
        <v>191</v>
      </c>
      <c r="G169" s="76">
        <v>1500</v>
      </c>
      <c r="H169" s="10" t="s">
        <v>186</v>
      </c>
      <c r="I169" s="77">
        <v>39768</v>
      </c>
      <c r="J169" s="67">
        <v>100</v>
      </c>
      <c r="N169" s="55"/>
      <c r="O169" s="1"/>
    </row>
    <row r="170" spans="1:15" x14ac:dyDescent="0.2">
      <c r="A170" s="9">
        <v>1808</v>
      </c>
      <c r="B170" s="10" t="s">
        <v>286</v>
      </c>
      <c r="C170" s="10" t="s">
        <v>287</v>
      </c>
      <c r="D170" s="10" t="s">
        <v>280</v>
      </c>
      <c r="E170" s="45" t="s">
        <v>184</v>
      </c>
      <c r="F170" s="45" t="s">
        <v>191</v>
      </c>
      <c r="G170" s="76">
        <v>2500</v>
      </c>
      <c r="H170" s="10" t="s">
        <v>186</v>
      </c>
      <c r="I170" s="77">
        <v>79536</v>
      </c>
      <c r="J170" s="67">
        <v>100</v>
      </c>
      <c r="N170" s="55"/>
      <c r="O170" s="1"/>
    </row>
    <row r="171" spans="1:15" x14ac:dyDescent="0.2">
      <c r="A171" s="9">
        <v>1808</v>
      </c>
      <c r="B171" s="10" t="s">
        <v>286</v>
      </c>
      <c r="C171" s="10" t="s">
        <v>287</v>
      </c>
      <c r="D171" s="10" t="s">
        <v>279</v>
      </c>
      <c r="E171" s="45" t="s">
        <v>184</v>
      </c>
      <c r="F171" s="45" t="s">
        <v>191</v>
      </c>
      <c r="G171" s="76">
        <v>1250</v>
      </c>
      <c r="H171" s="10" t="s">
        <v>186</v>
      </c>
      <c r="I171" s="77">
        <v>39768</v>
      </c>
      <c r="J171" s="67">
        <v>100</v>
      </c>
      <c r="N171" s="55"/>
      <c r="O171" s="1"/>
    </row>
    <row r="172" spans="1:15" x14ac:dyDescent="0.2">
      <c r="A172" s="9">
        <v>1808</v>
      </c>
      <c r="B172" s="10" t="s">
        <v>286</v>
      </c>
      <c r="C172" s="10" t="s">
        <v>287</v>
      </c>
      <c r="D172" s="10" t="s">
        <v>288</v>
      </c>
      <c r="E172" s="45" t="s">
        <v>184</v>
      </c>
      <c r="F172" s="45" t="s">
        <v>191</v>
      </c>
      <c r="G172" s="76">
        <v>2500</v>
      </c>
      <c r="H172" s="10" t="s">
        <v>186</v>
      </c>
      <c r="I172" s="77">
        <v>79536</v>
      </c>
      <c r="J172" s="67">
        <v>100</v>
      </c>
      <c r="N172" s="55"/>
      <c r="O172" s="1"/>
    </row>
    <row r="173" spans="1:15" x14ac:dyDescent="0.2">
      <c r="A173" s="9">
        <v>1808</v>
      </c>
      <c r="B173" s="10" t="s">
        <v>286</v>
      </c>
      <c r="C173" s="10" t="s">
        <v>287</v>
      </c>
      <c r="D173" s="10" t="s">
        <v>289</v>
      </c>
      <c r="E173" s="45" t="s">
        <v>184</v>
      </c>
      <c r="F173" s="45" t="s">
        <v>191</v>
      </c>
      <c r="G173" s="76">
        <v>275</v>
      </c>
      <c r="H173" s="10" t="s">
        <v>186</v>
      </c>
      <c r="I173" s="77">
        <v>10605</v>
      </c>
      <c r="J173" s="67">
        <v>100</v>
      </c>
      <c r="N173" s="55"/>
      <c r="O173" s="1"/>
    </row>
    <row r="174" spans="1:15" x14ac:dyDescent="0.2">
      <c r="A174" s="9">
        <v>1808</v>
      </c>
      <c r="B174" s="10" t="s">
        <v>286</v>
      </c>
      <c r="C174" s="10" t="s">
        <v>287</v>
      </c>
      <c r="D174" s="10" t="s">
        <v>290</v>
      </c>
      <c r="E174" s="45" t="s">
        <v>184</v>
      </c>
      <c r="F174" s="45" t="s">
        <v>191</v>
      </c>
      <c r="G174" s="76">
        <v>1375</v>
      </c>
      <c r="H174" s="10" t="s">
        <v>186</v>
      </c>
      <c r="I174" s="77">
        <v>66280</v>
      </c>
      <c r="J174" s="67">
        <v>100</v>
      </c>
      <c r="N174" s="55"/>
      <c r="O174" s="1"/>
    </row>
    <row r="175" spans="1:15" x14ac:dyDescent="0.2">
      <c r="A175" s="9">
        <v>1808</v>
      </c>
      <c r="B175" s="10" t="s">
        <v>286</v>
      </c>
      <c r="C175" s="10" t="s">
        <v>287</v>
      </c>
      <c r="D175" s="10" t="s">
        <v>291</v>
      </c>
      <c r="E175" s="45" t="s">
        <v>184</v>
      </c>
      <c r="F175" s="45" t="s">
        <v>191</v>
      </c>
      <c r="G175" s="76">
        <v>300</v>
      </c>
      <c r="H175" s="10" t="s">
        <v>186</v>
      </c>
      <c r="I175" s="77">
        <v>13256</v>
      </c>
      <c r="J175" s="67">
        <v>100</v>
      </c>
      <c r="N175" s="55"/>
      <c r="O175" s="1"/>
    </row>
    <row r="176" spans="1:15" x14ac:dyDescent="0.2">
      <c r="A176" s="9">
        <v>1808</v>
      </c>
      <c r="B176" s="10" t="s">
        <v>286</v>
      </c>
      <c r="C176" s="10" t="s">
        <v>287</v>
      </c>
      <c r="D176" s="10" t="s">
        <v>292</v>
      </c>
      <c r="E176" s="45" t="s">
        <v>184</v>
      </c>
      <c r="F176" s="45" t="s">
        <v>191</v>
      </c>
      <c r="G176" s="76">
        <v>7800</v>
      </c>
      <c r="H176" s="10" t="s">
        <v>186</v>
      </c>
      <c r="I176" s="77">
        <v>463960</v>
      </c>
      <c r="J176" s="67">
        <v>100</v>
      </c>
      <c r="N176" s="55"/>
      <c r="O176" s="1"/>
    </row>
    <row r="177" spans="1:15" x14ac:dyDescent="0.2">
      <c r="A177" s="9">
        <v>1808</v>
      </c>
      <c r="B177" s="10" t="s">
        <v>293</v>
      </c>
      <c r="C177" s="10" t="s">
        <v>294</v>
      </c>
      <c r="D177" s="10" t="s">
        <v>295</v>
      </c>
      <c r="E177" s="45" t="s">
        <v>184</v>
      </c>
      <c r="F177" s="45" t="s">
        <v>191</v>
      </c>
      <c r="G177" s="76">
        <f>11000+200+240+500</f>
        <v>11940</v>
      </c>
      <c r="H177" s="10" t="s">
        <v>186</v>
      </c>
      <c r="I177" s="77">
        <v>7164000</v>
      </c>
      <c r="J177" s="67">
        <v>100</v>
      </c>
      <c r="N177" s="55"/>
      <c r="O177" s="1"/>
    </row>
    <row r="178" spans="1:15" x14ac:dyDescent="0.2">
      <c r="A178" s="9">
        <v>1808</v>
      </c>
      <c r="B178" s="10" t="s">
        <v>296</v>
      </c>
      <c r="C178" s="10" t="s">
        <v>297</v>
      </c>
      <c r="D178" s="10" t="s">
        <v>275</v>
      </c>
      <c r="E178" s="45" t="s">
        <v>184</v>
      </c>
      <c r="F178" s="45" t="s">
        <v>191</v>
      </c>
      <c r="G178" s="76">
        <v>600</v>
      </c>
      <c r="H178" s="10" t="s">
        <v>186</v>
      </c>
      <c r="I178" s="77">
        <v>13256</v>
      </c>
      <c r="J178" s="67">
        <v>100</v>
      </c>
      <c r="N178" s="55"/>
      <c r="O178" s="1"/>
    </row>
    <row r="179" spans="1:15" x14ac:dyDescent="0.2">
      <c r="A179" s="9">
        <v>1808</v>
      </c>
      <c r="B179" s="10" t="s">
        <v>296</v>
      </c>
      <c r="C179" s="10" t="s">
        <v>297</v>
      </c>
      <c r="D179" s="10" t="s">
        <v>273</v>
      </c>
      <c r="E179" s="45" t="s">
        <v>184</v>
      </c>
      <c r="F179" s="45" t="s">
        <v>191</v>
      </c>
      <c r="G179" s="76">
        <v>3400</v>
      </c>
      <c r="H179" s="10" t="s">
        <v>186</v>
      </c>
      <c r="I179" s="77">
        <v>86164</v>
      </c>
      <c r="J179" s="67">
        <v>100</v>
      </c>
      <c r="N179" s="55"/>
      <c r="O179" s="1"/>
    </row>
    <row r="180" spans="1:15" x14ac:dyDescent="0.2">
      <c r="A180" s="9">
        <v>1808</v>
      </c>
      <c r="B180" s="10" t="s">
        <v>296</v>
      </c>
      <c r="C180" s="10" t="s">
        <v>297</v>
      </c>
      <c r="D180" s="10" t="s">
        <v>280</v>
      </c>
      <c r="E180" s="45" t="s">
        <v>184</v>
      </c>
      <c r="F180" s="45" t="s">
        <v>191</v>
      </c>
      <c r="G180" s="76">
        <v>6500</v>
      </c>
      <c r="H180" s="10" t="s">
        <v>186</v>
      </c>
      <c r="I180" s="77">
        <v>205468</v>
      </c>
      <c r="J180" s="67">
        <v>100</v>
      </c>
      <c r="N180" s="55"/>
      <c r="O180" s="1"/>
    </row>
    <row r="181" spans="1:15" x14ac:dyDescent="0.2">
      <c r="A181" s="9">
        <v>1808</v>
      </c>
      <c r="B181" s="10" t="s">
        <v>296</v>
      </c>
      <c r="C181" s="10" t="s">
        <v>297</v>
      </c>
      <c r="D181" s="10" t="s">
        <v>279</v>
      </c>
      <c r="E181" s="45" t="s">
        <v>184</v>
      </c>
      <c r="F181" s="45" t="s">
        <v>191</v>
      </c>
      <c r="G181" s="76">
        <v>6500</v>
      </c>
      <c r="H181" s="10" t="s">
        <v>186</v>
      </c>
      <c r="I181" s="77">
        <v>430820</v>
      </c>
      <c r="J181" s="67">
        <v>100</v>
      </c>
      <c r="N181" s="55"/>
      <c r="O181" s="1"/>
    </row>
    <row r="182" spans="1:15" x14ac:dyDescent="0.2">
      <c r="A182" s="9">
        <v>1808</v>
      </c>
      <c r="B182" s="10" t="s">
        <v>296</v>
      </c>
      <c r="C182" s="10" t="s">
        <v>297</v>
      </c>
      <c r="D182" s="10" t="s">
        <v>289</v>
      </c>
      <c r="E182" s="45" t="s">
        <v>184</v>
      </c>
      <c r="F182" s="45" t="s">
        <v>191</v>
      </c>
      <c r="G182" s="76">
        <v>1000</v>
      </c>
      <c r="H182" s="10" t="s">
        <v>186</v>
      </c>
      <c r="I182" s="77">
        <v>49710</v>
      </c>
      <c r="J182" s="67">
        <v>100</v>
      </c>
      <c r="N182" s="55"/>
      <c r="O182" s="1"/>
    </row>
    <row r="183" spans="1:15" x14ac:dyDescent="0.2">
      <c r="A183" s="9">
        <v>1808</v>
      </c>
      <c r="B183" s="10" t="s">
        <v>296</v>
      </c>
      <c r="C183" s="10" t="s">
        <v>298</v>
      </c>
      <c r="D183" s="10" t="s">
        <v>299</v>
      </c>
      <c r="E183" s="45" t="s">
        <v>184</v>
      </c>
      <c r="F183" s="45" t="s">
        <v>185</v>
      </c>
      <c r="G183" s="76">
        <v>1</v>
      </c>
      <c r="H183" s="10" t="s">
        <v>184</v>
      </c>
      <c r="I183" s="77">
        <v>15000</v>
      </c>
      <c r="J183" s="67">
        <v>100</v>
      </c>
      <c r="N183" s="55"/>
      <c r="O183" s="1"/>
    </row>
    <row r="184" spans="1:15" x14ac:dyDescent="0.2">
      <c r="A184" s="9">
        <v>1808</v>
      </c>
      <c r="B184" s="10" t="s">
        <v>296</v>
      </c>
      <c r="C184" s="10" t="s">
        <v>298</v>
      </c>
      <c r="D184" s="10" t="s">
        <v>300</v>
      </c>
      <c r="E184" s="45" t="s">
        <v>184</v>
      </c>
      <c r="F184" s="45" t="s">
        <v>185</v>
      </c>
      <c r="G184" s="76">
        <v>1</v>
      </c>
      <c r="H184" s="10" t="s">
        <v>184</v>
      </c>
      <c r="I184" s="77">
        <v>30000</v>
      </c>
      <c r="J184" s="67">
        <v>100</v>
      </c>
      <c r="N184" s="55"/>
      <c r="O184" s="1"/>
    </row>
    <row r="185" spans="1:15" x14ac:dyDescent="0.2">
      <c r="A185" s="9">
        <v>1808</v>
      </c>
      <c r="B185" s="10" t="s">
        <v>301</v>
      </c>
      <c r="C185" s="10" t="s">
        <v>302</v>
      </c>
      <c r="D185" s="10" t="s">
        <v>282</v>
      </c>
      <c r="E185" s="45" t="s">
        <v>184</v>
      </c>
      <c r="F185" s="45" t="s">
        <v>191</v>
      </c>
      <c r="G185" s="76">
        <v>2075</v>
      </c>
      <c r="H185" s="10" t="s">
        <v>186</v>
      </c>
      <c r="I185" s="77">
        <v>39768</v>
      </c>
      <c r="J185" s="67">
        <v>100</v>
      </c>
      <c r="N185" s="55"/>
      <c r="O185" s="1"/>
    </row>
    <row r="186" spans="1:15" x14ac:dyDescent="0.2">
      <c r="A186" s="9">
        <v>1808</v>
      </c>
      <c r="B186" s="10" t="s">
        <v>301</v>
      </c>
      <c r="C186" s="10" t="s">
        <v>302</v>
      </c>
      <c r="D186" s="10" t="s">
        <v>284</v>
      </c>
      <c r="E186" s="45" t="s">
        <v>184</v>
      </c>
      <c r="F186" s="45" t="s">
        <v>191</v>
      </c>
      <c r="G186" s="76">
        <v>1025</v>
      </c>
      <c r="H186" s="10" t="s">
        <v>186</v>
      </c>
      <c r="I186" s="77">
        <v>19884</v>
      </c>
      <c r="J186" s="67">
        <v>100</v>
      </c>
      <c r="N186" s="55"/>
      <c r="O186" s="1"/>
    </row>
    <row r="187" spans="1:15" x14ac:dyDescent="0.2">
      <c r="A187" s="9">
        <v>1808</v>
      </c>
      <c r="B187" s="10" t="s">
        <v>301</v>
      </c>
      <c r="C187" s="10" t="s">
        <v>302</v>
      </c>
      <c r="D187" s="10" t="s">
        <v>281</v>
      </c>
      <c r="E187" s="45" t="s">
        <v>184</v>
      </c>
      <c r="F187" s="45" t="s">
        <v>191</v>
      </c>
      <c r="G187" s="76">
        <v>3000</v>
      </c>
      <c r="H187" s="10" t="s">
        <v>186</v>
      </c>
      <c r="I187" s="77">
        <v>119300</v>
      </c>
      <c r="J187" s="67">
        <v>100</v>
      </c>
      <c r="N187" s="55"/>
      <c r="O187" s="1"/>
    </row>
    <row r="188" spans="1:15" x14ac:dyDescent="0.2">
      <c r="A188" s="9">
        <v>1808</v>
      </c>
      <c r="B188" s="10" t="s">
        <v>229</v>
      </c>
      <c r="C188" s="10" t="s">
        <v>303</v>
      </c>
      <c r="D188" s="10" t="s">
        <v>304</v>
      </c>
      <c r="E188" s="45" t="s">
        <v>184</v>
      </c>
      <c r="F188" s="45" t="s">
        <v>191</v>
      </c>
      <c r="G188" s="76">
        <v>1500000</v>
      </c>
      <c r="H188" s="10" t="s">
        <v>186</v>
      </c>
      <c r="I188" s="77">
        <v>5302400</v>
      </c>
      <c r="J188" s="67">
        <v>100</v>
      </c>
      <c r="N188" s="55"/>
      <c r="O188" s="1"/>
    </row>
    <row r="189" spans="1:15" x14ac:dyDescent="0.2">
      <c r="A189" s="9">
        <v>1808</v>
      </c>
      <c r="B189" s="10" t="s">
        <v>229</v>
      </c>
      <c r="C189" s="10" t="s">
        <v>303</v>
      </c>
      <c r="D189" s="10" t="s">
        <v>305</v>
      </c>
      <c r="E189" s="45" t="s">
        <v>184</v>
      </c>
      <c r="F189" s="45" t="s">
        <v>191</v>
      </c>
      <c r="G189" s="76">
        <v>40000</v>
      </c>
      <c r="H189" s="10" t="s">
        <v>186</v>
      </c>
      <c r="I189" s="77">
        <v>1325600</v>
      </c>
      <c r="J189" s="67">
        <v>100</v>
      </c>
      <c r="N189" s="55"/>
      <c r="O189" s="1"/>
    </row>
    <row r="190" spans="1:15" x14ac:dyDescent="0.2">
      <c r="A190" s="9">
        <v>1808</v>
      </c>
      <c r="B190" s="10" t="s">
        <v>306</v>
      </c>
      <c r="C190" s="10" t="s">
        <v>307</v>
      </c>
      <c r="D190" s="10" t="s">
        <v>308</v>
      </c>
      <c r="E190" s="45" t="s">
        <v>184</v>
      </c>
      <c r="F190" s="45" t="s">
        <v>185</v>
      </c>
      <c r="G190" s="76">
        <v>5</v>
      </c>
      <c r="H190" s="10" t="s">
        <v>186</v>
      </c>
      <c r="I190" s="77">
        <v>3976800</v>
      </c>
      <c r="J190" s="67">
        <v>100</v>
      </c>
      <c r="N190" s="55"/>
      <c r="O190" s="1"/>
    </row>
    <row r="191" spans="1:15" x14ac:dyDescent="0.2">
      <c r="A191" s="9">
        <v>1808</v>
      </c>
      <c r="B191" s="10" t="s">
        <v>309</v>
      </c>
      <c r="C191" s="10" t="s">
        <v>310</v>
      </c>
      <c r="D191" s="10" t="s">
        <v>292</v>
      </c>
      <c r="E191" s="45" t="s">
        <v>184</v>
      </c>
      <c r="F191" s="45" t="s">
        <v>191</v>
      </c>
      <c r="G191" s="76">
        <v>2000</v>
      </c>
      <c r="H191" s="10" t="s">
        <v>186</v>
      </c>
      <c r="I191" s="77">
        <v>1325600</v>
      </c>
      <c r="J191" s="67">
        <v>100</v>
      </c>
      <c r="N191" s="55"/>
      <c r="O191" s="1"/>
    </row>
    <row r="192" spans="1:15" x14ac:dyDescent="0.2">
      <c r="A192" s="9">
        <v>1808</v>
      </c>
      <c r="B192" s="10" t="s">
        <v>309</v>
      </c>
      <c r="C192" s="10" t="s">
        <v>310</v>
      </c>
      <c r="D192" s="10" t="s">
        <v>288</v>
      </c>
      <c r="E192" s="45" t="s">
        <v>184</v>
      </c>
      <c r="F192" s="45" t="s">
        <v>191</v>
      </c>
      <c r="G192" s="76">
        <v>3000</v>
      </c>
      <c r="H192" s="10" t="s">
        <v>186</v>
      </c>
      <c r="I192" s="77">
        <v>927921</v>
      </c>
      <c r="J192" s="67">
        <v>100</v>
      </c>
      <c r="N192" s="55"/>
      <c r="O192" s="1"/>
    </row>
    <row r="193" spans="1:15" x14ac:dyDescent="0.2">
      <c r="A193" s="9">
        <v>1808</v>
      </c>
      <c r="B193" s="10" t="s">
        <v>309</v>
      </c>
      <c r="C193" s="10" t="s">
        <v>310</v>
      </c>
      <c r="D193" s="10" t="s">
        <v>279</v>
      </c>
      <c r="E193" s="45" t="s">
        <v>184</v>
      </c>
      <c r="F193" s="45" t="s">
        <v>191</v>
      </c>
      <c r="G193" s="76">
        <v>3500</v>
      </c>
      <c r="H193" s="10" t="s">
        <v>186</v>
      </c>
      <c r="I193" s="77">
        <v>834128</v>
      </c>
      <c r="J193" s="67">
        <v>100</v>
      </c>
      <c r="N193" s="55"/>
      <c r="O193" s="1"/>
    </row>
    <row r="194" spans="1:15" x14ac:dyDescent="0.2">
      <c r="A194" s="9">
        <v>1808</v>
      </c>
      <c r="B194" s="10" t="s">
        <v>309</v>
      </c>
      <c r="C194" s="10" t="s">
        <v>310</v>
      </c>
      <c r="D194" s="10" t="s">
        <v>280</v>
      </c>
      <c r="E194" s="45" t="s">
        <v>184</v>
      </c>
      <c r="F194" s="45" t="s">
        <v>191</v>
      </c>
      <c r="G194" s="76">
        <v>2800</v>
      </c>
      <c r="H194" s="10" t="s">
        <v>186</v>
      </c>
      <c r="I194" s="77">
        <v>397680</v>
      </c>
      <c r="J194" s="67">
        <v>100</v>
      </c>
      <c r="N194" s="55"/>
      <c r="O194" s="1"/>
    </row>
    <row r="195" spans="1:15" x14ac:dyDescent="0.2">
      <c r="A195" s="9">
        <v>1808</v>
      </c>
      <c r="B195" s="10" t="s">
        <v>309</v>
      </c>
      <c r="C195" s="10" t="s">
        <v>310</v>
      </c>
      <c r="D195" s="10" t="s">
        <v>273</v>
      </c>
      <c r="E195" s="45" t="s">
        <v>184</v>
      </c>
      <c r="F195" s="45" t="s">
        <v>191</v>
      </c>
      <c r="G195" s="76">
        <v>2360</v>
      </c>
      <c r="H195" s="10" t="s">
        <v>186</v>
      </c>
      <c r="I195" s="77">
        <v>265120</v>
      </c>
      <c r="J195" s="67">
        <v>100</v>
      </c>
      <c r="N195" s="55"/>
      <c r="O195" s="1"/>
    </row>
    <row r="196" spans="1:15" x14ac:dyDescent="0.2">
      <c r="A196" s="9">
        <v>1808</v>
      </c>
      <c r="B196" s="10" t="s">
        <v>309</v>
      </c>
      <c r="C196" s="10" t="s">
        <v>310</v>
      </c>
      <c r="D196" s="10" t="s">
        <v>274</v>
      </c>
      <c r="E196" s="45" t="s">
        <v>184</v>
      </c>
      <c r="F196" s="45" t="s">
        <v>191</v>
      </c>
      <c r="G196" s="76">
        <v>300</v>
      </c>
      <c r="H196" s="10" t="s">
        <v>186</v>
      </c>
      <c r="I196" s="77">
        <v>34797</v>
      </c>
      <c r="J196" s="67">
        <v>100</v>
      </c>
      <c r="N196" s="55"/>
      <c r="O196" s="1"/>
    </row>
    <row r="197" spans="1:15" ht="13.5" thickBot="1" x14ac:dyDescent="0.25">
      <c r="A197" s="78"/>
      <c r="B197" s="79"/>
      <c r="C197" s="79"/>
      <c r="D197" s="79"/>
      <c r="E197" s="80"/>
      <c r="F197" s="80"/>
      <c r="G197" s="79" t="s">
        <v>56</v>
      </c>
      <c r="H197" s="79"/>
      <c r="I197" s="81">
        <f>SUM(I104:I196)</f>
        <v>71186818</v>
      </c>
      <c r="J197" s="82"/>
      <c r="N197" s="55"/>
      <c r="O197" s="1"/>
    </row>
  </sheetData>
  <mergeCells count="5">
    <mergeCell ref="A2:O2"/>
    <mergeCell ref="A3:O3"/>
    <mergeCell ref="A4:O4"/>
    <mergeCell ref="A5:O5"/>
    <mergeCell ref="A6:O6"/>
  </mergeCells>
  <printOptions gridLines="1"/>
  <pageMargins left="0.7" right="0.7" top="0.75" bottom="0.75" header="0.3" footer="0.3"/>
  <pageSetup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USI</vt:lpstr>
      <vt:lpstr>USI!Print_Area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McCalment, Tina M</dc:creator>
  <cp:lastModifiedBy>McCalment, Tina M</cp:lastModifiedBy>
  <dcterms:created xsi:type="dcterms:W3CDTF">2022-01-28T20:25:18Z</dcterms:created>
  <dcterms:modified xsi:type="dcterms:W3CDTF">2022-01-28T20:52:09Z</dcterms:modified>
</cp:coreProperties>
</file>