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bhess/Desktop/"/>
    </mc:Choice>
  </mc:AlternateContent>
  <xr:revisionPtr revIDLastSave="0" documentId="8_{08293B05-7FDF-914A-822E-D6C8D008EAD6}" xr6:coauthVersionLast="47" xr6:coauthVersionMax="47" xr10:uidLastSave="{00000000-0000-0000-0000-000000000000}"/>
  <bookViews>
    <workbookView xWindow="0" yWindow="760" windowWidth="34560" windowHeight="20480" tabRatio="819" activeTab="1" xr2:uid="{00000000-000D-0000-FFFF-FFFF00000000}"/>
  </bookViews>
  <sheets>
    <sheet name="USI" sheetId="55" r:id="rId1"/>
    <sheet name="USI Inf" sheetId="77" r:id="rId2"/>
    <sheet name="Index" sheetId="29" r:id="rId3"/>
  </sheets>
  <definedNames>
    <definedName name="INDEX">Index!$A:$B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7" i="55" l="1"/>
  <c r="Q67" i="55" s="1"/>
  <c r="O67" i="55"/>
  <c r="P85" i="55" l="1"/>
  <c r="O85" i="55"/>
  <c r="Q85" i="55" l="1"/>
  <c r="J98" i="77" l="1"/>
  <c r="H78" i="77"/>
  <c r="H36" i="77"/>
  <c r="H33" i="77"/>
  <c r="H31" i="77"/>
  <c r="H9" i="77"/>
  <c r="P24" i="55"/>
  <c r="O24" i="55"/>
  <c r="P82" i="55"/>
  <c r="O82" i="55"/>
  <c r="P81" i="55"/>
  <c r="O81" i="55"/>
  <c r="P80" i="55"/>
  <c r="Q80" i="55" s="1"/>
  <c r="O80" i="55"/>
  <c r="P79" i="55"/>
  <c r="O79" i="55"/>
  <c r="P78" i="55"/>
  <c r="O78" i="55"/>
  <c r="P77" i="55"/>
  <c r="Q77" i="55" s="1"/>
  <c r="O77" i="55"/>
  <c r="P76" i="55"/>
  <c r="O76" i="55"/>
  <c r="P75" i="55"/>
  <c r="O75" i="55"/>
  <c r="P74" i="55"/>
  <c r="Q74" i="55" s="1"/>
  <c r="O74" i="55"/>
  <c r="P73" i="55"/>
  <c r="Q73" i="55" s="1"/>
  <c r="O73" i="55"/>
  <c r="P7" i="55"/>
  <c r="O7" i="55"/>
  <c r="P70" i="55"/>
  <c r="O70" i="55"/>
  <c r="P69" i="55"/>
  <c r="Q69" i="55" s="1"/>
  <c r="O69" i="55"/>
  <c r="P68" i="55"/>
  <c r="Q68" i="55" s="1"/>
  <c r="O68" i="55"/>
  <c r="P63" i="55"/>
  <c r="O63" i="55"/>
  <c r="P62" i="55"/>
  <c r="O62" i="55"/>
  <c r="P61" i="55"/>
  <c r="Q61" i="55" s="1"/>
  <c r="O61" i="55"/>
  <c r="P64" i="55"/>
  <c r="Q64" i="55" s="1"/>
  <c r="O64" i="55"/>
  <c r="P60" i="55"/>
  <c r="O60" i="55"/>
  <c r="P59" i="55"/>
  <c r="O59" i="55"/>
  <c r="P58" i="55"/>
  <c r="Q58" i="55" s="1"/>
  <c r="O58" i="55"/>
  <c r="P84" i="55"/>
  <c r="Q84" i="55" s="1"/>
  <c r="O84" i="55"/>
  <c r="P83" i="55"/>
  <c r="O83" i="55"/>
  <c r="P57" i="55"/>
  <c r="O57" i="55"/>
  <c r="P56" i="55"/>
  <c r="Q56" i="55" s="1"/>
  <c r="O56" i="55"/>
  <c r="P55" i="55"/>
  <c r="Q55" i="55" s="1"/>
  <c r="O55" i="55"/>
  <c r="P54" i="55"/>
  <c r="O54" i="55"/>
  <c r="P53" i="55"/>
  <c r="O53" i="55"/>
  <c r="P52" i="55"/>
  <c r="Q52" i="55" s="1"/>
  <c r="O52" i="55"/>
  <c r="P51" i="55"/>
  <c r="Q51" i="55" s="1"/>
  <c r="O51" i="55"/>
  <c r="P66" i="55"/>
  <c r="O66" i="55"/>
  <c r="P65" i="55"/>
  <c r="Q65" i="55" s="1"/>
  <c r="O65" i="55"/>
  <c r="P50" i="55"/>
  <c r="Q50" i="55" s="1"/>
  <c r="O50" i="55"/>
  <c r="P49" i="55"/>
  <c r="O49" i="55"/>
  <c r="P48" i="55"/>
  <c r="O48" i="55"/>
  <c r="P47" i="55"/>
  <c r="Q47" i="55" s="1"/>
  <c r="O47" i="55"/>
  <c r="P46" i="55"/>
  <c r="Q46" i="55" s="1"/>
  <c r="O46" i="55"/>
  <c r="P45" i="55"/>
  <c r="Q45" i="55" s="1"/>
  <c r="O45" i="55"/>
  <c r="P44" i="55"/>
  <c r="O44" i="55"/>
  <c r="P4" i="55"/>
  <c r="Q4" i="55" s="1"/>
  <c r="O4" i="55"/>
  <c r="P43" i="55"/>
  <c r="Q43" i="55" s="1"/>
  <c r="O43" i="55"/>
  <c r="P42" i="55"/>
  <c r="Q42" i="55" s="1"/>
  <c r="O42" i="55"/>
  <c r="P40" i="55"/>
  <c r="O40" i="55"/>
  <c r="P41" i="55"/>
  <c r="Q41" i="55" s="1"/>
  <c r="O41" i="55"/>
  <c r="P39" i="55"/>
  <c r="Q39" i="55" s="1"/>
  <c r="O39" i="55"/>
  <c r="P38" i="55"/>
  <c r="Q38" i="55" s="1"/>
  <c r="O38" i="55"/>
  <c r="P37" i="55"/>
  <c r="O37" i="55"/>
  <c r="P36" i="55"/>
  <c r="Q36" i="55" s="1"/>
  <c r="O36" i="55"/>
  <c r="P35" i="55"/>
  <c r="Q35" i="55" s="1"/>
  <c r="O35" i="55"/>
  <c r="P34" i="55"/>
  <c r="Q34" i="55" s="1"/>
  <c r="O34" i="55"/>
  <c r="P33" i="55"/>
  <c r="O33" i="55"/>
  <c r="P32" i="55"/>
  <c r="Q32" i="55" s="1"/>
  <c r="O32" i="55"/>
  <c r="P31" i="55"/>
  <c r="Q31" i="55" s="1"/>
  <c r="O31" i="55"/>
  <c r="P30" i="55"/>
  <c r="Q30" i="55" s="1"/>
  <c r="O30" i="55"/>
  <c r="P29" i="55"/>
  <c r="O29" i="55"/>
  <c r="P28" i="55"/>
  <c r="Q28" i="55" s="1"/>
  <c r="O28" i="55"/>
  <c r="P27" i="55"/>
  <c r="Q27" i="55" s="1"/>
  <c r="O27" i="55"/>
  <c r="P26" i="55"/>
  <c r="Q26" i="55" s="1"/>
  <c r="O26" i="55"/>
  <c r="P25" i="55"/>
  <c r="O25" i="55"/>
  <c r="P23" i="55"/>
  <c r="Q23" i="55" s="1"/>
  <c r="O23" i="55"/>
  <c r="P22" i="55"/>
  <c r="Q22" i="55" s="1"/>
  <c r="O22" i="55"/>
  <c r="P21" i="55"/>
  <c r="Q21" i="55" s="1"/>
  <c r="O21" i="55"/>
  <c r="P20" i="55"/>
  <c r="O20" i="55"/>
  <c r="P19" i="55"/>
  <c r="Q19" i="55" s="1"/>
  <c r="O19" i="55"/>
  <c r="P18" i="55"/>
  <c r="Q18" i="55" s="1"/>
  <c r="O18" i="55"/>
  <c r="P17" i="55"/>
  <c r="O17" i="55"/>
  <c r="P16" i="55"/>
  <c r="O16" i="55"/>
  <c r="P15" i="55"/>
  <c r="Q15" i="55" s="1"/>
  <c r="O15" i="55"/>
  <c r="P14" i="55"/>
  <c r="Q14" i="55" s="1"/>
  <c r="O14" i="55"/>
  <c r="P13" i="55"/>
  <c r="Q13" i="55" s="1"/>
  <c r="O13" i="55"/>
  <c r="P12" i="55"/>
  <c r="O12" i="55"/>
  <c r="P11" i="55"/>
  <c r="O11" i="55"/>
  <c r="P10" i="55"/>
  <c r="Q10" i="55" s="1"/>
  <c r="O10" i="55"/>
  <c r="P9" i="55"/>
  <c r="Q9" i="55" s="1"/>
  <c r="O9" i="55"/>
  <c r="P8" i="55"/>
  <c r="O8" i="55"/>
  <c r="P6" i="55"/>
  <c r="O6" i="55"/>
  <c r="P72" i="55"/>
  <c r="Q72" i="55" s="1"/>
  <c r="O72" i="55"/>
  <c r="P71" i="55"/>
  <c r="Q71" i="55" s="1"/>
  <c r="O71" i="55"/>
  <c r="P3" i="55"/>
  <c r="O3" i="55"/>
  <c r="P5" i="55"/>
  <c r="O5" i="55"/>
  <c r="P2" i="55"/>
  <c r="Q2" i="55" s="1"/>
  <c r="O2" i="55"/>
  <c r="Q49" i="55" l="1"/>
  <c r="Q54" i="55"/>
  <c r="Q83" i="55"/>
  <c r="Q60" i="55"/>
  <c r="Q63" i="55"/>
  <c r="Q7" i="55"/>
  <c r="Q79" i="55"/>
  <c r="Q24" i="55"/>
  <c r="Q76" i="55"/>
  <c r="Q6" i="55"/>
  <c r="Q16" i="55"/>
  <c r="Q11" i="55"/>
  <c r="Q5" i="55"/>
  <c r="Q8" i="55"/>
  <c r="Q12" i="55"/>
  <c r="Q20" i="55"/>
  <c r="Q33" i="55"/>
  <c r="Q44" i="55"/>
  <c r="Q66" i="55"/>
  <c r="Q57" i="55"/>
  <c r="Q62" i="55"/>
  <c r="Q70" i="55"/>
  <c r="Q78" i="55"/>
  <c r="Q82" i="55"/>
  <c r="Q3" i="55"/>
  <c r="Q17" i="55"/>
  <c r="Q25" i="55"/>
  <c r="Q29" i="55"/>
  <c r="Q37" i="55"/>
  <c r="Q40" i="55"/>
  <c r="Q48" i="55"/>
  <c r="Q53" i="55"/>
  <c r="Q59" i="55"/>
  <c r="Q75" i="55"/>
  <c r="Q81" i="55"/>
  <c r="R2" i="55" l="1"/>
</calcChain>
</file>

<file path=xl/sharedStrings.xml><?xml version="1.0" encoding="utf-8"?>
<sst xmlns="http://schemas.openxmlformats.org/spreadsheetml/2006/main" count="1248" uniqueCount="337">
  <si>
    <t>FICE Name</t>
  </si>
  <si>
    <t>Building Name</t>
  </si>
  <si>
    <t>Building Abbr.</t>
  </si>
  <si>
    <t>Use</t>
  </si>
  <si>
    <t>AA SqFt</t>
  </si>
  <si>
    <t>Supp SqFt</t>
  </si>
  <si>
    <t>Gross SqFt</t>
  </si>
  <si>
    <t>Condition</t>
  </si>
  <si>
    <t>Termination</t>
  </si>
  <si>
    <t>Ownership</t>
  </si>
  <si>
    <t>Orig Year</t>
  </si>
  <si>
    <t>Orig Cost</t>
  </si>
  <si>
    <t>Notes</t>
  </si>
  <si>
    <t>Index Year Built</t>
  </si>
  <si>
    <t>Deflator</t>
  </si>
  <si>
    <t>Index Value</t>
  </si>
  <si>
    <t>Escalated Value</t>
  </si>
  <si>
    <t>University of Southern Indiana</t>
  </si>
  <si>
    <t/>
  </si>
  <si>
    <t>Library</t>
  </si>
  <si>
    <t>Auditorium</t>
  </si>
  <si>
    <t>Greenhouse</t>
  </si>
  <si>
    <t>A</t>
  </si>
  <si>
    <t>LIBRARY</t>
  </si>
  <si>
    <t>GC</t>
  </si>
  <si>
    <t>SS</t>
  </si>
  <si>
    <t>CC</t>
  </si>
  <si>
    <t>HP</t>
  </si>
  <si>
    <t>RH</t>
  </si>
  <si>
    <t>Science Center and Administration Building</t>
  </si>
  <si>
    <t>Orr Center</t>
  </si>
  <si>
    <t>Health Professions Center</t>
  </si>
  <si>
    <t>Liberal Arts Center</t>
  </si>
  <si>
    <t>Art Studio</t>
  </si>
  <si>
    <t>Rice Library</t>
  </si>
  <si>
    <t>Ceramics Complex</t>
  </si>
  <si>
    <t>Business and Engineering Center</t>
  </si>
  <si>
    <t>AC</t>
  </si>
  <si>
    <t>OWEN</t>
  </si>
  <si>
    <t>% of AA Sq Ft</t>
  </si>
  <si>
    <t>Student Housing</t>
  </si>
  <si>
    <t>1830 House</t>
  </si>
  <si>
    <t>HNH</t>
  </si>
  <si>
    <t>Archives</t>
  </si>
  <si>
    <t>ART</t>
  </si>
  <si>
    <t>Atheneum</t>
  </si>
  <si>
    <t>Beal Barn</t>
  </si>
  <si>
    <t>Beal House</t>
  </si>
  <si>
    <t>Bodmer</t>
  </si>
  <si>
    <t>BEC</t>
  </si>
  <si>
    <t>Collection Storage</t>
  </si>
  <si>
    <t>COLL</t>
  </si>
  <si>
    <t>Community Center</t>
  </si>
  <si>
    <t>COMC</t>
  </si>
  <si>
    <t>Cooper Shop</t>
  </si>
  <si>
    <t>David Lenz House</t>
  </si>
  <si>
    <t>Eicher Barn</t>
  </si>
  <si>
    <t>EICB</t>
  </si>
  <si>
    <t>Eigner House</t>
  </si>
  <si>
    <t>Elliott House</t>
  </si>
  <si>
    <t>Fair Building</t>
  </si>
  <si>
    <t>Fair</t>
  </si>
  <si>
    <t>Foundation</t>
  </si>
  <si>
    <t>Foun</t>
  </si>
  <si>
    <t>Gallery</t>
  </si>
  <si>
    <t>Governor's Hall</t>
  </si>
  <si>
    <t>GOV</t>
  </si>
  <si>
    <t>GR</t>
  </si>
  <si>
    <t>Grounds Center</t>
  </si>
  <si>
    <t>Health Professions Center Addition 1</t>
  </si>
  <si>
    <t>HNH Office</t>
  </si>
  <si>
    <t>HNHO</t>
  </si>
  <si>
    <t>Jaquess Parlour</t>
  </si>
  <si>
    <t>Keppler</t>
  </si>
  <si>
    <t>LAC</t>
  </si>
  <si>
    <t>Maintenance Shop</t>
  </si>
  <si>
    <t>McClure Double Log</t>
  </si>
  <si>
    <t>McCutchan Art Center</t>
  </si>
  <si>
    <t>MCC</t>
  </si>
  <si>
    <t>McDonald West Apartments</t>
  </si>
  <si>
    <t>MACW</t>
  </si>
  <si>
    <t>Mower Shop</t>
  </si>
  <si>
    <t>Murphy Auditorium</t>
  </si>
  <si>
    <t>Neef House</t>
  </si>
  <si>
    <t>NEEF</t>
  </si>
  <si>
    <t>Newman Hall</t>
  </si>
  <si>
    <t>NEW</t>
  </si>
  <si>
    <t>O'Bannon Hall</t>
  </si>
  <si>
    <t>OB</t>
  </si>
  <si>
    <t>O'Daniel Apartments</t>
  </si>
  <si>
    <t>ODAN</t>
  </si>
  <si>
    <t>OC</t>
  </si>
  <si>
    <t>Orr Center Addition 1</t>
  </si>
  <si>
    <t>Owen Block</t>
  </si>
  <si>
    <t>Physical Services Center</t>
  </si>
  <si>
    <t>PSC</t>
  </si>
  <si>
    <t>Physical Services Center Addition 1</t>
  </si>
  <si>
    <t>Physical Services Center Addition 2</t>
  </si>
  <si>
    <t>Physical Services Center Addition 3</t>
  </si>
  <si>
    <t>Pottery Barn</t>
  </si>
  <si>
    <t>POTB</t>
  </si>
  <si>
    <t>Pottery Shop</t>
  </si>
  <si>
    <t>Publishing Services</t>
  </si>
  <si>
    <t>PUB</t>
  </si>
  <si>
    <t>RFC</t>
  </si>
  <si>
    <t>LIB</t>
  </si>
  <si>
    <t>Ruston Hall</t>
  </si>
  <si>
    <t>Safety and Security</t>
  </si>
  <si>
    <t>AS</t>
  </si>
  <si>
    <t>SCAD</t>
  </si>
  <si>
    <t>Science Center Addition 1</t>
  </si>
  <si>
    <t>Science Center Addition 2</t>
  </si>
  <si>
    <t>Science Center Addition 3</t>
  </si>
  <si>
    <t>Solomon Wolf</t>
  </si>
  <si>
    <t>SOLO</t>
  </si>
  <si>
    <t>Support Services</t>
  </si>
  <si>
    <t>Theater Barn</t>
  </si>
  <si>
    <t>University Center East</t>
  </si>
  <si>
    <t>UCE</t>
  </si>
  <si>
    <t>University Center West</t>
  </si>
  <si>
    <t>UCW</t>
  </si>
  <si>
    <t>University Center West Addition 1</t>
  </si>
  <si>
    <t>University Home</t>
  </si>
  <si>
    <t>UH</t>
  </si>
  <si>
    <t>Warehouse A</t>
  </si>
  <si>
    <t>WA</t>
  </si>
  <si>
    <t>Warehouse B</t>
  </si>
  <si>
    <t>WB</t>
  </si>
  <si>
    <t>Warehouse C</t>
  </si>
  <si>
    <t>WC</t>
  </si>
  <si>
    <t>Warehouse D</t>
  </si>
  <si>
    <t>WD</t>
  </si>
  <si>
    <t>Weber Barn</t>
  </si>
  <si>
    <t>WEBB</t>
  </si>
  <si>
    <t>Childrens Center Storage</t>
  </si>
  <si>
    <t>CCS</t>
  </si>
  <si>
    <t>Exhibition</t>
  </si>
  <si>
    <t>Satisfactory</t>
  </si>
  <si>
    <t>n/a</t>
  </si>
  <si>
    <t>debt purch</t>
  </si>
  <si>
    <t>Storage</t>
  </si>
  <si>
    <t>Classroom</t>
  </si>
  <si>
    <t>Classroom and Office</t>
  </si>
  <si>
    <t>Housing</t>
  </si>
  <si>
    <t>Student Programs</t>
  </si>
  <si>
    <t>Offices</t>
  </si>
  <si>
    <t>Utility Building</t>
  </si>
  <si>
    <t>Student Apartments</t>
  </si>
  <si>
    <t>Office and Storage</t>
  </si>
  <si>
    <t>Physical Education</t>
  </si>
  <si>
    <t>Presidents Home</t>
  </si>
  <si>
    <t>Applied Engineering Center</t>
  </si>
  <si>
    <t>AEC</t>
  </si>
  <si>
    <t>Teaching Theater</t>
  </si>
  <si>
    <t>TT</t>
  </si>
  <si>
    <t>Under Const</t>
  </si>
  <si>
    <t>Teaching Theater Support</t>
  </si>
  <si>
    <t>TS</t>
  </si>
  <si>
    <t>FICE Code</t>
  </si>
  <si>
    <t>Griffin Center</t>
  </si>
  <si>
    <t>GF</t>
  </si>
  <si>
    <t xml:space="preserve"> </t>
  </si>
  <si>
    <t>1UTL</t>
  </si>
  <si>
    <t>LF</t>
  </si>
  <si>
    <t>1 INCH</t>
  </si>
  <si>
    <t>1.5 INCH</t>
  </si>
  <si>
    <t>2 INCH</t>
  </si>
  <si>
    <t>2.5 INCH</t>
  </si>
  <si>
    <t>3 INCH</t>
  </si>
  <si>
    <t>4 INCH</t>
  </si>
  <si>
    <t>5 INCH</t>
  </si>
  <si>
    <t>6 INCH</t>
  </si>
  <si>
    <t>8 INCH</t>
  </si>
  <si>
    <t>10 INCH</t>
  </si>
  <si>
    <t>12 INCH</t>
  </si>
  <si>
    <t>18 INCH</t>
  </si>
  <si>
    <t>24 INCH</t>
  </si>
  <si>
    <t>1CHW</t>
  </si>
  <si>
    <t>1SEW</t>
  </si>
  <si>
    <t>15 INCH</t>
  </si>
  <si>
    <t>1STS</t>
  </si>
  <si>
    <t>21 INCH</t>
  </si>
  <si>
    <t>1WAT</t>
  </si>
  <si>
    <t>1GAS</t>
  </si>
  <si>
    <t>1ELD</t>
  </si>
  <si>
    <t>2LIT</t>
  </si>
  <si>
    <t>2SWK</t>
  </si>
  <si>
    <t>SY</t>
  </si>
  <si>
    <t>2CBG</t>
  </si>
  <si>
    <t>2STR</t>
  </si>
  <si>
    <t>3TEL</t>
  </si>
  <si>
    <t>1CXC</t>
  </si>
  <si>
    <t>2FHY</t>
  </si>
  <si>
    <t>TOTAL</t>
  </si>
  <si>
    <t>C</t>
  </si>
  <si>
    <t>TELEPHONE LINES</t>
  </si>
  <si>
    <t>TELEPHONE SWITCH</t>
  </si>
  <si>
    <t>CAMPUS LIGHTS</t>
  </si>
  <si>
    <t>UTILITY TUNNELS</t>
  </si>
  <si>
    <t>STORM SEWERS</t>
  </si>
  <si>
    <t>SANITARY SEWER LINES</t>
  </si>
  <si>
    <t>DOMESTIC WATER LINES</t>
  </si>
  <si>
    <t>SIDEWALKS</t>
  </si>
  <si>
    <t>PUBLIC STREETS</t>
  </si>
  <si>
    <t>FIRE HYDRANTS</t>
  </si>
  <si>
    <t>COAX CABLE</t>
  </si>
  <si>
    <t>NATURAL GAS PIPELINE</t>
  </si>
  <si>
    <t>CHILLED WATER LINES</t>
  </si>
  <si>
    <t>ELECTRICAL DISTRIBUT</t>
  </si>
  <si>
    <t>CURBS AND GUTTERS</t>
  </si>
  <si>
    <t>FIRE HYDRANT</t>
  </si>
  <si>
    <t>SIDEWALK</t>
  </si>
  <si>
    <t>program will not accept year "1867"</t>
  </si>
  <si>
    <t>Conference Center</t>
  </si>
  <si>
    <t>Health Professions Center Addition 2</t>
  </si>
  <si>
    <t>Stone Medical Center</t>
  </si>
  <si>
    <t>SMC</t>
  </si>
  <si>
    <t>FWC</t>
  </si>
  <si>
    <t>space study schedule 9</t>
  </si>
  <si>
    <t>infrastructure</t>
  </si>
  <si>
    <t>ownership</t>
  </si>
  <si>
    <t>quantity</t>
  </si>
  <si>
    <t>cost</t>
  </si>
  <si>
    <t>replacement</t>
  </si>
  <si>
    <t>fice</t>
  </si>
  <si>
    <t>category</t>
  </si>
  <si>
    <t xml:space="preserve"> item description</t>
  </si>
  <si>
    <t>item type</t>
  </si>
  <si>
    <t>fraction</t>
  </si>
  <si>
    <t>method</t>
  </si>
  <si>
    <t>desc</t>
  </si>
  <si>
    <t>MAIN SWITCH</t>
  </si>
  <si>
    <t>EA</t>
  </si>
  <si>
    <t>SUB SWITCH</t>
  </si>
  <si>
    <t>CORE SWITCH</t>
  </si>
  <si>
    <t xml:space="preserve">TELEPHONE AND COMM  </t>
  </si>
  <si>
    <t>DATA</t>
  </si>
  <si>
    <t>DATA STORAGE SYSTEM</t>
  </si>
  <si>
    <t>DATA STORAGE</t>
  </si>
  <si>
    <t>DATA SERVER</t>
  </si>
  <si>
    <t>SECURITY CAMERA</t>
  </si>
  <si>
    <t>CAMERA</t>
  </si>
  <si>
    <t>WIFI</t>
  </si>
  <si>
    <t>WIFI SYSTEM</t>
  </si>
  <si>
    <t>FWALL</t>
  </si>
  <si>
    <t>FIREWALL</t>
  </si>
  <si>
    <t>BSHELT</t>
  </si>
  <si>
    <t>BUS STOP SHELTER</t>
  </si>
  <si>
    <t>BUS SHELTER</t>
  </si>
  <si>
    <t>GEN</t>
  </si>
  <si>
    <t>EMERGENCY GENERATOR - OC</t>
  </si>
  <si>
    <t>80 KW</t>
  </si>
  <si>
    <t>EMERGENCY GENERATOR - OLD SC</t>
  </si>
  <si>
    <t>EMERGENCY GENERATOR - NEW SC</t>
  </si>
  <si>
    <t>300 KW</t>
  </si>
  <si>
    <t>EMERGENCY GENERATOR - LAC</t>
  </si>
  <si>
    <t>200 KW</t>
  </si>
  <si>
    <t>EMERGENCY GENERATOR - TECH</t>
  </si>
  <si>
    <t>12.5 KW</t>
  </si>
  <si>
    <t>EMERGENCY GENERATOR - HP</t>
  </si>
  <si>
    <t>EMERGENCY GENERATOR - GROUNDS</t>
  </si>
  <si>
    <t>EMERGENCY GENERATOR - SECURITY</t>
  </si>
  <si>
    <t>20 KW</t>
  </si>
  <si>
    <t>EMERGENCY GENERATOR - PAC</t>
  </si>
  <si>
    <t>EMERGENCY GENERATOR - UC</t>
  </si>
  <si>
    <t>100 KW</t>
  </si>
  <si>
    <t>EMERGENCY GENERATOR - RL</t>
  </si>
  <si>
    <t>500 KW</t>
  </si>
  <si>
    <t>EMERGENCY GENERATOR - PP</t>
  </si>
  <si>
    <t>400 KW</t>
  </si>
  <si>
    <t>EMERGENCY GENERATOR - COMM CTR</t>
  </si>
  <si>
    <t>150 KW</t>
  </si>
  <si>
    <t>EMERGENCY GENERATOR - SSB</t>
  </si>
  <si>
    <t>DATA CABLE</t>
  </si>
  <si>
    <t>CARD</t>
  </si>
  <si>
    <t>CARD READERS</t>
  </si>
  <si>
    <t>CARD READER</t>
  </si>
  <si>
    <t>PUBLIC STREET</t>
  </si>
  <si>
    <t>RESTRICT SERVICE RD</t>
  </si>
  <si>
    <t>SERVICE RD</t>
  </si>
  <si>
    <t>OUTDOOR LIGHT</t>
  </si>
  <si>
    <t>2FPAN</t>
  </si>
  <si>
    <t>FIRE PANELS</t>
  </si>
  <si>
    <t>FIRE PANEL</t>
  </si>
  <si>
    <t>CURB/GUTTER</t>
  </si>
  <si>
    <t>120 VOLT</t>
  </si>
  <si>
    <t>240 VOLT</t>
  </si>
  <si>
    <t>277 VOLT</t>
  </si>
  <si>
    <t>480 VOLT</t>
  </si>
  <si>
    <t>12500 VOLT</t>
  </si>
  <si>
    <t>FREEZ</t>
  </si>
  <si>
    <t>FREEZER</t>
  </si>
  <si>
    <t>BOIL</t>
  </si>
  <si>
    <t>BOILER</t>
  </si>
  <si>
    <t>12.5 MBTU</t>
  </si>
  <si>
    <t>1 MBTU</t>
  </si>
  <si>
    <t>1HTW</t>
  </si>
  <si>
    <t xml:space="preserve">HI TEMP WATER LINES </t>
  </si>
  <si>
    <t>TUNNEL</t>
  </si>
  <si>
    <t>4 WIRE</t>
  </si>
  <si>
    <t>NETWORK</t>
  </si>
  <si>
    <t>CHIL</t>
  </si>
  <si>
    <t>CHILLERS</t>
  </si>
  <si>
    <t>CHILLER</t>
  </si>
  <si>
    <t>GREASE INTERCEPTOR</t>
  </si>
  <si>
    <t>CAMPUS</t>
  </si>
  <si>
    <t>McDonald East Apartments</t>
  </si>
  <si>
    <t>MACE</t>
  </si>
  <si>
    <t>Arts Center</t>
  </si>
  <si>
    <t>Changed Building name</t>
  </si>
  <si>
    <t>FALL 2020 SPACE STUDY INFRASTRUCTURE</t>
  </si>
  <si>
    <t>BIKEPATH</t>
  </si>
  <si>
    <t>PARKING LOTS</t>
  </si>
  <si>
    <t>BACKFLOW PREV. VALVE DBL CK</t>
  </si>
  <si>
    <t>UNIVIVERSITY CENTER</t>
  </si>
  <si>
    <t>space-92020</t>
  </si>
  <si>
    <t>installed additional security cameras on campus</t>
  </si>
  <si>
    <t>added bikepath to infrastructure list</t>
  </si>
  <si>
    <t>added the paved parking areas to the infrastructure list</t>
  </si>
  <si>
    <t>added backflow preventer valves to the infrastructure list</t>
  </si>
  <si>
    <t>added 500 foot section of tunnel from UC East to PAC</t>
  </si>
  <si>
    <t>added grease interceptors to the infrastructure list</t>
  </si>
  <si>
    <t>Source:  Marshall &amp; Swift (Jan., Eastern District, "B" Bldg Class)</t>
  </si>
  <si>
    <t>Corrected Assignable Square Footage</t>
  </si>
  <si>
    <t>Wellness Center</t>
  </si>
  <si>
    <t>Wellness Center Addition 1</t>
  </si>
  <si>
    <t>Wellness Center Addition 2</t>
  </si>
  <si>
    <t>Changed Building Name</t>
  </si>
  <si>
    <t>completed project</t>
  </si>
  <si>
    <t>SEC</t>
  </si>
  <si>
    <t>Screaming Eagle Complex - Original</t>
  </si>
  <si>
    <t>Screaming Eagle Complex - Phase 1</t>
  </si>
  <si>
    <t>Screaming Eagle Complex -  Phase 2</t>
  </si>
  <si>
    <t>Aquatics Center</t>
  </si>
  <si>
    <t>AQ</t>
  </si>
  <si>
    <t>Fuquay Welcome Center</t>
  </si>
  <si>
    <t>Changed Bldg name/ completed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</si>
</sst>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name val="Microsoft Sans Serif"/>
      <family val="2"/>
    </font>
    <font>
      <sz val="10"/>
      <name val="Geneva"/>
      <family val="2"/>
    </font>
    <font>
      <sz val="12"/>
      <name val="Times New Roman"/>
      <family val="1"/>
    </font>
    <font>
      <sz val="11"/>
      <name val="Calibri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2E5348"/>
      <name val="Arial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37" fontId="9" fillId="0" borderId="0"/>
    <xf numFmtId="0" fontId="10" fillId="0" borderId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7" fontId="9" fillId="0" borderId="0"/>
  </cellStyleXfs>
  <cellXfs count="68">
    <xf numFmtId="0" fontId="0" fillId="0" borderId="0" xfId="0"/>
    <xf numFmtId="0" fontId="3" fillId="3" borderId="1" xfId="0" applyFont="1" applyFill="1" applyBorder="1" applyAlignment="1">
      <alignment horizontal="center"/>
    </xf>
    <xf numFmtId="0" fontId="0" fillId="0" borderId="2" xfId="0" applyBorder="1"/>
    <xf numFmtId="0" fontId="4" fillId="0" borderId="2" xfId="2" applyFont="1" applyFill="1" applyBorder="1"/>
    <xf numFmtId="44" fontId="0" fillId="0" borderId="0" xfId="4" applyFont="1"/>
    <xf numFmtId="2" fontId="11" fillId="0" borderId="0" xfId="12" applyNumberFormat="1" applyFont="1"/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1" fontId="13" fillId="0" borderId="0" xfId="0" applyNumberFormat="1" applyFont="1" applyAlignment="1">
      <alignment horizontal="right"/>
    </xf>
    <xf numFmtId="165" fontId="13" fillId="0" borderId="0" xfId="5" applyNumberFormat="1" applyFont="1"/>
    <xf numFmtId="14" fontId="13" fillId="0" borderId="0" xfId="0" applyNumberFormat="1" applyFont="1"/>
    <xf numFmtId="164" fontId="13" fillId="0" borderId="0" xfId="4" applyNumberFormat="1" applyFont="1"/>
    <xf numFmtId="166" fontId="13" fillId="0" borderId="0" xfId="5" applyNumberFormat="1" applyFont="1"/>
    <xf numFmtId="165" fontId="12" fillId="0" borderId="0" xfId="5" applyNumberFormat="1" applyFont="1" applyBorder="1"/>
    <xf numFmtId="14" fontId="12" fillId="0" borderId="0" xfId="0" applyNumberFormat="1" applyFont="1"/>
    <xf numFmtId="164" fontId="12" fillId="0" borderId="0" xfId="4" applyNumberFormat="1" applyFont="1" applyBorder="1"/>
    <xf numFmtId="10" fontId="12" fillId="0" borderId="0" xfId="1" applyNumberFormat="1" applyFont="1" applyBorder="1"/>
    <xf numFmtId="166" fontId="14" fillId="0" borderId="0" xfId="5" applyNumberFormat="1" applyFont="1"/>
    <xf numFmtId="164" fontId="14" fillId="0" borderId="0" xfId="4" applyNumberFormat="1" applyFont="1"/>
    <xf numFmtId="164" fontId="12" fillId="0" borderId="0" xfId="0" applyNumberFormat="1" applyFont="1"/>
    <xf numFmtId="0" fontId="15" fillId="0" borderId="0" xfId="0" applyFont="1"/>
    <xf numFmtId="0" fontId="12" fillId="4" borderId="0" xfId="0" applyFont="1" applyFill="1"/>
    <xf numFmtId="0" fontId="16" fillId="4" borderId="0" xfId="0" applyFont="1" applyFill="1"/>
    <xf numFmtId="165" fontId="12" fillId="4" borderId="0" xfId="5" applyNumberFormat="1" applyFont="1" applyFill="1" applyBorder="1"/>
    <xf numFmtId="14" fontId="12" fillId="4" borderId="0" xfId="0" applyNumberFormat="1" applyFont="1" applyFill="1"/>
    <xf numFmtId="164" fontId="12" fillId="4" borderId="0" xfId="4" applyNumberFormat="1" applyFont="1" applyFill="1" applyBorder="1"/>
    <xf numFmtId="165" fontId="12" fillId="0" borderId="0" xfId="5" applyNumberFormat="1" applyFont="1"/>
    <xf numFmtId="165" fontId="12" fillId="4" borderId="0" xfId="5" applyNumberFormat="1" applyFont="1" applyFill="1"/>
    <xf numFmtId="0" fontId="16" fillId="0" borderId="0" xfId="0" applyFont="1"/>
    <xf numFmtId="0" fontId="12" fillId="0" borderId="0" xfId="0" applyFont="1" applyAlignment="1">
      <alignment horizontal="center"/>
    </xf>
    <xf numFmtId="43" fontId="12" fillId="0" borderId="0" xfId="5" applyFont="1"/>
    <xf numFmtId="44" fontId="12" fillId="0" borderId="0" xfId="0" applyNumberFormat="1" applyFont="1"/>
    <xf numFmtId="165" fontId="0" fillId="0" borderId="0" xfId="5" applyNumberFormat="1" applyFont="1"/>
    <xf numFmtId="165" fontId="12" fillId="0" borderId="0" xfId="5" applyNumberFormat="1" applyFont="1" applyFill="1" applyBorder="1"/>
    <xf numFmtId="164" fontId="12" fillId="0" borderId="0" xfId="4" applyNumberFormat="1" applyFont="1" applyFill="1" applyBorder="1"/>
    <xf numFmtId="165" fontId="12" fillId="0" borderId="0" xfId="5" applyNumberFormat="1" applyFont="1" applyFill="1"/>
    <xf numFmtId="0" fontId="15" fillId="4" borderId="0" xfId="0" applyFont="1" applyFill="1"/>
    <xf numFmtId="165" fontId="16" fillId="4" borderId="0" xfId="5" applyNumberFormat="1" applyFont="1" applyFill="1"/>
    <xf numFmtId="1" fontId="12" fillId="0" borderId="0" xfId="0" applyNumberFormat="1" applyFont="1"/>
    <xf numFmtId="0" fontId="5" fillId="0" borderId="0" xfId="0" applyFont="1"/>
    <xf numFmtId="0" fontId="0" fillId="0" borderId="0" xfId="0" applyAlignment="1">
      <alignment horizontal="center"/>
    </xf>
    <xf numFmtId="0" fontId="0" fillId="0" borderId="3" xfId="0" applyBorder="1"/>
    <xf numFmtId="165" fontId="0" fillId="0" borderId="3" xfId="5" applyNumberFormat="1" applyFont="1" applyBorder="1"/>
    <xf numFmtId="165" fontId="5" fillId="0" borderId="3" xfId="5" applyNumberFormat="1" applyFont="1" applyBorder="1"/>
    <xf numFmtId="0" fontId="5" fillId="0" borderId="3" xfId="0" applyFont="1" applyBorder="1"/>
    <xf numFmtId="165" fontId="5" fillId="0" borderId="3" xfId="5" applyNumberFormat="1" applyFont="1" applyFill="1" applyBorder="1"/>
    <xf numFmtId="0" fontId="0" fillId="4" borderId="3" xfId="0" applyFill="1" applyBorder="1"/>
    <xf numFmtId="0" fontId="5" fillId="4" borderId="3" xfId="0" applyFont="1" applyFill="1" applyBorder="1"/>
    <xf numFmtId="165" fontId="5" fillId="4" borderId="3" xfId="5" applyNumberFormat="1" applyFont="1" applyFill="1" applyBorder="1"/>
    <xf numFmtId="0" fontId="0" fillId="4" borderId="0" xfId="0" applyFill="1"/>
    <xf numFmtId="165" fontId="0" fillId="0" borderId="3" xfId="5" applyNumberFormat="1" applyFont="1" applyFill="1" applyBorder="1"/>
    <xf numFmtId="0" fontId="5" fillId="4" borderId="0" xfId="0" applyFont="1" applyFill="1"/>
    <xf numFmtId="43" fontId="0" fillId="0" borderId="0" xfId="0" applyNumberFormat="1"/>
    <xf numFmtId="0" fontId="0" fillId="0" borderId="2" xfId="0" applyBorder="1" applyAlignment="1">
      <alignment horizontal="right"/>
    </xf>
    <xf numFmtId="2" fontId="0" fillId="0" borderId="0" xfId="4" applyNumberFormat="1" applyFont="1"/>
    <xf numFmtId="164" fontId="16" fillId="0" borderId="0" xfId="4" applyNumberFormat="1" applyFont="1" applyBorder="1"/>
    <xf numFmtId="164" fontId="16" fillId="4" borderId="0" xfId="4" applyNumberFormat="1" applyFont="1" applyFill="1" applyBorder="1"/>
    <xf numFmtId="0" fontId="12" fillId="0" borderId="4" xfId="0" applyFont="1" applyBorder="1"/>
    <xf numFmtId="49" fontId="12" fillId="0" borderId="4" xfId="0" applyNumberFormat="1" applyFont="1" applyBorder="1"/>
    <xf numFmtId="1" fontId="12" fillId="0" borderId="4" xfId="0" applyNumberFormat="1" applyFont="1" applyBorder="1" applyAlignment="1">
      <alignment horizontal="right"/>
    </xf>
    <xf numFmtId="0" fontId="12" fillId="4" borderId="4" xfId="0" applyFont="1" applyFill="1" applyBorder="1"/>
    <xf numFmtId="49" fontId="12" fillId="4" borderId="4" xfId="0" applyNumberFormat="1" applyFont="1" applyFill="1" applyBorder="1"/>
    <xf numFmtId="0" fontId="12" fillId="4" borderId="4" xfId="0" applyFont="1" applyFill="1" applyBorder="1" applyAlignment="1">
      <alignment horizontal="right"/>
    </xf>
    <xf numFmtId="1" fontId="12" fillId="4" borderId="4" xfId="0" applyNumberFormat="1" applyFont="1" applyFill="1" applyBorder="1" applyAlignment="1">
      <alignment horizontal="right"/>
    </xf>
    <xf numFmtId="0" fontId="16" fillId="0" borderId="4" xfId="0" applyFont="1" applyBorder="1"/>
    <xf numFmtId="0" fontId="12" fillId="0" borderId="4" xfId="0" applyFont="1" applyBorder="1" applyAlignment="1">
      <alignment horizontal="right"/>
    </xf>
    <xf numFmtId="1" fontId="16" fillId="4" borderId="4" xfId="0" applyNumberFormat="1" applyFont="1" applyFill="1" applyBorder="1" applyAlignment="1">
      <alignment horizontal="right"/>
    </xf>
  </cellXfs>
  <cellStyles count="25">
    <cellStyle name="Bad" xfId="2" builtinId="27"/>
    <cellStyle name="Comma" xfId="5" builtinId="3"/>
    <cellStyle name="Comma 2" xfId="23" xr:uid="{00000000-0005-0000-0000-000002000000}"/>
    <cellStyle name="Comma 3" xfId="9" xr:uid="{00000000-0005-0000-0000-000003000000}"/>
    <cellStyle name="Comma 4" xfId="11" xr:uid="{00000000-0005-0000-0000-000004000000}"/>
    <cellStyle name="Currency" xfId="4" builtinId="4"/>
    <cellStyle name="Currency 2" xfId="3" xr:uid="{00000000-0005-0000-0000-000006000000}"/>
    <cellStyle name="Currency 2 2" xfId="15" xr:uid="{00000000-0005-0000-0000-000007000000}"/>
    <cellStyle name="Currency 2 3" xfId="20" xr:uid="{00000000-0005-0000-0000-000008000000}"/>
    <cellStyle name="Currency 2 4" xfId="13" xr:uid="{00000000-0005-0000-0000-000009000000}"/>
    <cellStyle name="Currency 3" xfId="21" xr:uid="{00000000-0005-0000-0000-00000A000000}"/>
    <cellStyle name="Currency 4" xfId="22" xr:uid="{00000000-0005-0000-0000-00000B000000}"/>
    <cellStyle name="Normal" xfId="0" builtinId="0"/>
    <cellStyle name="Normal 14" xfId="7" xr:uid="{00000000-0005-0000-0000-00000E000000}"/>
    <cellStyle name="Normal 2" xfId="8" xr:uid="{00000000-0005-0000-0000-00000F000000}"/>
    <cellStyle name="Normal 2 2" xfId="16" xr:uid="{00000000-0005-0000-0000-000010000000}"/>
    <cellStyle name="Normal 2 3" xfId="12" xr:uid="{00000000-0005-0000-0000-000011000000}"/>
    <cellStyle name="Normal 3" xfId="17" xr:uid="{00000000-0005-0000-0000-000012000000}"/>
    <cellStyle name="Normal 3 2" xfId="24" xr:uid="{00000000-0005-0000-0000-000013000000}"/>
    <cellStyle name="Normal 4" xfId="18" xr:uid="{00000000-0005-0000-0000-000014000000}"/>
    <cellStyle name="Normal 5" xfId="10" xr:uid="{00000000-0005-0000-0000-000015000000}"/>
    <cellStyle name="Normal 6" xfId="6" xr:uid="{00000000-0005-0000-0000-000016000000}"/>
    <cellStyle name="Percent" xfId="1" builtinId="5"/>
    <cellStyle name="Percent 2" xfId="14" xr:uid="{00000000-0005-0000-0000-00001D000000}"/>
    <cellStyle name="Percent 2 2" xfId="19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89"/>
  <sheetViews>
    <sheetView topLeftCell="D1" workbookViewId="0">
      <selection activeCell="F86" sqref="F86:H86"/>
    </sheetView>
  </sheetViews>
  <sheetFormatPr baseColWidth="10" defaultColWidth="9.1640625" defaultRowHeight="14" x14ac:dyDescent="0.2"/>
  <cols>
    <col min="1" max="1" width="9.1640625" style="6"/>
    <col min="2" max="2" width="25.33203125" style="6" bestFit="1" customWidth="1"/>
    <col min="3" max="3" width="35.6640625" style="6" bestFit="1" customWidth="1"/>
    <col min="4" max="4" width="10.6640625" style="6" bestFit="1" customWidth="1"/>
    <col min="5" max="5" width="19.33203125" style="6" bestFit="1" customWidth="1"/>
    <col min="6" max="6" width="8" style="6" bestFit="1" customWidth="1"/>
    <col min="7" max="7" width="8.1640625" style="6" bestFit="1" customWidth="1"/>
    <col min="8" max="8" width="9.83203125" style="6" bestFit="1" customWidth="1"/>
    <col min="9" max="9" width="10.5" style="6" bestFit="1" customWidth="1"/>
    <col min="10" max="10" width="9.5" style="6" bestFit="1" customWidth="1"/>
    <col min="11" max="11" width="9.33203125" style="6" bestFit="1" customWidth="1"/>
    <col min="12" max="12" width="7.6640625" style="6" bestFit="1" customWidth="1"/>
    <col min="13" max="13" width="12" style="6" bestFit="1" customWidth="1"/>
    <col min="14" max="14" width="31.33203125" style="6" customWidth="1"/>
    <col min="15" max="15" width="10.6640625" style="6" bestFit="1" customWidth="1"/>
    <col min="16" max="16" width="10.5" style="6" bestFit="1" customWidth="1"/>
    <col min="17" max="17" width="16.5" style="6" bestFit="1" customWidth="1"/>
    <col min="18" max="18" width="14.5" style="6" bestFit="1" customWidth="1"/>
    <col min="19" max="16384" width="9.1640625" style="6"/>
  </cols>
  <sheetData>
    <row r="1" spans="1:18" x14ac:dyDescent="0.2">
      <c r="A1" s="6" t="s">
        <v>158</v>
      </c>
      <c r="B1" s="7" t="s">
        <v>0</v>
      </c>
      <c r="C1" s="8" t="s">
        <v>1</v>
      </c>
      <c r="D1" s="8" t="s">
        <v>2</v>
      </c>
      <c r="E1" s="8" t="s">
        <v>3</v>
      </c>
      <c r="F1" s="9" t="s">
        <v>4</v>
      </c>
      <c r="G1" s="8" t="s">
        <v>5</v>
      </c>
      <c r="H1" s="10" t="s">
        <v>6</v>
      </c>
      <c r="I1" s="8" t="s">
        <v>7</v>
      </c>
      <c r="J1" s="11" t="s">
        <v>8</v>
      </c>
      <c r="K1" s="8" t="s">
        <v>9</v>
      </c>
      <c r="L1" s="8" t="s">
        <v>10</v>
      </c>
      <c r="M1" s="12" t="s">
        <v>11</v>
      </c>
      <c r="N1" s="7" t="s">
        <v>12</v>
      </c>
      <c r="O1" s="7" t="s">
        <v>39</v>
      </c>
      <c r="P1" s="13" t="s">
        <v>15</v>
      </c>
      <c r="Q1" s="12" t="s">
        <v>16</v>
      </c>
    </row>
    <row r="2" spans="1:18" x14ac:dyDescent="0.2">
      <c r="A2" s="30">
        <v>1808</v>
      </c>
      <c r="B2" s="6" t="s">
        <v>17</v>
      </c>
      <c r="C2" s="58" t="s">
        <v>41</v>
      </c>
      <c r="D2" s="58" t="s">
        <v>42</v>
      </c>
      <c r="E2" s="59" t="s">
        <v>136</v>
      </c>
      <c r="F2" s="60">
        <v>1737</v>
      </c>
      <c r="G2" s="6">
        <v>0</v>
      </c>
      <c r="H2" s="14">
        <v>2094</v>
      </c>
      <c r="I2" s="6" t="s">
        <v>137</v>
      </c>
      <c r="J2" s="15" t="s">
        <v>138</v>
      </c>
      <c r="K2" s="6" t="s">
        <v>139</v>
      </c>
      <c r="L2" s="6">
        <v>1830</v>
      </c>
      <c r="M2" s="16">
        <v>2500</v>
      </c>
      <c r="N2" s="6" t="s">
        <v>18</v>
      </c>
      <c r="O2" s="17">
        <f t="shared" ref="O2:O33" si="0">F2/(F2+G2)</f>
        <v>1</v>
      </c>
      <c r="P2" s="18">
        <f t="shared" ref="P2:P33" si="1">IF(L2&gt;0,VLOOKUP(L2,INDEX,2,FALSE),0)</f>
        <v>25.87</v>
      </c>
      <c r="Q2" s="19">
        <f>IF(ISERROR(M2/P2*Index!$B$4*O2),0,M2/P2*Index!$B$4*O2)</f>
        <v>322671.04754541942</v>
      </c>
      <c r="R2" s="20">
        <f>SUM(Q2:Q1002)</f>
        <v>425545732.99051577</v>
      </c>
    </row>
    <row r="3" spans="1:18" x14ac:dyDescent="0.2">
      <c r="A3" s="30">
        <v>1808</v>
      </c>
      <c r="B3" s="6" t="s">
        <v>17</v>
      </c>
      <c r="C3" s="61" t="s">
        <v>151</v>
      </c>
      <c r="D3" s="61" t="s">
        <v>152</v>
      </c>
      <c r="E3" s="62" t="s">
        <v>141</v>
      </c>
      <c r="F3" s="63">
        <v>12388</v>
      </c>
      <c r="G3" s="22">
        <v>0</v>
      </c>
      <c r="H3" s="24">
        <v>16151</v>
      </c>
      <c r="I3" s="22" t="s">
        <v>137</v>
      </c>
      <c r="J3" s="25" t="s">
        <v>138</v>
      </c>
      <c r="K3" s="22" t="s">
        <v>139</v>
      </c>
      <c r="L3" s="22">
        <v>2011</v>
      </c>
      <c r="M3" s="26">
        <v>3300000</v>
      </c>
      <c r="N3" s="23" t="s">
        <v>323</v>
      </c>
      <c r="O3" s="17">
        <f t="shared" si="0"/>
        <v>1</v>
      </c>
      <c r="P3" s="18">
        <f t="shared" si="1"/>
        <v>2795.3</v>
      </c>
      <c r="Q3" s="19">
        <f>IF(ISERROR(M3/P3*Index!$B$4*O3),0,M3/P3*Index!$B$4*O3)</f>
        <v>3941866.7048259573</v>
      </c>
      <c r="R3" s="32"/>
    </row>
    <row r="4" spans="1:18" x14ac:dyDescent="0.2">
      <c r="A4" s="30">
        <v>1808</v>
      </c>
      <c r="B4" s="6" t="s">
        <v>17</v>
      </c>
      <c r="C4" s="61" t="s">
        <v>333</v>
      </c>
      <c r="D4" s="61" t="s">
        <v>334</v>
      </c>
      <c r="E4" s="61" t="s">
        <v>142</v>
      </c>
      <c r="F4" s="64">
        <v>17839</v>
      </c>
      <c r="G4" s="22">
        <v>0</v>
      </c>
      <c r="H4" s="28">
        <v>25230</v>
      </c>
      <c r="I4" s="22" t="s">
        <v>137</v>
      </c>
      <c r="J4" s="25" t="s">
        <v>138</v>
      </c>
      <c r="K4" s="22" t="s">
        <v>139</v>
      </c>
      <c r="L4" s="22">
        <v>2020</v>
      </c>
      <c r="M4" s="26">
        <v>14336117</v>
      </c>
      <c r="N4" s="22" t="s">
        <v>336</v>
      </c>
      <c r="O4" s="17">
        <f t="shared" si="0"/>
        <v>1</v>
      </c>
      <c r="P4" s="18">
        <f t="shared" si="1"/>
        <v>3339</v>
      </c>
      <c r="Q4" s="19">
        <f>IF(ISERROR(M4/P4*Index!$B$4*O4),0,M4/P4*Index!$B$4*O4)</f>
        <v>14336117</v>
      </c>
    </row>
    <row r="5" spans="1:18" x14ac:dyDescent="0.2">
      <c r="A5" s="30">
        <v>1808</v>
      </c>
      <c r="B5" s="6" t="s">
        <v>17</v>
      </c>
      <c r="C5" s="58" t="s">
        <v>43</v>
      </c>
      <c r="D5" s="58" t="s">
        <v>42</v>
      </c>
      <c r="E5" s="59" t="s">
        <v>140</v>
      </c>
      <c r="F5" s="60">
        <v>1188</v>
      </c>
      <c r="G5" s="6">
        <v>0</v>
      </c>
      <c r="H5" s="14">
        <v>1769</v>
      </c>
      <c r="I5" s="6" t="s">
        <v>137</v>
      </c>
      <c r="J5" s="15" t="s">
        <v>138</v>
      </c>
      <c r="K5" s="6" t="s">
        <v>139</v>
      </c>
      <c r="L5" s="6">
        <v>1960</v>
      </c>
      <c r="M5" s="16">
        <v>19153</v>
      </c>
      <c r="N5" s="6" t="s">
        <v>18</v>
      </c>
      <c r="O5" s="17">
        <f t="shared" si="0"/>
        <v>1</v>
      </c>
      <c r="P5" s="18">
        <f t="shared" si="1"/>
        <v>313.89999999999998</v>
      </c>
      <c r="Q5" s="19">
        <f>IF(ISERROR(M5/P5*Index!$B$4*O5),0,M5/P5*Index!$B$4*O5)</f>
        <v>203733.24944249765</v>
      </c>
      <c r="R5" s="31"/>
    </row>
    <row r="6" spans="1:18" x14ac:dyDescent="0.2">
      <c r="A6" s="30">
        <v>1808</v>
      </c>
      <c r="B6" s="6" t="s">
        <v>17</v>
      </c>
      <c r="C6" s="58" t="s">
        <v>33</v>
      </c>
      <c r="D6" s="58" t="s">
        <v>44</v>
      </c>
      <c r="E6" s="59" t="s">
        <v>141</v>
      </c>
      <c r="F6" s="60">
        <v>4829</v>
      </c>
      <c r="G6" s="6">
        <v>0</v>
      </c>
      <c r="H6" s="14">
        <v>5208</v>
      </c>
      <c r="I6" s="6" t="s">
        <v>137</v>
      </c>
      <c r="J6" s="15" t="s">
        <v>138</v>
      </c>
      <c r="K6" s="6" t="s">
        <v>139</v>
      </c>
      <c r="L6" s="6">
        <v>1999</v>
      </c>
      <c r="M6" s="16">
        <v>650000</v>
      </c>
      <c r="O6" s="17">
        <f t="shared" si="0"/>
        <v>1</v>
      </c>
      <c r="P6" s="18">
        <f t="shared" si="1"/>
        <v>1775.5</v>
      </c>
      <c r="Q6" s="19">
        <f>IF(ISERROR(M6/P6*Index!$B$4*O6),0,M6/P6*Index!$B$4*O6)</f>
        <v>1222388.0597014925</v>
      </c>
    </row>
    <row r="7" spans="1:18" x14ac:dyDescent="0.2">
      <c r="A7" s="30">
        <v>1808</v>
      </c>
      <c r="B7" s="6" t="s">
        <v>17</v>
      </c>
      <c r="C7" s="65" t="s">
        <v>308</v>
      </c>
      <c r="D7" s="65" t="s">
        <v>37</v>
      </c>
      <c r="E7" s="58" t="s">
        <v>142</v>
      </c>
      <c r="F7" s="60">
        <v>30340</v>
      </c>
      <c r="G7" s="6">
        <v>0</v>
      </c>
      <c r="H7" s="27">
        <v>48861</v>
      </c>
      <c r="I7" s="6" t="s">
        <v>137</v>
      </c>
      <c r="J7" s="15" t="s">
        <v>138</v>
      </c>
      <c r="K7" s="6" t="s">
        <v>139</v>
      </c>
      <c r="L7" s="6">
        <v>1974</v>
      </c>
      <c r="M7" s="16">
        <v>2200469</v>
      </c>
      <c r="O7" s="17">
        <f t="shared" si="0"/>
        <v>1</v>
      </c>
      <c r="P7" s="18">
        <f t="shared" si="1"/>
        <v>643.6</v>
      </c>
      <c r="Q7" s="19">
        <f>IF(ISERROR(M7/P7*Index!$B$4*O7),0,M7/P7*Index!$B$4*O7)</f>
        <v>11416044.112802982</v>
      </c>
    </row>
    <row r="8" spans="1:18" x14ac:dyDescent="0.2">
      <c r="A8" s="30">
        <v>1808</v>
      </c>
      <c r="B8" s="6" t="s">
        <v>17</v>
      </c>
      <c r="C8" s="58" t="s">
        <v>45</v>
      </c>
      <c r="D8" s="58" t="s">
        <v>42</v>
      </c>
      <c r="E8" s="59" t="s">
        <v>136</v>
      </c>
      <c r="F8" s="60">
        <v>18094</v>
      </c>
      <c r="G8" s="6">
        <v>0</v>
      </c>
      <c r="H8" s="14">
        <v>21672</v>
      </c>
      <c r="I8" s="6" t="s">
        <v>137</v>
      </c>
      <c r="J8" s="15" t="s">
        <v>138</v>
      </c>
      <c r="K8" s="6" t="s">
        <v>139</v>
      </c>
      <c r="L8" s="6">
        <v>1979</v>
      </c>
      <c r="M8" s="16">
        <v>2964200</v>
      </c>
      <c r="O8" s="17">
        <f t="shared" si="0"/>
        <v>1</v>
      </c>
      <c r="P8" s="18">
        <f t="shared" si="1"/>
        <v>923.5</v>
      </c>
      <c r="Q8" s="19">
        <f>IF(ISERROR(M8/P8*Index!$B$4*O8),0,M8/P8*Index!$B$4*O8)</f>
        <v>10717340.335679479</v>
      </c>
    </row>
    <row r="9" spans="1:18" x14ac:dyDescent="0.2">
      <c r="A9" s="30">
        <v>1808</v>
      </c>
      <c r="B9" s="6" t="s">
        <v>17</v>
      </c>
      <c r="C9" s="58" t="s">
        <v>46</v>
      </c>
      <c r="D9" s="58" t="s">
        <v>42</v>
      </c>
      <c r="E9" s="59" t="s">
        <v>136</v>
      </c>
      <c r="F9" s="60">
        <v>620</v>
      </c>
      <c r="G9" s="6">
        <v>0</v>
      </c>
      <c r="H9" s="14">
        <v>620</v>
      </c>
      <c r="I9" s="6" t="s">
        <v>137</v>
      </c>
      <c r="J9" s="15" t="s">
        <v>138</v>
      </c>
      <c r="K9" s="6" t="s">
        <v>139</v>
      </c>
      <c r="L9" s="6">
        <v>1829</v>
      </c>
      <c r="M9" s="16">
        <v>200</v>
      </c>
      <c r="O9" s="17">
        <f t="shared" si="0"/>
        <v>1</v>
      </c>
      <c r="P9" s="18">
        <f t="shared" si="1"/>
        <v>25.87</v>
      </c>
      <c r="Q9" s="19">
        <f>IF(ISERROR(M9/P9*Index!$B$4*O9),0,M9/P9*Index!$B$4*O9)</f>
        <v>25813.68380363355</v>
      </c>
    </row>
    <row r="10" spans="1:18" x14ac:dyDescent="0.2">
      <c r="A10" s="30">
        <v>1808</v>
      </c>
      <c r="B10" s="6" t="s">
        <v>17</v>
      </c>
      <c r="C10" s="58" t="s">
        <v>47</v>
      </c>
      <c r="D10" s="58" t="s">
        <v>42</v>
      </c>
      <c r="E10" s="59" t="s">
        <v>136</v>
      </c>
      <c r="F10" s="60">
        <v>1344</v>
      </c>
      <c r="G10" s="6">
        <v>0</v>
      </c>
      <c r="H10" s="14">
        <v>3127</v>
      </c>
      <c r="I10" s="6" t="s">
        <v>137</v>
      </c>
      <c r="J10" s="15" t="s">
        <v>138</v>
      </c>
      <c r="K10" s="6" t="s">
        <v>139</v>
      </c>
      <c r="L10" s="6">
        <v>1829</v>
      </c>
      <c r="M10" s="16">
        <v>2200</v>
      </c>
      <c r="O10" s="17">
        <f t="shared" si="0"/>
        <v>1</v>
      </c>
      <c r="P10" s="18">
        <f t="shared" si="1"/>
        <v>25.87</v>
      </c>
      <c r="Q10" s="19">
        <f>IF(ISERROR(M10/P10*Index!$B$4*O10),0,M10/P10*Index!$B$4*O10)</f>
        <v>283950.52183996903</v>
      </c>
    </row>
    <row r="11" spans="1:18" x14ac:dyDescent="0.2">
      <c r="A11" s="30">
        <v>1808</v>
      </c>
      <c r="B11" s="6" t="s">
        <v>17</v>
      </c>
      <c r="C11" s="58" t="s">
        <v>48</v>
      </c>
      <c r="D11" s="58" t="s">
        <v>42</v>
      </c>
      <c r="E11" s="59" t="s">
        <v>136</v>
      </c>
      <c r="F11" s="60">
        <v>4645</v>
      </c>
      <c r="G11" s="6">
        <v>0</v>
      </c>
      <c r="H11" s="14">
        <v>5290</v>
      </c>
      <c r="I11" s="6" t="s">
        <v>137</v>
      </c>
      <c r="J11" s="15" t="s">
        <v>138</v>
      </c>
      <c r="K11" s="6" t="s">
        <v>139</v>
      </c>
      <c r="L11" s="6">
        <v>1845</v>
      </c>
      <c r="M11" s="16">
        <v>3000</v>
      </c>
      <c r="O11" s="17">
        <f t="shared" si="0"/>
        <v>1</v>
      </c>
      <c r="P11" s="18">
        <f t="shared" si="1"/>
        <v>25.87</v>
      </c>
      <c r="Q11" s="19">
        <f>IF(ISERROR(M11/P11*Index!$B$4*O11),0,M11/P11*Index!$B$4*O11)</f>
        <v>387205.25705450325</v>
      </c>
    </row>
    <row r="12" spans="1:18" x14ac:dyDescent="0.2">
      <c r="A12" s="30">
        <v>1808</v>
      </c>
      <c r="B12" s="6" t="s">
        <v>17</v>
      </c>
      <c r="C12" s="58" t="s">
        <v>36</v>
      </c>
      <c r="D12" s="58" t="s">
        <v>49</v>
      </c>
      <c r="E12" s="59" t="s">
        <v>142</v>
      </c>
      <c r="F12" s="60">
        <v>76771</v>
      </c>
      <c r="G12" s="6">
        <v>0</v>
      </c>
      <c r="H12" s="14">
        <v>128980</v>
      </c>
      <c r="I12" s="6" t="s">
        <v>137</v>
      </c>
      <c r="J12" s="15" t="s">
        <v>138</v>
      </c>
      <c r="K12" s="6" t="s">
        <v>139</v>
      </c>
      <c r="L12" s="6">
        <v>2009</v>
      </c>
      <c r="M12" s="16">
        <v>32000000</v>
      </c>
      <c r="O12" s="17">
        <f t="shared" si="0"/>
        <v>1</v>
      </c>
      <c r="P12" s="18">
        <f t="shared" si="1"/>
        <v>2775.5</v>
      </c>
      <c r="Q12" s="19">
        <f>IF(ISERROR(M12/P12*Index!$B$4*O12),0,M12/P12*Index!$B$4*O12)</f>
        <v>38496847.414880201</v>
      </c>
    </row>
    <row r="13" spans="1:18" x14ac:dyDescent="0.2">
      <c r="A13" s="30">
        <v>1808</v>
      </c>
      <c r="B13" s="6" t="s">
        <v>17</v>
      </c>
      <c r="C13" s="58" t="s">
        <v>35</v>
      </c>
      <c r="D13" s="58" t="s">
        <v>26</v>
      </c>
      <c r="E13" s="59" t="s">
        <v>141</v>
      </c>
      <c r="F13" s="60">
        <v>2131</v>
      </c>
      <c r="G13" s="6">
        <v>0</v>
      </c>
      <c r="H13" s="14">
        <v>2204</v>
      </c>
      <c r="I13" s="6" t="s">
        <v>137</v>
      </c>
      <c r="J13" s="15" t="s">
        <v>138</v>
      </c>
      <c r="K13" s="6" t="s">
        <v>139</v>
      </c>
      <c r="L13" s="6">
        <v>2008</v>
      </c>
      <c r="M13" s="16">
        <v>1000000</v>
      </c>
      <c r="O13" s="17">
        <f t="shared" si="0"/>
        <v>1</v>
      </c>
      <c r="P13" s="18">
        <f t="shared" si="1"/>
        <v>2693.3</v>
      </c>
      <c r="Q13" s="19">
        <f>IF(ISERROR(M13/P13*Index!$B$4*O13),0,M13/P13*Index!$B$4*O13)</f>
        <v>1239743.066127056</v>
      </c>
    </row>
    <row r="14" spans="1:18" x14ac:dyDescent="0.2">
      <c r="A14" s="30">
        <v>1808</v>
      </c>
      <c r="B14" s="6" t="s">
        <v>17</v>
      </c>
      <c r="C14" s="58" t="s">
        <v>134</v>
      </c>
      <c r="D14" s="58" t="s">
        <v>135</v>
      </c>
      <c r="E14" s="58" t="s">
        <v>140</v>
      </c>
      <c r="F14" s="60">
        <v>877</v>
      </c>
      <c r="G14" s="6">
        <v>0</v>
      </c>
      <c r="H14" s="6">
        <v>960</v>
      </c>
      <c r="I14" s="6" t="s">
        <v>137</v>
      </c>
      <c r="J14" s="6" t="s">
        <v>138</v>
      </c>
      <c r="K14" s="6" t="s">
        <v>139</v>
      </c>
      <c r="L14" s="6">
        <v>2010</v>
      </c>
      <c r="M14" s="6">
        <v>152844</v>
      </c>
      <c r="N14" s="6" t="s">
        <v>18</v>
      </c>
      <c r="O14" s="17">
        <f t="shared" si="0"/>
        <v>1</v>
      </c>
      <c r="P14" s="18">
        <f t="shared" si="1"/>
        <v>2702.2</v>
      </c>
      <c r="Q14" s="19">
        <f>IF(ISERROR(M14/P14*Index!$B$4*O14),0,M14/P14*Index!$B$4*O14)</f>
        <v>188863.1914736141</v>
      </c>
    </row>
    <row r="15" spans="1:18" x14ac:dyDescent="0.2">
      <c r="A15" s="30">
        <v>1808</v>
      </c>
      <c r="B15" s="6" t="s">
        <v>17</v>
      </c>
      <c r="C15" s="58" t="s">
        <v>50</v>
      </c>
      <c r="D15" s="58" t="s">
        <v>51</v>
      </c>
      <c r="E15" s="59" t="s">
        <v>140</v>
      </c>
      <c r="F15" s="60">
        <v>2101</v>
      </c>
      <c r="G15" s="6">
        <v>0</v>
      </c>
      <c r="H15" s="14">
        <v>2500</v>
      </c>
      <c r="I15" s="6" t="s">
        <v>137</v>
      </c>
      <c r="J15" s="15" t="s">
        <v>138</v>
      </c>
      <c r="K15" s="6" t="s">
        <v>139</v>
      </c>
      <c r="L15" s="6">
        <v>1840</v>
      </c>
      <c r="M15" s="16">
        <v>1400</v>
      </c>
      <c r="N15" s="6" t="s">
        <v>18</v>
      </c>
      <c r="O15" s="17">
        <f t="shared" si="0"/>
        <v>1</v>
      </c>
      <c r="P15" s="18">
        <f t="shared" si="1"/>
        <v>25.87</v>
      </c>
      <c r="Q15" s="19">
        <f>IF(ISERROR(M15/P15*Index!$B$4*O15),0,M15/P15*Index!$B$4*O15)</f>
        <v>180695.78662543485</v>
      </c>
    </row>
    <row r="16" spans="1:18" x14ac:dyDescent="0.2">
      <c r="A16" s="30">
        <v>1808</v>
      </c>
      <c r="B16" s="6" t="s">
        <v>17</v>
      </c>
      <c r="C16" s="58" t="s">
        <v>52</v>
      </c>
      <c r="D16" s="58" t="s">
        <v>53</v>
      </c>
      <c r="E16" s="59" t="s">
        <v>143</v>
      </c>
      <c r="F16" s="60">
        <v>715</v>
      </c>
      <c r="G16" s="6">
        <v>4781</v>
      </c>
      <c r="H16" s="14">
        <v>7615</v>
      </c>
      <c r="I16" s="6" t="s">
        <v>137</v>
      </c>
      <c r="J16" s="15" t="s">
        <v>138</v>
      </c>
      <c r="K16" s="6" t="s">
        <v>139</v>
      </c>
      <c r="L16" s="6">
        <v>2007</v>
      </c>
      <c r="M16" s="16">
        <v>1500000</v>
      </c>
      <c r="N16" s="6" t="s">
        <v>18</v>
      </c>
      <c r="O16" s="17">
        <f t="shared" si="0"/>
        <v>0.13009461426491994</v>
      </c>
      <c r="P16" s="18">
        <f t="shared" si="1"/>
        <v>2597.5</v>
      </c>
      <c r="Q16" s="19">
        <f>IF(ISERROR(M16/P16*Index!$B$4*O16),0,M16/P16*Index!$B$4*O16)</f>
        <v>250848.46026789281</v>
      </c>
    </row>
    <row r="17" spans="1:17" x14ac:dyDescent="0.2">
      <c r="A17" s="30">
        <v>1808</v>
      </c>
      <c r="B17" s="6" t="s">
        <v>17</v>
      </c>
      <c r="C17" s="58" t="s">
        <v>54</v>
      </c>
      <c r="D17" s="58" t="s">
        <v>42</v>
      </c>
      <c r="E17" s="59" t="s">
        <v>136</v>
      </c>
      <c r="F17" s="60">
        <v>1096</v>
      </c>
      <c r="G17" s="6">
        <v>0</v>
      </c>
      <c r="H17" s="14">
        <v>1096</v>
      </c>
      <c r="I17" s="6" t="s">
        <v>137</v>
      </c>
      <c r="J17" s="15" t="s">
        <v>138</v>
      </c>
      <c r="K17" s="6" t="s">
        <v>139</v>
      </c>
      <c r="L17" s="6">
        <v>1819</v>
      </c>
      <c r="M17" s="16">
        <v>2200</v>
      </c>
      <c r="N17" s="6" t="s">
        <v>18</v>
      </c>
      <c r="O17" s="17">
        <f t="shared" si="0"/>
        <v>1</v>
      </c>
      <c r="P17" s="18">
        <f t="shared" si="1"/>
        <v>25.87</v>
      </c>
      <c r="Q17" s="19">
        <f>IF(ISERROR(M17/P17*Index!$B$4*O17),0,M17/P17*Index!$B$4*O17)</f>
        <v>283950.52183996903</v>
      </c>
    </row>
    <row r="18" spans="1:17" x14ac:dyDescent="0.2">
      <c r="A18" s="30">
        <v>1808</v>
      </c>
      <c r="B18" s="6" t="s">
        <v>17</v>
      </c>
      <c r="C18" s="58" t="s">
        <v>55</v>
      </c>
      <c r="D18" s="58" t="s">
        <v>42</v>
      </c>
      <c r="E18" s="59" t="s">
        <v>136</v>
      </c>
      <c r="F18" s="60">
        <v>1146</v>
      </c>
      <c r="G18" s="6">
        <v>0</v>
      </c>
      <c r="H18" s="14">
        <v>1146</v>
      </c>
      <c r="I18" s="6" t="s">
        <v>137</v>
      </c>
      <c r="J18" s="15" t="s">
        <v>138</v>
      </c>
      <c r="K18" s="6" t="s">
        <v>139</v>
      </c>
      <c r="L18" s="6">
        <v>1820</v>
      </c>
      <c r="M18" s="16">
        <v>500</v>
      </c>
      <c r="N18" s="6" t="s">
        <v>18</v>
      </c>
      <c r="O18" s="17">
        <f t="shared" si="0"/>
        <v>1</v>
      </c>
      <c r="P18" s="18">
        <f t="shared" si="1"/>
        <v>25.87</v>
      </c>
      <c r="Q18" s="19">
        <f>IF(ISERROR(M18/P18*Index!$B$4*O18),0,M18/P18*Index!$B$4*O18)</f>
        <v>64534.209509083877</v>
      </c>
    </row>
    <row r="19" spans="1:17" x14ac:dyDescent="0.2">
      <c r="A19" s="30">
        <v>1808</v>
      </c>
      <c r="B19" s="6" t="s">
        <v>17</v>
      </c>
      <c r="C19" s="58" t="s">
        <v>56</v>
      </c>
      <c r="D19" s="58" t="s">
        <v>57</v>
      </c>
      <c r="E19" s="59" t="s">
        <v>136</v>
      </c>
      <c r="F19" s="60">
        <v>324</v>
      </c>
      <c r="G19" s="6">
        <v>0</v>
      </c>
      <c r="H19" s="14">
        <v>324</v>
      </c>
      <c r="I19" s="6" t="s">
        <v>137</v>
      </c>
      <c r="J19" s="15" t="s">
        <v>138</v>
      </c>
      <c r="K19" s="6" t="s">
        <v>139</v>
      </c>
      <c r="L19" s="6">
        <v>1840</v>
      </c>
      <c r="M19" s="16">
        <v>400</v>
      </c>
      <c r="N19" s="6" t="s">
        <v>18</v>
      </c>
      <c r="O19" s="17">
        <f t="shared" si="0"/>
        <v>1</v>
      </c>
      <c r="P19" s="18">
        <f t="shared" si="1"/>
        <v>25.87</v>
      </c>
      <c r="Q19" s="19">
        <f>IF(ISERROR(M19/P19*Index!$B$4*O19),0,M19/P19*Index!$B$4*O19)</f>
        <v>51627.367607267101</v>
      </c>
    </row>
    <row r="20" spans="1:17" x14ac:dyDescent="0.2">
      <c r="A20" s="30">
        <v>1808</v>
      </c>
      <c r="B20" s="6" t="s">
        <v>17</v>
      </c>
      <c r="C20" s="58" t="s">
        <v>58</v>
      </c>
      <c r="D20" s="58" t="s">
        <v>42</v>
      </c>
      <c r="E20" s="59" t="s">
        <v>136</v>
      </c>
      <c r="F20" s="60">
        <v>714</v>
      </c>
      <c r="G20" s="6">
        <v>0</v>
      </c>
      <c r="H20" s="14">
        <v>714</v>
      </c>
      <c r="I20" s="6" t="s">
        <v>137</v>
      </c>
      <c r="J20" s="15" t="s">
        <v>138</v>
      </c>
      <c r="K20" s="6" t="s">
        <v>139</v>
      </c>
      <c r="L20" s="6">
        <v>1975</v>
      </c>
      <c r="M20" s="16">
        <v>14000</v>
      </c>
      <c r="N20" s="6" t="s">
        <v>18</v>
      </c>
      <c r="O20" s="17">
        <f t="shared" si="0"/>
        <v>1</v>
      </c>
      <c r="P20" s="18">
        <f t="shared" si="1"/>
        <v>697.45</v>
      </c>
      <c r="Q20" s="19">
        <f>IF(ISERROR(M20/P20*Index!$B$4*O20),0,M20/P20*Index!$B$4*O20)</f>
        <v>67024.159437952534</v>
      </c>
    </row>
    <row r="21" spans="1:17" x14ac:dyDescent="0.2">
      <c r="A21" s="30">
        <v>1808</v>
      </c>
      <c r="B21" s="6" t="s">
        <v>17</v>
      </c>
      <c r="C21" s="58" t="s">
        <v>59</v>
      </c>
      <c r="D21" s="58" t="s">
        <v>42</v>
      </c>
      <c r="E21" s="59" t="s">
        <v>136</v>
      </c>
      <c r="F21" s="60">
        <v>2556</v>
      </c>
      <c r="G21" s="6">
        <v>0</v>
      </c>
      <c r="H21" s="14">
        <v>3072</v>
      </c>
      <c r="I21" s="6" t="s">
        <v>137</v>
      </c>
      <c r="J21" s="15" t="s">
        <v>138</v>
      </c>
      <c r="K21" s="6" t="s">
        <v>139</v>
      </c>
      <c r="L21" s="37">
        <v>1865</v>
      </c>
      <c r="M21" s="16">
        <v>5000</v>
      </c>
      <c r="N21" s="37" t="s">
        <v>212</v>
      </c>
      <c r="O21" s="17">
        <f t="shared" si="0"/>
        <v>1</v>
      </c>
      <c r="P21" s="18">
        <f t="shared" si="1"/>
        <v>25.87</v>
      </c>
      <c r="Q21" s="19">
        <f>IF(ISERROR(M21/P21*Index!$B$4*O21),0,M21/P21*Index!$B$4*O21)</f>
        <v>645342.09509083885</v>
      </c>
    </row>
    <row r="22" spans="1:17" x14ac:dyDescent="0.2">
      <c r="A22" s="30">
        <v>1808</v>
      </c>
      <c r="B22" s="6" t="s">
        <v>17</v>
      </c>
      <c r="C22" s="58" t="s">
        <v>60</v>
      </c>
      <c r="D22" s="58" t="s">
        <v>61</v>
      </c>
      <c r="E22" s="59" t="s">
        <v>144</v>
      </c>
      <c r="F22" s="60">
        <v>5088</v>
      </c>
      <c r="G22" s="6">
        <v>0</v>
      </c>
      <c r="H22" s="14">
        <v>7220</v>
      </c>
      <c r="I22" s="6" t="s">
        <v>137</v>
      </c>
      <c r="J22" s="15" t="s">
        <v>138</v>
      </c>
      <c r="K22" s="6" t="s">
        <v>139</v>
      </c>
      <c r="L22" s="6">
        <v>1997</v>
      </c>
      <c r="M22" s="16">
        <v>500000</v>
      </c>
      <c r="N22" s="6" t="s">
        <v>18</v>
      </c>
      <c r="O22" s="17">
        <f t="shared" si="0"/>
        <v>1</v>
      </c>
      <c r="P22" s="18">
        <f t="shared" si="1"/>
        <v>1686.7</v>
      </c>
      <c r="Q22" s="19">
        <f>IF(ISERROR(M22/P22*Index!$B$4*O22),0,M22/P22*Index!$B$4*O22)</f>
        <v>989802.57307167829</v>
      </c>
    </row>
    <row r="23" spans="1:17" x14ac:dyDescent="0.2">
      <c r="A23" s="30">
        <v>1808</v>
      </c>
      <c r="B23" s="6" t="s">
        <v>17</v>
      </c>
      <c r="C23" s="58" t="s">
        <v>62</v>
      </c>
      <c r="D23" s="58" t="s">
        <v>63</v>
      </c>
      <c r="E23" s="59" t="s">
        <v>145</v>
      </c>
      <c r="F23" s="60">
        <v>4078</v>
      </c>
      <c r="G23" s="6">
        <v>0</v>
      </c>
      <c r="H23" s="14">
        <v>5768</v>
      </c>
      <c r="I23" s="6" t="s">
        <v>137</v>
      </c>
      <c r="J23" s="15" t="s">
        <v>138</v>
      </c>
      <c r="K23" s="6" t="s">
        <v>139</v>
      </c>
      <c r="L23" s="6">
        <v>1999</v>
      </c>
      <c r="M23" s="16">
        <v>350000</v>
      </c>
      <c r="N23" s="6" t="s">
        <v>18</v>
      </c>
      <c r="O23" s="17">
        <f t="shared" si="0"/>
        <v>1</v>
      </c>
      <c r="P23" s="18">
        <f t="shared" si="1"/>
        <v>1775.5</v>
      </c>
      <c r="Q23" s="19">
        <f>IF(ISERROR(M23/P23*Index!$B$4*O23),0,M23/P23*Index!$B$4*O23)</f>
        <v>658208.95522388059</v>
      </c>
    </row>
    <row r="24" spans="1:17" x14ac:dyDescent="0.2">
      <c r="A24" s="30">
        <v>1808</v>
      </c>
      <c r="B24" s="6" t="s">
        <v>17</v>
      </c>
      <c r="C24" s="61" t="s">
        <v>335</v>
      </c>
      <c r="D24" s="61" t="s">
        <v>217</v>
      </c>
      <c r="E24" s="61" t="s">
        <v>145</v>
      </c>
      <c r="F24" s="64">
        <v>4500</v>
      </c>
      <c r="G24" s="22">
        <v>0</v>
      </c>
      <c r="H24" s="28">
        <v>7503</v>
      </c>
      <c r="I24" s="22" t="s">
        <v>137</v>
      </c>
      <c r="J24" s="25" t="s">
        <v>138</v>
      </c>
      <c r="K24" s="22" t="s">
        <v>139</v>
      </c>
      <c r="L24" s="22">
        <v>2018</v>
      </c>
      <c r="M24" s="26">
        <v>3800000</v>
      </c>
      <c r="N24" s="22" t="s">
        <v>309</v>
      </c>
      <c r="O24" s="17">
        <f t="shared" si="0"/>
        <v>1</v>
      </c>
      <c r="P24" s="18">
        <f t="shared" si="1"/>
        <v>3247.5</v>
      </c>
      <c r="Q24" s="19">
        <f>IF(ISERROR(M24/P24*Index!$B$4*O24),0,M24/P24*Index!$B$4*O24)</f>
        <v>3907066.9745958429</v>
      </c>
    </row>
    <row r="25" spans="1:17" x14ac:dyDescent="0.2">
      <c r="A25" s="30">
        <v>1808</v>
      </c>
      <c r="B25" s="6" t="s">
        <v>17</v>
      </c>
      <c r="C25" s="58" t="s">
        <v>64</v>
      </c>
      <c r="D25" s="58" t="s">
        <v>42</v>
      </c>
      <c r="E25" s="59" t="s">
        <v>136</v>
      </c>
      <c r="F25" s="60">
        <v>2122</v>
      </c>
      <c r="G25" s="6">
        <v>0</v>
      </c>
      <c r="H25" s="14">
        <v>3602</v>
      </c>
      <c r="I25" s="6" t="s">
        <v>137</v>
      </c>
      <c r="J25" s="15" t="s">
        <v>138</v>
      </c>
      <c r="K25" s="6" t="s">
        <v>139</v>
      </c>
      <c r="L25" s="6">
        <v>1880</v>
      </c>
      <c r="M25" s="16">
        <v>1800</v>
      </c>
      <c r="N25" s="6" t="s">
        <v>18</v>
      </c>
      <c r="O25" s="17">
        <f t="shared" si="0"/>
        <v>1</v>
      </c>
      <c r="P25" s="18">
        <f t="shared" si="1"/>
        <v>28.96</v>
      </c>
      <c r="Q25" s="19">
        <f>IF(ISERROR(M25/P25*Index!$B$4*O25),0,M25/P25*Index!$B$4*O25)</f>
        <v>207534.53038674031</v>
      </c>
    </row>
    <row r="26" spans="1:17" x14ac:dyDescent="0.2">
      <c r="A26" s="30">
        <v>1808</v>
      </c>
      <c r="B26" s="6" t="s">
        <v>17</v>
      </c>
      <c r="C26" s="58" t="s">
        <v>65</v>
      </c>
      <c r="D26" s="58" t="s">
        <v>66</v>
      </c>
      <c r="E26" s="59" t="s">
        <v>40</v>
      </c>
      <c r="F26" s="60">
        <v>1367</v>
      </c>
      <c r="G26" s="6">
        <v>39317</v>
      </c>
      <c r="H26" s="14">
        <v>54213</v>
      </c>
      <c r="I26" s="6" t="s">
        <v>137</v>
      </c>
      <c r="J26" s="15" t="s">
        <v>138</v>
      </c>
      <c r="K26" s="6" t="s">
        <v>139</v>
      </c>
      <c r="L26" s="6">
        <v>1999</v>
      </c>
      <c r="M26" s="16">
        <v>4600000</v>
      </c>
      <c r="N26" s="6" t="s">
        <v>18</v>
      </c>
      <c r="O26" s="17">
        <f t="shared" si="0"/>
        <v>3.3600432602497295E-2</v>
      </c>
      <c r="P26" s="18">
        <f t="shared" si="1"/>
        <v>1775.5</v>
      </c>
      <c r="Q26" s="19">
        <f>IF(ISERROR(M26/P26*Index!$B$4*O26),0,M26/P26*Index!$B$4*O26)</f>
        <v>290668.81696130492</v>
      </c>
    </row>
    <row r="27" spans="1:17" x14ac:dyDescent="0.2">
      <c r="A27" s="30">
        <v>1808</v>
      </c>
      <c r="B27" s="6" t="s">
        <v>17</v>
      </c>
      <c r="C27" s="58" t="s">
        <v>21</v>
      </c>
      <c r="D27" s="58" t="s">
        <v>67</v>
      </c>
      <c r="E27" s="59" t="s">
        <v>146</v>
      </c>
      <c r="F27" s="60">
        <v>642</v>
      </c>
      <c r="G27" s="6">
        <v>0</v>
      </c>
      <c r="H27" s="14">
        <v>700</v>
      </c>
      <c r="I27" s="6" t="s">
        <v>137</v>
      </c>
      <c r="J27" s="15" t="s">
        <v>138</v>
      </c>
      <c r="K27" s="6" t="s">
        <v>139</v>
      </c>
      <c r="L27" s="6">
        <v>1969</v>
      </c>
      <c r="M27" s="16">
        <v>15000</v>
      </c>
      <c r="N27" s="6" t="s">
        <v>18</v>
      </c>
      <c r="O27" s="17">
        <f t="shared" si="0"/>
        <v>1</v>
      </c>
      <c r="P27" s="18">
        <f t="shared" si="1"/>
        <v>420.65</v>
      </c>
      <c r="Q27" s="19">
        <f>IF(ISERROR(M27/P27*Index!$B$4*O27),0,M27/P27*Index!$B$4*O27)</f>
        <v>119065.73160584809</v>
      </c>
    </row>
    <row r="28" spans="1:17" x14ac:dyDescent="0.2">
      <c r="A28" s="30">
        <v>1808</v>
      </c>
      <c r="B28" s="6" t="s">
        <v>17</v>
      </c>
      <c r="C28" s="58" t="s">
        <v>159</v>
      </c>
      <c r="D28" s="58" t="s">
        <v>160</v>
      </c>
      <c r="E28" s="59" t="s">
        <v>213</v>
      </c>
      <c r="F28" s="66">
        <v>12700</v>
      </c>
      <c r="G28" s="6">
        <v>0</v>
      </c>
      <c r="H28" s="34">
        <v>14346</v>
      </c>
      <c r="I28" s="6" t="s">
        <v>137</v>
      </c>
      <c r="J28" s="15" t="s">
        <v>138</v>
      </c>
      <c r="K28" s="6" t="s">
        <v>139</v>
      </c>
      <c r="L28" s="6">
        <v>2016</v>
      </c>
      <c r="M28" s="35">
        <v>5475000</v>
      </c>
      <c r="O28" s="17">
        <f t="shared" si="0"/>
        <v>1</v>
      </c>
      <c r="P28" s="18">
        <f t="shared" si="1"/>
        <v>3118.2</v>
      </c>
      <c r="Q28" s="19">
        <f>IF(ISERROR(M28/P28*Index!$B$4*O28),0,M28/P28*Index!$B$4*O28)</f>
        <v>5862685.203001732</v>
      </c>
    </row>
    <row r="29" spans="1:17" x14ac:dyDescent="0.2">
      <c r="A29" s="30">
        <v>1808</v>
      </c>
      <c r="B29" s="6" t="s">
        <v>17</v>
      </c>
      <c r="C29" s="58" t="s">
        <v>68</v>
      </c>
      <c r="D29" s="58" t="s">
        <v>24</v>
      </c>
      <c r="E29" s="59" t="s">
        <v>146</v>
      </c>
      <c r="F29" s="60">
        <v>3334</v>
      </c>
      <c r="G29" s="6">
        <v>0</v>
      </c>
      <c r="H29" s="14">
        <v>3534</v>
      </c>
      <c r="I29" s="6" t="s">
        <v>137</v>
      </c>
      <c r="J29" s="15" t="s">
        <v>138</v>
      </c>
      <c r="K29" s="6" t="s">
        <v>139</v>
      </c>
      <c r="L29" s="6">
        <v>1994</v>
      </c>
      <c r="M29" s="16">
        <v>75415</v>
      </c>
      <c r="N29" s="6" t="s">
        <v>18</v>
      </c>
      <c r="O29" s="17">
        <f t="shared" si="0"/>
        <v>1</v>
      </c>
      <c r="P29" s="18">
        <f t="shared" si="1"/>
        <v>1566.3</v>
      </c>
      <c r="Q29" s="19">
        <f>IF(ISERROR(M29/P29*Index!$B$4*O29),0,M29/P29*Index!$B$4*O29)</f>
        <v>160767.85098640108</v>
      </c>
    </row>
    <row r="30" spans="1:17" x14ac:dyDescent="0.2">
      <c r="A30" s="30">
        <v>1808</v>
      </c>
      <c r="B30" s="6" t="s">
        <v>17</v>
      </c>
      <c r="C30" s="61" t="s">
        <v>31</v>
      </c>
      <c r="D30" s="61" t="s">
        <v>27</v>
      </c>
      <c r="E30" s="62" t="s">
        <v>142</v>
      </c>
      <c r="F30" s="64">
        <v>94272</v>
      </c>
      <c r="G30" s="22">
        <v>0</v>
      </c>
      <c r="H30" s="24">
        <v>149665</v>
      </c>
      <c r="I30" s="22" t="s">
        <v>137</v>
      </c>
      <c r="J30" s="25" t="s">
        <v>138</v>
      </c>
      <c r="K30" s="22" t="s">
        <v>139</v>
      </c>
      <c r="L30" s="22">
        <v>1993</v>
      </c>
      <c r="M30" s="26">
        <v>13205620</v>
      </c>
      <c r="N30" s="23" t="s">
        <v>323</v>
      </c>
      <c r="O30" s="17">
        <f t="shared" si="0"/>
        <v>1</v>
      </c>
      <c r="P30" s="18">
        <f t="shared" si="1"/>
        <v>1524.6</v>
      </c>
      <c r="Q30" s="19">
        <f>IF(ISERROR(M30/P30*Index!$B$4*O30),0,M30/P30*Index!$B$4*O30)</f>
        <v>28921399.173553724</v>
      </c>
    </row>
    <row r="31" spans="1:17" x14ac:dyDescent="0.2">
      <c r="A31" s="30">
        <v>1808</v>
      </c>
      <c r="B31" s="6" t="s">
        <v>17</v>
      </c>
      <c r="C31" s="58" t="s">
        <v>69</v>
      </c>
      <c r="D31" s="58" t="s">
        <v>27</v>
      </c>
      <c r="E31" s="59" t="s">
        <v>142</v>
      </c>
      <c r="F31" s="60">
        <v>1157</v>
      </c>
      <c r="G31" s="6">
        <v>0</v>
      </c>
      <c r="H31" s="14">
        <v>2365</v>
      </c>
      <c r="I31" s="6" t="s">
        <v>137</v>
      </c>
      <c r="J31" s="15" t="s">
        <v>138</v>
      </c>
      <c r="K31" s="6" t="s">
        <v>139</v>
      </c>
      <c r="L31" s="6">
        <v>1999</v>
      </c>
      <c r="M31" s="16">
        <v>380000</v>
      </c>
      <c r="N31" s="6" t="s">
        <v>18</v>
      </c>
      <c r="O31" s="17">
        <f t="shared" si="0"/>
        <v>1</v>
      </c>
      <c r="P31" s="18">
        <f t="shared" si="1"/>
        <v>1775.5</v>
      </c>
      <c r="Q31" s="19">
        <f>IF(ISERROR(M31/P31*Index!$B$4*O31),0,M31/P31*Index!$B$4*O31)</f>
        <v>714626.86567164178</v>
      </c>
    </row>
    <row r="32" spans="1:17" x14ac:dyDescent="0.2">
      <c r="A32" s="30">
        <v>1808</v>
      </c>
      <c r="B32" s="6" t="s">
        <v>17</v>
      </c>
      <c r="C32" s="58" t="s">
        <v>214</v>
      </c>
      <c r="D32" s="58" t="s">
        <v>27</v>
      </c>
      <c r="E32" s="59" t="s">
        <v>142</v>
      </c>
      <c r="F32" s="60">
        <v>3400</v>
      </c>
      <c r="G32" s="6">
        <v>0</v>
      </c>
      <c r="H32" s="34">
        <v>4000</v>
      </c>
      <c r="I32" s="6" t="s">
        <v>137</v>
      </c>
      <c r="J32" s="15" t="s">
        <v>138</v>
      </c>
      <c r="K32" s="6" t="s">
        <v>139</v>
      </c>
      <c r="L32" s="6">
        <v>2017</v>
      </c>
      <c r="M32" s="35">
        <v>3500000</v>
      </c>
      <c r="O32" s="17">
        <f t="shared" si="0"/>
        <v>1</v>
      </c>
      <c r="P32" s="18">
        <f t="shared" si="1"/>
        <v>3161.1</v>
      </c>
      <c r="Q32" s="19">
        <f>IF(ISERROR(M32/P32*Index!$B$4*O32),0,M32/P32*Index!$B$4*O32)</f>
        <v>3696972.5728385691</v>
      </c>
    </row>
    <row r="33" spans="1:17" x14ac:dyDescent="0.2">
      <c r="A33" s="30">
        <v>1808</v>
      </c>
      <c r="B33" s="6" t="s">
        <v>17</v>
      </c>
      <c r="C33" s="58" t="s">
        <v>70</v>
      </c>
      <c r="D33" s="58" t="s">
        <v>71</v>
      </c>
      <c r="E33" s="58" t="s">
        <v>136</v>
      </c>
      <c r="F33" s="60">
        <v>2512</v>
      </c>
      <c r="G33" s="6">
        <v>0</v>
      </c>
      <c r="H33" s="27">
        <v>3000</v>
      </c>
      <c r="I33" s="6" t="s">
        <v>137</v>
      </c>
      <c r="J33" s="15" t="s">
        <v>138</v>
      </c>
      <c r="K33" s="6" t="s">
        <v>139</v>
      </c>
      <c r="L33" s="6">
        <v>1840</v>
      </c>
      <c r="M33" s="16">
        <v>1700</v>
      </c>
      <c r="N33" s="6" t="s">
        <v>18</v>
      </c>
      <c r="O33" s="17">
        <f t="shared" si="0"/>
        <v>1</v>
      </c>
      <c r="P33" s="18">
        <f t="shared" si="1"/>
        <v>25.87</v>
      </c>
      <c r="Q33" s="19">
        <f>IF(ISERROR(M33/P33*Index!$B$4*O33),0,M33/P33*Index!$B$4*O33)</f>
        <v>219416.31233088521</v>
      </c>
    </row>
    <row r="34" spans="1:17" x14ac:dyDescent="0.2">
      <c r="A34" s="30">
        <v>1808</v>
      </c>
      <c r="B34" s="6" t="s">
        <v>17</v>
      </c>
      <c r="C34" s="58" t="s">
        <v>72</v>
      </c>
      <c r="D34" s="58" t="s">
        <v>42</v>
      </c>
      <c r="E34" s="58" t="s">
        <v>136</v>
      </c>
      <c r="F34" s="60">
        <v>487</v>
      </c>
      <c r="G34" s="6">
        <v>0</v>
      </c>
      <c r="H34" s="27">
        <v>644</v>
      </c>
      <c r="I34" s="6" t="s">
        <v>137</v>
      </c>
      <c r="J34" s="15" t="s">
        <v>138</v>
      </c>
      <c r="K34" s="6" t="s">
        <v>139</v>
      </c>
      <c r="L34" s="6">
        <v>1840</v>
      </c>
      <c r="M34" s="16">
        <v>1000</v>
      </c>
      <c r="N34" s="6" t="s">
        <v>18</v>
      </c>
      <c r="O34" s="17">
        <f t="shared" ref="O34:O65" si="2">F34/(F34+G34)</f>
        <v>1</v>
      </c>
      <c r="P34" s="18">
        <f t="shared" ref="P34:P65" si="3">IF(L34&gt;0,VLOOKUP(L34,INDEX,2,FALSE),0)</f>
        <v>25.87</v>
      </c>
      <c r="Q34" s="19">
        <f>IF(ISERROR(M34/P34*Index!$B$4*O34),0,M34/P34*Index!$B$4*O34)</f>
        <v>129068.41901816775</v>
      </c>
    </row>
    <row r="35" spans="1:17" x14ac:dyDescent="0.2">
      <c r="A35" s="30">
        <v>1808</v>
      </c>
      <c r="B35" s="6" t="s">
        <v>17</v>
      </c>
      <c r="C35" s="58" t="s">
        <v>73</v>
      </c>
      <c r="D35" s="58" t="s">
        <v>42</v>
      </c>
      <c r="E35" s="58" t="s">
        <v>136</v>
      </c>
      <c r="F35" s="60">
        <v>1159</v>
      </c>
      <c r="G35" s="6">
        <v>0</v>
      </c>
      <c r="H35" s="27">
        <v>1739</v>
      </c>
      <c r="I35" s="6" t="s">
        <v>137</v>
      </c>
      <c r="J35" s="15" t="s">
        <v>138</v>
      </c>
      <c r="K35" s="6" t="s">
        <v>139</v>
      </c>
      <c r="L35" s="6">
        <v>1822</v>
      </c>
      <c r="M35" s="16">
        <v>1000</v>
      </c>
      <c r="N35" s="6" t="s">
        <v>18</v>
      </c>
      <c r="O35" s="17">
        <f t="shared" si="2"/>
        <v>1</v>
      </c>
      <c r="P35" s="18">
        <f t="shared" si="3"/>
        <v>25.87</v>
      </c>
      <c r="Q35" s="19">
        <f>IF(ISERROR(M35/P35*Index!$B$4*O35),0,M35/P35*Index!$B$4*O35)</f>
        <v>129068.41901816775</v>
      </c>
    </row>
    <row r="36" spans="1:17" x14ac:dyDescent="0.2">
      <c r="A36" s="30">
        <v>1808</v>
      </c>
      <c r="B36" s="6" t="s">
        <v>17</v>
      </c>
      <c r="C36" s="58" t="s">
        <v>32</v>
      </c>
      <c r="D36" s="58" t="s">
        <v>74</v>
      </c>
      <c r="E36" s="58" t="s">
        <v>142</v>
      </c>
      <c r="F36" s="60">
        <v>65197</v>
      </c>
      <c r="G36" s="6">
        <v>0</v>
      </c>
      <c r="H36" s="27">
        <v>122309</v>
      </c>
      <c r="I36" s="6" t="s">
        <v>137</v>
      </c>
      <c r="J36" s="15" t="s">
        <v>138</v>
      </c>
      <c r="K36" s="6" t="s">
        <v>139</v>
      </c>
      <c r="L36" s="6">
        <v>1997</v>
      </c>
      <c r="M36" s="16">
        <v>15200000</v>
      </c>
      <c r="N36" s="6" t="s">
        <v>18</v>
      </c>
      <c r="O36" s="17">
        <f t="shared" si="2"/>
        <v>1</v>
      </c>
      <c r="P36" s="18">
        <f t="shared" si="3"/>
        <v>1686.7</v>
      </c>
      <c r="Q36" s="19">
        <f>IF(ISERROR(M36/P36*Index!$B$4*O36),0,M36/P36*Index!$B$4*O36)</f>
        <v>30089998.221379023</v>
      </c>
    </row>
    <row r="37" spans="1:17" x14ac:dyDescent="0.2">
      <c r="A37" s="30">
        <v>1808</v>
      </c>
      <c r="B37" s="6" t="s">
        <v>17</v>
      </c>
      <c r="C37" s="58" t="s">
        <v>75</v>
      </c>
      <c r="D37" s="58" t="s">
        <v>42</v>
      </c>
      <c r="E37" s="58" t="s">
        <v>140</v>
      </c>
      <c r="F37" s="60">
        <v>7069</v>
      </c>
      <c r="G37" s="6">
        <v>0</v>
      </c>
      <c r="H37" s="27">
        <v>7420</v>
      </c>
      <c r="I37" s="6" t="s">
        <v>137</v>
      </c>
      <c r="J37" s="15" t="s">
        <v>138</v>
      </c>
      <c r="K37" s="6" t="s">
        <v>139</v>
      </c>
      <c r="L37" s="6">
        <v>1970</v>
      </c>
      <c r="M37" s="16">
        <v>15000</v>
      </c>
      <c r="N37" s="6" t="s">
        <v>18</v>
      </c>
      <c r="O37" s="17">
        <f t="shared" si="2"/>
        <v>1</v>
      </c>
      <c r="P37" s="18">
        <f t="shared" si="3"/>
        <v>450.9</v>
      </c>
      <c r="Q37" s="19">
        <f>IF(ISERROR(M37/P37*Index!$B$4*O37),0,M37/P37*Index!$B$4*O37)</f>
        <v>111077.84431137725</v>
      </c>
    </row>
    <row r="38" spans="1:17" x14ac:dyDescent="0.2">
      <c r="A38" s="30">
        <v>1808</v>
      </c>
      <c r="B38" s="6" t="s">
        <v>17</v>
      </c>
      <c r="C38" s="58" t="s">
        <v>76</v>
      </c>
      <c r="D38" s="58" t="s">
        <v>42</v>
      </c>
      <c r="E38" s="58" t="s">
        <v>136</v>
      </c>
      <c r="F38" s="60">
        <v>1064</v>
      </c>
      <c r="G38" s="6">
        <v>0</v>
      </c>
      <c r="H38" s="27">
        <v>1064</v>
      </c>
      <c r="I38" s="6" t="s">
        <v>137</v>
      </c>
      <c r="J38" s="15" t="s">
        <v>138</v>
      </c>
      <c r="K38" s="6" t="s">
        <v>139</v>
      </c>
      <c r="L38" s="6">
        <v>1775</v>
      </c>
      <c r="M38" s="16">
        <v>300</v>
      </c>
      <c r="N38" s="6" t="s">
        <v>18</v>
      </c>
      <c r="O38" s="17">
        <f t="shared" si="2"/>
        <v>1</v>
      </c>
      <c r="P38" s="18">
        <f t="shared" si="3"/>
        <v>25.87</v>
      </c>
      <c r="Q38" s="19">
        <f>IF(ISERROR(M38/P38*Index!$B$4*O38),0,M38/P38*Index!$B$4*O38)</f>
        <v>38720.525705450324</v>
      </c>
    </row>
    <row r="39" spans="1:17" x14ac:dyDescent="0.2">
      <c r="A39" s="30">
        <v>1808</v>
      </c>
      <c r="B39" s="6" t="s">
        <v>17</v>
      </c>
      <c r="C39" s="58" t="s">
        <v>77</v>
      </c>
      <c r="D39" s="58" t="s">
        <v>78</v>
      </c>
      <c r="E39" s="58" t="s">
        <v>136</v>
      </c>
      <c r="F39" s="60">
        <v>3299</v>
      </c>
      <c r="G39" s="6">
        <v>0</v>
      </c>
      <c r="H39" s="27">
        <v>4800</v>
      </c>
      <c r="I39" s="6" t="s">
        <v>137</v>
      </c>
      <c r="J39" s="15" t="s">
        <v>138</v>
      </c>
      <c r="K39" s="6" t="s">
        <v>139</v>
      </c>
      <c r="L39" s="6">
        <v>2007</v>
      </c>
      <c r="M39" s="16">
        <v>1125000</v>
      </c>
      <c r="N39" s="6" t="s">
        <v>18</v>
      </c>
      <c r="O39" s="17">
        <f t="shared" si="2"/>
        <v>1</v>
      </c>
      <c r="P39" s="18">
        <f t="shared" si="3"/>
        <v>2597.5</v>
      </c>
      <c r="Q39" s="19">
        <f>IF(ISERROR(M39/P39*Index!$B$4*O39),0,M39/P39*Index!$B$4*O39)</f>
        <v>1446150.1443695861</v>
      </c>
    </row>
    <row r="40" spans="1:17" x14ac:dyDescent="0.2">
      <c r="A40" s="30">
        <v>1808</v>
      </c>
      <c r="B40" s="6" t="s">
        <v>17</v>
      </c>
      <c r="C40" s="65" t="s">
        <v>306</v>
      </c>
      <c r="D40" s="65" t="s">
        <v>307</v>
      </c>
      <c r="E40" s="58" t="s">
        <v>147</v>
      </c>
      <c r="F40" s="60">
        <v>0</v>
      </c>
      <c r="G40" s="6">
        <v>96580</v>
      </c>
      <c r="H40" s="27">
        <v>113084</v>
      </c>
      <c r="I40" s="6" t="s">
        <v>137</v>
      </c>
      <c r="J40" s="15" t="s">
        <v>138</v>
      </c>
      <c r="K40" s="6" t="s">
        <v>139</v>
      </c>
      <c r="L40" s="6">
        <v>1976</v>
      </c>
      <c r="M40" s="16">
        <v>4252336</v>
      </c>
      <c r="O40" s="17">
        <f t="shared" si="2"/>
        <v>0</v>
      </c>
      <c r="P40" s="18">
        <f t="shared" si="3"/>
        <v>751.3</v>
      </c>
      <c r="Q40" s="19">
        <f>IF(ISERROR(M40/P40*Index!$B$4*O40),0,M40/P40*Index!$B$4*O40)</f>
        <v>0</v>
      </c>
    </row>
    <row r="41" spans="1:17" x14ac:dyDescent="0.2">
      <c r="A41" s="30">
        <v>1808</v>
      </c>
      <c r="B41" s="6" t="s">
        <v>17</v>
      </c>
      <c r="C41" s="58" t="s">
        <v>79</v>
      </c>
      <c r="D41" s="58" t="s">
        <v>80</v>
      </c>
      <c r="E41" s="58" t="s">
        <v>147</v>
      </c>
      <c r="F41" s="60">
        <v>728</v>
      </c>
      <c r="G41" s="6">
        <v>180633</v>
      </c>
      <c r="H41" s="27">
        <v>219730</v>
      </c>
      <c r="I41" s="6" t="s">
        <v>137</v>
      </c>
      <c r="J41" s="15" t="s">
        <v>138</v>
      </c>
      <c r="K41" s="6" t="s">
        <v>139</v>
      </c>
      <c r="L41" s="29">
        <v>1996</v>
      </c>
      <c r="M41" s="56">
        <v>14250000</v>
      </c>
      <c r="O41" s="17">
        <f t="shared" si="2"/>
        <v>4.0140934379497249E-3</v>
      </c>
      <c r="P41" s="18">
        <f t="shared" si="3"/>
        <v>1646.7</v>
      </c>
      <c r="Q41" s="19">
        <f>IF(ISERROR(M41/P41*Index!$B$4*O41),0,M41/P41*Index!$B$4*O41)</f>
        <v>115985.65394287142</v>
      </c>
    </row>
    <row r="42" spans="1:17" x14ac:dyDescent="0.2">
      <c r="A42" s="30">
        <v>1808</v>
      </c>
      <c r="B42" s="6" t="s">
        <v>17</v>
      </c>
      <c r="C42" s="58" t="s">
        <v>81</v>
      </c>
      <c r="D42" s="58" t="s">
        <v>42</v>
      </c>
      <c r="E42" s="58" t="s">
        <v>140</v>
      </c>
      <c r="F42" s="60">
        <v>534</v>
      </c>
      <c r="G42" s="6">
        <v>0</v>
      </c>
      <c r="H42" s="27">
        <v>599</v>
      </c>
      <c r="I42" s="6" t="s">
        <v>137</v>
      </c>
      <c r="J42" s="15" t="s">
        <v>138</v>
      </c>
      <c r="K42" s="6" t="s">
        <v>139</v>
      </c>
      <c r="L42" s="6">
        <v>1960</v>
      </c>
      <c r="M42" s="16">
        <v>7400</v>
      </c>
      <c r="N42" s="6" t="s">
        <v>18</v>
      </c>
      <c r="O42" s="17">
        <f t="shared" si="2"/>
        <v>1</v>
      </c>
      <c r="P42" s="18">
        <f t="shared" si="3"/>
        <v>313.89999999999998</v>
      </c>
      <c r="Q42" s="19">
        <f>IF(ISERROR(M42/P42*Index!$B$4*O42),0,M42/P42*Index!$B$4*O42)</f>
        <v>78714.877349474365</v>
      </c>
    </row>
    <row r="43" spans="1:17" x14ac:dyDescent="0.2">
      <c r="A43" s="30">
        <v>1808</v>
      </c>
      <c r="B43" s="6" t="s">
        <v>17</v>
      </c>
      <c r="C43" s="58" t="s">
        <v>82</v>
      </c>
      <c r="D43" s="58" t="s">
        <v>42</v>
      </c>
      <c r="E43" s="58" t="s">
        <v>20</v>
      </c>
      <c r="F43" s="60">
        <v>6946</v>
      </c>
      <c r="G43" s="6">
        <v>0</v>
      </c>
      <c r="H43" s="27">
        <v>13232</v>
      </c>
      <c r="I43" s="6" t="s">
        <v>137</v>
      </c>
      <c r="J43" s="15" t="s">
        <v>138</v>
      </c>
      <c r="K43" s="6" t="s">
        <v>139</v>
      </c>
      <c r="L43" s="6">
        <v>1914</v>
      </c>
      <c r="M43" s="16">
        <v>17677</v>
      </c>
      <c r="N43" s="6" t="s">
        <v>18</v>
      </c>
      <c r="O43" s="17">
        <f t="shared" si="2"/>
        <v>1</v>
      </c>
      <c r="P43" s="18">
        <f t="shared" si="3"/>
        <v>56.3</v>
      </c>
      <c r="Q43" s="19">
        <f>IF(ISERROR(M43/P43*Index!$B$4*O43),0,M43/P43*Index!$B$4*O43)</f>
        <v>1048374.8312611013</v>
      </c>
    </row>
    <row r="44" spans="1:17" x14ac:dyDescent="0.2">
      <c r="A44" s="30">
        <v>1808</v>
      </c>
      <c r="B44" s="6" t="s">
        <v>17</v>
      </c>
      <c r="C44" s="58" t="s">
        <v>83</v>
      </c>
      <c r="D44" s="58" t="s">
        <v>84</v>
      </c>
      <c r="E44" s="58" t="s">
        <v>136</v>
      </c>
      <c r="F44" s="60">
        <v>1030</v>
      </c>
      <c r="G44" s="6">
        <v>0</v>
      </c>
      <c r="H44" s="27">
        <v>1030</v>
      </c>
      <c r="I44" s="6" t="s">
        <v>137</v>
      </c>
      <c r="J44" s="15" t="s">
        <v>138</v>
      </c>
      <c r="K44" s="6" t="s">
        <v>139</v>
      </c>
      <c r="L44" s="6">
        <v>1840</v>
      </c>
      <c r="M44" s="16">
        <v>800</v>
      </c>
      <c r="N44" s="6" t="s">
        <v>18</v>
      </c>
      <c r="O44" s="17">
        <f t="shared" si="2"/>
        <v>1</v>
      </c>
      <c r="P44" s="18">
        <f t="shared" si="3"/>
        <v>25.87</v>
      </c>
      <c r="Q44" s="19">
        <f>IF(ISERROR(M44/P44*Index!$B$4*O44),0,M44/P44*Index!$B$4*O44)</f>
        <v>103254.7352145342</v>
      </c>
    </row>
    <row r="45" spans="1:17" x14ac:dyDescent="0.2">
      <c r="A45" s="30">
        <v>1808</v>
      </c>
      <c r="B45" s="6" t="s">
        <v>17</v>
      </c>
      <c r="C45" s="58" t="s">
        <v>85</v>
      </c>
      <c r="D45" s="58" t="s">
        <v>86</v>
      </c>
      <c r="E45" s="58" t="s">
        <v>40</v>
      </c>
      <c r="F45" s="60">
        <v>1367</v>
      </c>
      <c r="G45" s="6">
        <v>39317</v>
      </c>
      <c r="H45" s="27">
        <v>54213</v>
      </c>
      <c r="I45" s="6" t="s">
        <v>137</v>
      </c>
      <c r="J45" s="15" t="s">
        <v>138</v>
      </c>
      <c r="K45" s="6" t="s">
        <v>139</v>
      </c>
      <c r="L45" s="6">
        <v>1999</v>
      </c>
      <c r="M45" s="16">
        <v>4600000</v>
      </c>
      <c r="N45" s="6" t="s">
        <v>18</v>
      </c>
      <c r="O45" s="17">
        <f t="shared" si="2"/>
        <v>3.3600432602497295E-2</v>
      </c>
      <c r="P45" s="18">
        <f t="shared" si="3"/>
        <v>1775.5</v>
      </c>
      <c r="Q45" s="19">
        <f>IF(ISERROR(M45/P45*Index!$B$4*O45),0,M45/P45*Index!$B$4*O45)</f>
        <v>290668.81696130492</v>
      </c>
    </row>
    <row r="46" spans="1:17" x14ac:dyDescent="0.2">
      <c r="A46" s="30">
        <v>1808</v>
      </c>
      <c r="B46" s="6" t="s">
        <v>17</v>
      </c>
      <c r="C46" s="58" t="s">
        <v>87</v>
      </c>
      <c r="D46" s="58" t="s">
        <v>88</v>
      </c>
      <c r="E46" s="58" t="s">
        <v>40</v>
      </c>
      <c r="F46" s="60">
        <v>1367</v>
      </c>
      <c r="G46" s="6">
        <v>49372</v>
      </c>
      <c r="H46" s="27">
        <v>69507</v>
      </c>
      <c r="I46" s="6" t="s">
        <v>137</v>
      </c>
      <c r="J46" s="15" t="s">
        <v>138</v>
      </c>
      <c r="K46" s="6" t="s">
        <v>139</v>
      </c>
      <c r="L46" s="6">
        <v>2001</v>
      </c>
      <c r="M46" s="16">
        <v>5584933</v>
      </c>
      <c r="N46" s="6" t="s">
        <v>18</v>
      </c>
      <c r="O46" s="17">
        <f t="shared" si="2"/>
        <v>2.6941800193145311E-2</v>
      </c>
      <c r="P46" s="18">
        <f t="shared" si="3"/>
        <v>1872.6</v>
      </c>
      <c r="Q46" s="19">
        <f>IF(ISERROR(M46/P46*Index!$B$4*O46),0,M46/P46*Index!$B$4*O46)</f>
        <v>268297.09998819185</v>
      </c>
    </row>
    <row r="47" spans="1:17" x14ac:dyDescent="0.2">
      <c r="A47" s="30">
        <v>1808</v>
      </c>
      <c r="B47" s="6" t="s">
        <v>17</v>
      </c>
      <c r="C47" s="58" t="s">
        <v>89</v>
      </c>
      <c r="D47" s="58" t="s">
        <v>90</v>
      </c>
      <c r="E47" s="58" t="s">
        <v>147</v>
      </c>
      <c r="F47" s="60">
        <v>570</v>
      </c>
      <c r="G47" s="6">
        <v>108946</v>
      </c>
      <c r="H47" s="27">
        <v>131960</v>
      </c>
      <c r="I47" s="6" t="s">
        <v>137</v>
      </c>
      <c r="J47" s="15" t="s">
        <v>138</v>
      </c>
      <c r="K47" s="6" t="s">
        <v>139</v>
      </c>
      <c r="L47" s="6">
        <v>1985</v>
      </c>
      <c r="M47" s="16">
        <v>5600000</v>
      </c>
      <c r="N47" s="6" t="s">
        <v>18</v>
      </c>
      <c r="O47" s="17">
        <f t="shared" si="2"/>
        <v>5.2047189451769607E-3</v>
      </c>
      <c r="P47" s="18">
        <f t="shared" si="3"/>
        <v>1248.3499999999999</v>
      </c>
      <c r="Q47" s="19">
        <f>IF(ISERROR(M47/P47*Index!$B$4*O47),0,M47/P47*Index!$B$4*O47)</f>
        <v>77958.839047139743</v>
      </c>
    </row>
    <row r="48" spans="1:17" x14ac:dyDescent="0.2">
      <c r="A48" s="30">
        <v>1808</v>
      </c>
      <c r="B48" s="6" t="s">
        <v>17</v>
      </c>
      <c r="C48" s="58" t="s">
        <v>30</v>
      </c>
      <c r="D48" s="58" t="s">
        <v>91</v>
      </c>
      <c r="E48" s="58" t="s">
        <v>142</v>
      </c>
      <c r="F48" s="60">
        <v>46660</v>
      </c>
      <c r="G48" s="6">
        <v>0</v>
      </c>
      <c r="H48" s="27">
        <v>86900</v>
      </c>
      <c r="I48" s="6" t="s">
        <v>137</v>
      </c>
      <c r="J48" s="15" t="s">
        <v>138</v>
      </c>
      <c r="K48" s="6" t="s">
        <v>139</v>
      </c>
      <c r="L48" s="6">
        <v>1990</v>
      </c>
      <c r="M48" s="16">
        <v>6654575</v>
      </c>
      <c r="N48" s="6" t="s">
        <v>18</v>
      </c>
      <c r="O48" s="17">
        <f t="shared" si="2"/>
        <v>1</v>
      </c>
      <c r="P48" s="18">
        <f t="shared" si="3"/>
        <v>1439</v>
      </c>
      <c r="Q48" s="19">
        <f>IF(ISERROR(M48/P48*Index!$B$4*O48),0,M48/P48*Index!$B$4*O48)</f>
        <v>15441018.710910354</v>
      </c>
    </row>
    <row r="49" spans="1:17" x14ac:dyDescent="0.2">
      <c r="A49" s="30">
        <v>1808</v>
      </c>
      <c r="B49" s="6" t="s">
        <v>17</v>
      </c>
      <c r="C49" s="58" t="s">
        <v>92</v>
      </c>
      <c r="D49" s="58" t="s">
        <v>91</v>
      </c>
      <c r="E49" s="58" t="s">
        <v>142</v>
      </c>
      <c r="F49" s="60">
        <v>13390</v>
      </c>
      <c r="G49" s="6">
        <v>0</v>
      </c>
      <c r="H49" s="27">
        <v>0</v>
      </c>
      <c r="I49" s="6" t="s">
        <v>137</v>
      </c>
      <c r="J49" s="15" t="s">
        <v>138</v>
      </c>
      <c r="K49" s="6" t="s">
        <v>139</v>
      </c>
      <c r="L49" s="6">
        <v>1991</v>
      </c>
      <c r="M49" s="16">
        <v>572473</v>
      </c>
      <c r="O49" s="17">
        <f t="shared" si="2"/>
        <v>1</v>
      </c>
      <c r="P49" s="18">
        <f t="shared" si="3"/>
        <v>1460.95</v>
      </c>
      <c r="Q49" s="19">
        <f>IF(ISERROR(M49/P49*Index!$B$4*O49),0,M49/P49*Index!$B$4*O49)</f>
        <v>1308386.5614839657</v>
      </c>
    </row>
    <row r="50" spans="1:17" x14ac:dyDescent="0.2">
      <c r="A50" s="30">
        <v>1808</v>
      </c>
      <c r="B50" s="6" t="s">
        <v>17</v>
      </c>
      <c r="C50" s="58" t="s">
        <v>93</v>
      </c>
      <c r="D50" s="58" t="s">
        <v>38</v>
      </c>
      <c r="E50" s="58" t="s">
        <v>136</v>
      </c>
      <c r="F50" s="60">
        <v>3075</v>
      </c>
      <c r="G50" s="6">
        <v>0</v>
      </c>
      <c r="H50" s="27">
        <v>3150</v>
      </c>
      <c r="I50" s="6" t="s">
        <v>137</v>
      </c>
      <c r="J50" s="15" t="s">
        <v>138</v>
      </c>
      <c r="K50" s="6" t="s">
        <v>139</v>
      </c>
      <c r="L50" s="6">
        <v>1840</v>
      </c>
      <c r="M50" s="16">
        <v>1200</v>
      </c>
      <c r="N50" s="6" t="s">
        <v>18</v>
      </c>
      <c r="O50" s="17">
        <f t="shared" si="2"/>
        <v>1</v>
      </c>
      <c r="P50" s="18">
        <f t="shared" si="3"/>
        <v>25.87</v>
      </c>
      <c r="Q50" s="19">
        <f>IF(ISERROR(M50/P50*Index!$B$4*O50),0,M50/P50*Index!$B$4*O50)</f>
        <v>154882.10282180129</v>
      </c>
    </row>
    <row r="51" spans="1:17" x14ac:dyDescent="0.2">
      <c r="A51" s="30">
        <v>1808</v>
      </c>
      <c r="B51" s="6" t="s">
        <v>17</v>
      </c>
      <c r="C51" s="58" t="s">
        <v>94</v>
      </c>
      <c r="D51" s="58" t="s">
        <v>95</v>
      </c>
      <c r="E51" s="58" t="s">
        <v>146</v>
      </c>
      <c r="F51" s="60">
        <v>825</v>
      </c>
      <c r="G51" s="6">
        <v>0</v>
      </c>
      <c r="H51" s="27">
        <v>6444</v>
      </c>
      <c r="I51" s="6" t="s">
        <v>137</v>
      </c>
      <c r="J51" s="15" t="s">
        <v>138</v>
      </c>
      <c r="K51" s="6" t="s">
        <v>139</v>
      </c>
      <c r="L51" s="6">
        <v>1969</v>
      </c>
      <c r="M51" s="16">
        <v>703269</v>
      </c>
      <c r="N51" s="6" t="s">
        <v>18</v>
      </c>
      <c r="O51" s="17">
        <f t="shared" si="2"/>
        <v>1</v>
      </c>
      <c r="P51" s="18">
        <f t="shared" si="3"/>
        <v>420.65</v>
      </c>
      <c r="Q51" s="19">
        <f>IF(ISERROR(M51/P51*Index!$B$4*O51),0,M51/P51*Index!$B$4*O51)</f>
        <v>5582349.2000475461</v>
      </c>
    </row>
    <row r="52" spans="1:17" x14ac:dyDescent="0.2">
      <c r="A52" s="30">
        <v>1808</v>
      </c>
      <c r="B52" s="6" t="s">
        <v>17</v>
      </c>
      <c r="C52" s="58" t="s">
        <v>96</v>
      </c>
      <c r="D52" s="58" t="s">
        <v>95</v>
      </c>
      <c r="E52" s="58" t="s">
        <v>148</v>
      </c>
      <c r="F52" s="60">
        <v>5300</v>
      </c>
      <c r="G52" s="6">
        <v>0</v>
      </c>
      <c r="H52" s="27">
        <v>5400</v>
      </c>
      <c r="I52" s="6" t="s">
        <v>137</v>
      </c>
      <c r="J52" s="15" t="s">
        <v>138</v>
      </c>
      <c r="K52" s="6" t="s">
        <v>139</v>
      </c>
      <c r="L52" s="6">
        <v>2010</v>
      </c>
      <c r="M52" s="16">
        <v>4878000</v>
      </c>
      <c r="O52" s="17">
        <f t="shared" si="2"/>
        <v>1</v>
      </c>
      <c r="P52" s="18">
        <f t="shared" si="3"/>
        <v>2702.2</v>
      </c>
      <c r="Q52" s="19">
        <f>IF(ISERROR(M52/P52*Index!$B$4*O52),0,M52/P52*Index!$B$4*O52)</f>
        <v>6027548.6640515141</v>
      </c>
    </row>
    <row r="53" spans="1:17" x14ac:dyDescent="0.2">
      <c r="A53" s="30">
        <v>1808</v>
      </c>
      <c r="B53" s="6" t="s">
        <v>17</v>
      </c>
      <c r="C53" s="58" t="s">
        <v>97</v>
      </c>
      <c r="D53" s="58" t="s">
        <v>95</v>
      </c>
      <c r="E53" s="58" t="s">
        <v>146</v>
      </c>
      <c r="F53" s="60">
        <v>0</v>
      </c>
      <c r="G53" s="6">
        <v>0</v>
      </c>
      <c r="H53" s="27">
        <v>2928</v>
      </c>
      <c r="I53" s="6" t="s">
        <v>137</v>
      </c>
      <c r="J53" s="15" t="s">
        <v>138</v>
      </c>
      <c r="K53" s="6" t="s">
        <v>139</v>
      </c>
      <c r="L53" s="6">
        <v>1993</v>
      </c>
      <c r="M53" s="16">
        <v>1329780</v>
      </c>
      <c r="N53" s="6" t="s">
        <v>18</v>
      </c>
      <c r="O53" s="17" t="e">
        <f t="shared" si="2"/>
        <v>#DIV/0!</v>
      </c>
      <c r="P53" s="18">
        <f t="shared" si="3"/>
        <v>1524.6</v>
      </c>
      <c r="Q53" s="19">
        <f>IF(ISERROR(M53/P53*Index!$B$4*O53),0,M53/P53*Index!$B$4*O53)</f>
        <v>0</v>
      </c>
    </row>
    <row r="54" spans="1:17" x14ac:dyDescent="0.2">
      <c r="A54" s="30">
        <v>1808</v>
      </c>
      <c r="B54" s="6" t="s">
        <v>17</v>
      </c>
      <c r="C54" s="58" t="s">
        <v>98</v>
      </c>
      <c r="D54" s="58" t="s">
        <v>95</v>
      </c>
      <c r="E54" s="58" t="s">
        <v>146</v>
      </c>
      <c r="F54" s="60">
        <v>2185</v>
      </c>
      <c r="G54" s="6">
        <v>0</v>
      </c>
      <c r="H54" s="27">
        <v>3100</v>
      </c>
      <c r="I54" s="6" t="s">
        <v>137</v>
      </c>
      <c r="J54" s="15" t="s">
        <v>138</v>
      </c>
      <c r="K54" s="6" t="s">
        <v>139</v>
      </c>
      <c r="L54" s="6">
        <v>1997</v>
      </c>
      <c r="M54" s="16">
        <v>307465</v>
      </c>
      <c r="N54" s="6" t="s">
        <v>18</v>
      </c>
      <c r="O54" s="17">
        <f t="shared" si="2"/>
        <v>1</v>
      </c>
      <c r="P54" s="18">
        <f t="shared" si="3"/>
        <v>1686.7</v>
      </c>
      <c r="Q54" s="19">
        <f>IF(ISERROR(M54/P54*Index!$B$4*O54),0,M54/P54*Index!$B$4*O54)</f>
        <v>608659.29625896714</v>
      </c>
    </row>
    <row r="55" spans="1:17" x14ac:dyDescent="0.2">
      <c r="A55" s="30">
        <v>1808</v>
      </c>
      <c r="B55" s="6" t="s">
        <v>17</v>
      </c>
      <c r="C55" s="58" t="s">
        <v>99</v>
      </c>
      <c r="D55" s="58" t="s">
        <v>100</v>
      </c>
      <c r="E55" s="58" t="s">
        <v>136</v>
      </c>
      <c r="F55" s="60">
        <v>324</v>
      </c>
      <c r="G55" s="6">
        <v>0</v>
      </c>
      <c r="H55" s="27">
        <v>324</v>
      </c>
      <c r="I55" s="6" t="s">
        <v>137</v>
      </c>
      <c r="J55" s="15" t="s">
        <v>138</v>
      </c>
      <c r="K55" s="6" t="s">
        <v>139</v>
      </c>
      <c r="L55" s="6">
        <v>1840</v>
      </c>
      <c r="M55" s="16">
        <v>400</v>
      </c>
      <c r="N55" s="6" t="s">
        <v>18</v>
      </c>
      <c r="O55" s="17">
        <f t="shared" si="2"/>
        <v>1</v>
      </c>
      <c r="P55" s="18">
        <f t="shared" si="3"/>
        <v>25.87</v>
      </c>
      <c r="Q55" s="19">
        <f>IF(ISERROR(M55/P55*Index!$B$4*O55),0,M55/P55*Index!$B$4*O55)</f>
        <v>51627.367607267101</v>
      </c>
    </row>
    <row r="56" spans="1:17" x14ac:dyDescent="0.2">
      <c r="A56" s="30">
        <v>1808</v>
      </c>
      <c r="B56" s="6" t="s">
        <v>17</v>
      </c>
      <c r="C56" s="58" t="s">
        <v>101</v>
      </c>
      <c r="D56" s="58" t="s">
        <v>42</v>
      </c>
      <c r="E56" s="58" t="s">
        <v>136</v>
      </c>
      <c r="F56" s="60">
        <v>648</v>
      </c>
      <c r="G56" s="6">
        <v>0</v>
      </c>
      <c r="H56" s="27">
        <v>648</v>
      </c>
      <c r="I56" s="6" t="s">
        <v>137</v>
      </c>
      <c r="J56" s="15" t="s">
        <v>138</v>
      </c>
      <c r="K56" s="6" t="s">
        <v>139</v>
      </c>
      <c r="L56" s="6">
        <v>1975</v>
      </c>
      <c r="M56" s="16">
        <v>13744</v>
      </c>
      <c r="N56" s="6" t="s">
        <v>18</v>
      </c>
      <c r="O56" s="17">
        <f t="shared" si="2"/>
        <v>1</v>
      </c>
      <c r="P56" s="18">
        <f t="shared" si="3"/>
        <v>697.45</v>
      </c>
      <c r="Q56" s="19">
        <f>IF(ISERROR(M56/P56*Index!$B$4*O56),0,M56/P56*Index!$B$4*O56)</f>
        <v>65798.574808229983</v>
      </c>
    </row>
    <row r="57" spans="1:17" x14ac:dyDescent="0.2">
      <c r="A57" s="30">
        <v>1808</v>
      </c>
      <c r="B57" s="6" t="s">
        <v>17</v>
      </c>
      <c r="C57" s="58" t="s">
        <v>102</v>
      </c>
      <c r="D57" s="58" t="s">
        <v>103</v>
      </c>
      <c r="E57" s="58" t="s">
        <v>145</v>
      </c>
      <c r="F57" s="60">
        <v>5509</v>
      </c>
      <c r="G57" s="6">
        <v>0</v>
      </c>
      <c r="H57" s="27">
        <v>7340</v>
      </c>
      <c r="I57" s="6" t="s">
        <v>137</v>
      </c>
      <c r="J57" s="15" t="s">
        <v>138</v>
      </c>
      <c r="K57" s="6" t="s">
        <v>139</v>
      </c>
      <c r="L57" s="6">
        <v>1971</v>
      </c>
      <c r="M57" s="16">
        <v>136856</v>
      </c>
      <c r="N57" s="6" t="s">
        <v>18</v>
      </c>
      <c r="O57" s="17">
        <f t="shared" si="2"/>
        <v>1</v>
      </c>
      <c r="P57" s="18">
        <f t="shared" si="3"/>
        <v>495.3</v>
      </c>
      <c r="Q57" s="19">
        <f>IF(ISERROR(M57/P57*Index!$B$4*O57),0,M57/P57*Index!$B$4*O57)</f>
        <v>922596.7777104784</v>
      </c>
    </row>
    <row r="58" spans="1:17" x14ac:dyDescent="0.2">
      <c r="A58" s="30">
        <v>1808</v>
      </c>
      <c r="B58" s="6" t="s">
        <v>17</v>
      </c>
      <c r="C58" s="58" t="s">
        <v>34</v>
      </c>
      <c r="D58" s="58" t="s">
        <v>105</v>
      </c>
      <c r="E58" s="58" t="s">
        <v>19</v>
      </c>
      <c r="F58" s="60">
        <v>102376</v>
      </c>
      <c r="G58" s="6">
        <v>0</v>
      </c>
      <c r="H58" s="27">
        <v>158335</v>
      </c>
      <c r="I58" s="6" t="s">
        <v>137</v>
      </c>
      <c r="J58" s="15" t="s">
        <v>138</v>
      </c>
      <c r="K58" s="6" t="s">
        <v>139</v>
      </c>
      <c r="L58" s="6">
        <v>2004</v>
      </c>
      <c r="M58" s="16">
        <v>27269830</v>
      </c>
      <c r="N58" s="6" t="s">
        <v>18</v>
      </c>
      <c r="O58" s="17">
        <f t="shared" si="2"/>
        <v>1</v>
      </c>
      <c r="P58" s="18">
        <f t="shared" si="3"/>
        <v>2123.1999999999998</v>
      </c>
      <c r="Q58" s="19">
        <f>IF(ISERROR(M58/P58*Index!$B$4*O58),0,M58/P58*Index!$B$4*O58)</f>
        <v>42885249.797475517</v>
      </c>
    </row>
    <row r="59" spans="1:17" x14ac:dyDescent="0.2">
      <c r="A59" s="30">
        <v>1808</v>
      </c>
      <c r="B59" s="6" t="s">
        <v>17</v>
      </c>
      <c r="C59" s="58" t="s">
        <v>106</v>
      </c>
      <c r="D59" s="58" t="s">
        <v>28</v>
      </c>
      <c r="E59" s="58" t="s">
        <v>40</v>
      </c>
      <c r="F59" s="60">
        <v>1367</v>
      </c>
      <c r="G59" s="6">
        <v>49372</v>
      </c>
      <c r="H59" s="27">
        <v>69507</v>
      </c>
      <c r="I59" s="6" t="s">
        <v>137</v>
      </c>
      <c r="J59" s="15" t="s">
        <v>138</v>
      </c>
      <c r="K59" s="6" t="s">
        <v>139</v>
      </c>
      <c r="L59" s="6">
        <v>2003</v>
      </c>
      <c r="M59" s="16">
        <v>7200000</v>
      </c>
      <c r="N59" s="6" t="s">
        <v>18</v>
      </c>
      <c r="O59" s="17">
        <f t="shared" si="2"/>
        <v>2.6941800193145311E-2</v>
      </c>
      <c r="P59" s="18">
        <f t="shared" si="3"/>
        <v>1964.1</v>
      </c>
      <c r="Q59" s="19">
        <f>IF(ISERROR(M59/P59*Index!$B$4*O59),0,M59/P59*Index!$B$4*O59)</f>
        <v>329770.59726254659</v>
      </c>
    </row>
    <row r="60" spans="1:17" x14ac:dyDescent="0.2">
      <c r="A60" s="30">
        <v>1808</v>
      </c>
      <c r="B60" s="6" t="s">
        <v>17</v>
      </c>
      <c r="C60" s="58" t="s">
        <v>107</v>
      </c>
      <c r="D60" s="58" t="s">
        <v>108</v>
      </c>
      <c r="E60" s="58" t="s">
        <v>142</v>
      </c>
      <c r="F60" s="60">
        <v>3627</v>
      </c>
      <c r="G60" s="6">
        <v>0</v>
      </c>
      <c r="H60" s="27">
        <v>4182</v>
      </c>
      <c r="I60" s="6" t="s">
        <v>137</v>
      </c>
      <c r="J60" s="15" t="s">
        <v>138</v>
      </c>
      <c r="K60" s="6" t="s">
        <v>139</v>
      </c>
      <c r="L60" s="6">
        <v>1970</v>
      </c>
      <c r="M60" s="16">
        <v>46108</v>
      </c>
      <c r="N60" s="6" t="s">
        <v>18</v>
      </c>
      <c r="O60" s="17">
        <f t="shared" si="2"/>
        <v>1</v>
      </c>
      <c r="P60" s="18">
        <f t="shared" si="3"/>
        <v>450.9</v>
      </c>
      <c r="Q60" s="19">
        <f>IF(ISERROR(M60/P60*Index!$B$4*O60),0,M60/P60*Index!$B$4*O60)</f>
        <v>341438.48303393216</v>
      </c>
    </row>
    <row r="61" spans="1:17" x14ac:dyDescent="0.2">
      <c r="A61" s="30">
        <v>1808</v>
      </c>
      <c r="B61" s="6" t="s">
        <v>17</v>
      </c>
      <c r="C61" s="58" t="s">
        <v>110</v>
      </c>
      <c r="D61" s="58" t="s">
        <v>109</v>
      </c>
      <c r="E61" s="58" t="s">
        <v>142</v>
      </c>
      <c r="F61" s="60">
        <v>1243</v>
      </c>
      <c r="G61" s="6">
        <v>0</v>
      </c>
      <c r="H61" s="27">
        <v>1600</v>
      </c>
      <c r="I61" s="6" t="s">
        <v>137</v>
      </c>
      <c r="J61" s="15" t="s">
        <v>138</v>
      </c>
      <c r="K61" s="6" t="s">
        <v>139</v>
      </c>
      <c r="L61" s="6">
        <v>1976</v>
      </c>
      <c r="M61" s="16">
        <v>90097</v>
      </c>
      <c r="O61" s="17">
        <f t="shared" si="2"/>
        <v>1</v>
      </c>
      <c r="P61" s="18">
        <f t="shared" si="3"/>
        <v>751.3</v>
      </c>
      <c r="Q61" s="19">
        <f>IF(ISERROR(M61/P61*Index!$B$4*O61),0,M61/P61*Index!$B$4*O61)</f>
        <v>400417.78650339413</v>
      </c>
    </row>
    <row r="62" spans="1:17" x14ac:dyDescent="0.2">
      <c r="A62" s="30">
        <v>1808</v>
      </c>
      <c r="B62" s="6" t="s">
        <v>17</v>
      </c>
      <c r="C62" s="58" t="s">
        <v>111</v>
      </c>
      <c r="D62" s="58" t="s">
        <v>109</v>
      </c>
      <c r="E62" s="58" t="s">
        <v>142</v>
      </c>
      <c r="F62" s="60">
        <v>7045</v>
      </c>
      <c r="G62" s="6">
        <v>0</v>
      </c>
      <c r="H62" s="27">
        <v>10313</v>
      </c>
      <c r="I62" s="6" t="s">
        <v>137</v>
      </c>
      <c r="J62" s="15" t="s">
        <v>138</v>
      </c>
      <c r="K62" s="6" t="s">
        <v>139</v>
      </c>
      <c r="L62" s="6">
        <v>1982</v>
      </c>
      <c r="M62" s="16">
        <v>776000</v>
      </c>
      <c r="O62" s="17">
        <f t="shared" si="2"/>
        <v>1</v>
      </c>
      <c r="P62" s="18">
        <f t="shared" si="3"/>
        <v>1115.5999999999999</v>
      </c>
      <c r="Q62" s="19">
        <f>IF(ISERROR(M62/P62*Index!$B$4*O62),0,M62/P62*Index!$B$4*O62)</f>
        <v>2322574.3994263178</v>
      </c>
    </row>
    <row r="63" spans="1:17" x14ac:dyDescent="0.2">
      <c r="A63" s="30">
        <v>1808</v>
      </c>
      <c r="B63" s="6" t="s">
        <v>17</v>
      </c>
      <c r="C63" s="58" t="s">
        <v>112</v>
      </c>
      <c r="D63" s="58" t="s">
        <v>109</v>
      </c>
      <c r="E63" s="58" t="s">
        <v>142</v>
      </c>
      <c r="F63" s="60">
        <v>86305</v>
      </c>
      <c r="G63" s="6">
        <v>0</v>
      </c>
      <c r="H63" s="27">
        <v>158238</v>
      </c>
      <c r="I63" s="6" t="s">
        <v>137</v>
      </c>
      <c r="J63" s="15" t="s">
        <v>138</v>
      </c>
      <c r="K63" s="6" t="s">
        <v>139</v>
      </c>
      <c r="L63" s="6">
        <v>2003</v>
      </c>
      <c r="M63" s="16">
        <v>22500000</v>
      </c>
      <c r="O63" s="17">
        <f t="shared" si="2"/>
        <v>1</v>
      </c>
      <c r="P63" s="18">
        <f t="shared" si="3"/>
        <v>1964.1</v>
      </c>
      <c r="Q63" s="19">
        <f>IF(ISERROR(M63/P63*Index!$B$4*O63),0,M63/P63*Index!$B$4*O63)</f>
        <v>38250343.668855965</v>
      </c>
    </row>
    <row r="64" spans="1:17" x14ac:dyDescent="0.2">
      <c r="A64" s="30">
        <v>1808</v>
      </c>
      <c r="B64" s="6" t="s">
        <v>17</v>
      </c>
      <c r="C64" s="58" t="s">
        <v>29</v>
      </c>
      <c r="D64" s="58" t="s">
        <v>109</v>
      </c>
      <c r="E64" s="58" t="s">
        <v>142</v>
      </c>
      <c r="F64" s="60">
        <v>71922</v>
      </c>
      <c r="G64" s="6">
        <v>0</v>
      </c>
      <c r="H64" s="27">
        <v>121346</v>
      </c>
      <c r="I64" s="6" t="s">
        <v>137</v>
      </c>
      <c r="J64" s="15" t="s">
        <v>138</v>
      </c>
      <c r="K64" s="6" t="s">
        <v>139</v>
      </c>
      <c r="L64" s="6">
        <v>1969</v>
      </c>
      <c r="M64" s="16">
        <v>2777660</v>
      </c>
      <c r="N64" s="6" t="s">
        <v>18</v>
      </c>
      <c r="O64" s="17">
        <f t="shared" si="2"/>
        <v>1</v>
      </c>
      <c r="P64" s="18">
        <f t="shared" si="3"/>
        <v>420.65</v>
      </c>
      <c r="Q64" s="19">
        <f>IF(ISERROR(M64/P64*Index!$B$4*O64),0,M64/P64*Index!$B$4*O64)</f>
        <v>22048274.670153335</v>
      </c>
    </row>
    <row r="65" spans="1:18" x14ac:dyDescent="0.2">
      <c r="A65" s="30">
        <v>1808</v>
      </c>
      <c r="B65" s="6" t="s">
        <v>17</v>
      </c>
      <c r="C65" s="61" t="s">
        <v>330</v>
      </c>
      <c r="D65" s="61" t="s">
        <v>329</v>
      </c>
      <c r="E65" s="61" t="s">
        <v>142</v>
      </c>
      <c r="F65" s="67">
        <v>0</v>
      </c>
      <c r="G65" s="23">
        <v>0</v>
      </c>
      <c r="H65" s="38">
        <v>81225</v>
      </c>
      <c r="I65" s="22" t="s">
        <v>137</v>
      </c>
      <c r="J65" s="25" t="s">
        <v>138</v>
      </c>
      <c r="K65" s="22" t="s">
        <v>139</v>
      </c>
      <c r="L65" s="22">
        <v>1979</v>
      </c>
      <c r="M65" s="26">
        <v>4170975</v>
      </c>
      <c r="N65" s="23" t="s">
        <v>309</v>
      </c>
      <c r="O65" s="17" t="e">
        <f t="shared" si="2"/>
        <v>#DIV/0!</v>
      </c>
      <c r="P65" s="18">
        <f t="shared" si="3"/>
        <v>923.5</v>
      </c>
      <c r="Q65" s="19">
        <f>IF(ISERROR(M65/P65*Index!$B$4*O65),0,M65/P65*Index!$B$4*O65)</f>
        <v>0</v>
      </c>
    </row>
    <row r="66" spans="1:18" x14ac:dyDescent="0.2">
      <c r="A66" s="30">
        <v>1808</v>
      </c>
      <c r="B66" s="6" t="s">
        <v>17</v>
      </c>
      <c r="C66" s="61" t="s">
        <v>331</v>
      </c>
      <c r="D66" s="61" t="s">
        <v>329</v>
      </c>
      <c r="E66" s="61" t="s">
        <v>142</v>
      </c>
      <c r="F66" s="67">
        <v>48700</v>
      </c>
      <c r="G66" s="23">
        <v>0</v>
      </c>
      <c r="H66" s="38">
        <v>89981</v>
      </c>
      <c r="I66" s="22" t="s">
        <v>137</v>
      </c>
      <c r="J66" s="25" t="s">
        <v>138</v>
      </c>
      <c r="K66" s="22" t="s">
        <v>139</v>
      </c>
      <c r="L66" s="22">
        <v>2018</v>
      </c>
      <c r="M66" s="57">
        <v>33158806</v>
      </c>
      <c r="N66" s="22" t="s">
        <v>309</v>
      </c>
      <c r="O66" s="17">
        <f t="shared" ref="O66:O85" si="4">F66/(F66+G66)</f>
        <v>1</v>
      </c>
      <c r="P66" s="18">
        <f t="shared" ref="P66:P85" si="5">IF(L66&gt;0,VLOOKUP(L66,INDEX,2,FALSE),0)</f>
        <v>3247.5</v>
      </c>
      <c r="Q66" s="19">
        <f>IF(ISERROR(M66/P66*Index!$B$4*O66),0,M66/P66*Index!$B$4*O66)</f>
        <v>34093072.589376442</v>
      </c>
    </row>
    <row r="67" spans="1:18" x14ac:dyDescent="0.2">
      <c r="A67" s="30">
        <v>1808</v>
      </c>
      <c r="B67" s="6" t="s">
        <v>17</v>
      </c>
      <c r="C67" s="61" t="s">
        <v>332</v>
      </c>
      <c r="D67" s="61" t="s">
        <v>329</v>
      </c>
      <c r="E67" s="61" t="s">
        <v>142</v>
      </c>
      <c r="F67" s="67">
        <v>69889</v>
      </c>
      <c r="G67" s="23">
        <v>0</v>
      </c>
      <c r="H67" s="38">
        <v>110691</v>
      </c>
      <c r="I67" s="22" t="s">
        <v>137</v>
      </c>
      <c r="J67" s="25" t="s">
        <v>138</v>
      </c>
      <c r="K67" s="22" t="s">
        <v>139</v>
      </c>
      <c r="L67" s="22">
        <v>2020</v>
      </c>
      <c r="M67" s="26">
        <v>19338709</v>
      </c>
      <c r="N67" s="22" t="s">
        <v>328</v>
      </c>
      <c r="O67" s="17">
        <f t="shared" si="4"/>
        <v>1</v>
      </c>
      <c r="P67" s="18">
        <f t="shared" si="5"/>
        <v>3339</v>
      </c>
      <c r="Q67" s="19">
        <f>IF(ISERROR(M67/P67*Index!$B$4*O67),0,M67/P67*Index!$B$4*O67)</f>
        <v>19338709</v>
      </c>
    </row>
    <row r="68" spans="1:18" x14ac:dyDescent="0.2">
      <c r="A68" s="30">
        <v>1808</v>
      </c>
      <c r="B68" s="6" t="s">
        <v>17</v>
      </c>
      <c r="C68" s="58" t="s">
        <v>113</v>
      </c>
      <c r="D68" s="58" t="s">
        <v>114</v>
      </c>
      <c r="E68" s="58" t="s">
        <v>136</v>
      </c>
      <c r="F68" s="60">
        <v>1026</v>
      </c>
      <c r="G68" s="6">
        <v>0</v>
      </c>
      <c r="H68" s="27">
        <v>1026</v>
      </c>
      <c r="I68" s="6" t="s">
        <v>137</v>
      </c>
      <c r="J68" s="15" t="s">
        <v>138</v>
      </c>
      <c r="K68" s="6" t="s">
        <v>139</v>
      </c>
      <c r="L68" s="6">
        <v>1840</v>
      </c>
      <c r="M68" s="16">
        <v>700</v>
      </c>
      <c r="O68" s="17">
        <f t="shared" si="4"/>
        <v>1</v>
      </c>
      <c r="P68" s="18">
        <f t="shared" si="5"/>
        <v>25.87</v>
      </c>
      <c r="Q68" s="19">
        <f>IF(ISERROR(M68/P68*Index!$B$4*O68),0,M68/P68*Index!$B$4*O68)</f>
        <v>90347.893312717424</v>
      </c>
    </row>
    <row r="69" spans="1:18" x14ac:dyDescent="0.2">
      <c r="A69" s="30">
        <v>1808</v>
      </c>
      <c r="B69" s="6" t="s">
        <v>17</v>
      </c>
      <c r="C69" s="58" t="s">
        <v>215</v>
      </c>
      <c r="D69" s="58" t="s">
        <v>216</v>
      </c>
      <c r="E69" s="58" t="s">
        <v>136</v>
      </c>
      <c r="F69" s="60">
        <v>19500</v>
      </c>
      <c r="G69" s="6">
        <v>0</v>
      </c>
      <c r="H69" s="36">
        <v>26000</v>
      </c>
      <c r="I69" s="6" t="s">
        <v>137</v>
      </c>
      <c r="J69" s="15" t="s">
        <v>138</v>
      </c>
      <c r="K69" s="6" t="s">
        <v>139</v>
      </c>
      <c r="L69" s="6">
        <v>2018</v>
      </c>
      <c r="M69" s="35">
        <v>6000000</v>
      </c>
      <c r="O69" s="17">
        <f t="shared" si="4"/>
        <v>1</v>
      </c>
      <c r="P69" s="18">
        <f t="shared" si="5"/>
        <v>3247.5</v>
      </c>
      <c r="Q69" s="19">
        <f>IF(ISERROR(M69/P69*Index!$B$4*O69),0,M69/P69*Index!$B$4*O69)</f>
        <v>6169053.1177829094</v>
      </c>
    </row>
    <row r="70" spans="1:18" x14ac:dyDescent="0.2">
      <c r="A70" s="30">
        <v>1808</v>
      </c>
      <c r="B70" s="6" t="s">
        <v>17</v>
      </c>
      <c r="C70" s="58" t="s">
        <v>115</v>
      </c>
      <c r="D70" s="58" t="s">
        <v>25</v>
      </c>
      <c r="E70" s="58" t="s">
        <v>146</v>
      </c>
      <c r="F70" s="60">
        <v>20413</v>
      </c>
      <c r="G70" s="6">
        <v>0</v>
      </c>
      <c r="H70" s="27">
        <v>26270</v>
      </c>
      <c r="I70" s="6" t="s">
        <v>137</v>
      </c>
      <c r="J70" s="15" t="s">
        <v>138</v>
      </c>
      <c r="K70" s="6" t="s">
        <v>139</v>
      </c>
      <c r="L70" s="6">
        <v>2007</v>
      </c>
      <c r="M70" s="16">
        <v>2830000</v>
      </c>
      <c r="O70" s="17">
        <f t="shared" si="4"/>
        <v>1</v>
      </c>
      <c r="P70" s="18">
        <f t="shared" si="5"/>
        <v>2597.5</v>
      </c>
      <c r="Q70" s="19">
        <f>IF(ISERROR(M70/P70*Index!$B$4*O70),0,M70/P70*Index!$B$4*O70)</f>
        <v>3637871.0298363813</v>
      </c>
    </row>
    <row r="71" spans="1:18" x14ac:dyDescent="0.2">
      <c r="A71" s="30">
        <v>1808</v>
      </c>
      <c r="B71" s="6" t="s">
        <v>17</v>
      </c>
      <c r="C71" s="58" t="s">
        <v>153</v>
      </c>
      <c r="D71" s="58" t="s">
        <v>154</v>
      </c>
      <c r="E71" s="59" t="s">
        <v>141</v>
      </c>
      <c r="F71" s="66">
        <v>21929</v>
      </c>
      <c r="G71" s="6">
        <v>0</v>
      </c>
      <c r="H71" s="14">
        <v>33500</v>
      </c>
      <c r="I71" s="6" t="s">
        <v>137</v>
      </c>
      <c r="J71" s="15" t="s">
        <v>138</v>
      </c>
      <c r="K71" s="6" t="s">
        <v>139</v>
      </c>
      <c r="L71" s="6">
        <v>2014</v>
      </c>
      <c r="M71" s="16">
        <v>16000000</v>
      </c>
      <c r="N71" s="21"/>
      <c r="O71" s="17">
        <f t="shared" si="4"/>
        <v>1</v>
      </c>
      <c r="P71" s="18">
        <f t="shared" si="5"/>
        <v>3035.5</v>
      </c>
      <c r="Q71" s="19">
        <f>IF(ISERROR(M71/P71*Index!$B$4*O71),0,M71/P71*Index!$B$4*O71)</f>
        <v>17599736.451984845</v>
      </c>
    </row>
    <row r="72" spans="1:18" x14ac:dyDescent="0.2">
      <c r="A72" s="30">
        <v>1808</v>
      </c>
      <c r="B72" s="6" t="s">
        <v>17</v>
      </c>
      <c r="C72" s="58" t="s">
        <v>156</v>
      </c>
      <c r="D72" s="58" t="s">
        <v>157</v>
      </c>
      <c r="E72" s="59" t="s">
        <v>141</v>
      </c>
      <c r="F72" s="66">
        <v>10469</v>
      </c>
      <c r="G72" s="6">
        <v>0</v>
      </c>
      <c r="H72" s="14">
        <v>13590</v>
      </c>
      <c r="I72" s="6" t="s">
        <v>137</v>
      </c>
      <c r="J72" s="15" t="s">
        <v>138</v>
      </c>
      <c r="K72" s="6" t="s">
        <v>139</v>
      </c>
      <c r="L72" s="6">
        <v>2014</v>
      </c>
      <c r="M72" s="16">
        <v>1800000</v>
      </c>
      <c r="N72" s="29"/>
      <c r="O72" s="17">
        <f t="shared" si="4"/>
        <v>1</v>
      </c>
      <c r="P72" s="18">
        <f t="shared" si="5"/>
        <v>3035.5</v>
      </c>
      <c r="Q72" s="19">
        <f>IF(ISERROR(M72/P72*Index!$B$4*O72),0,M72/P72*Index!$B$4*O72)</f>
        <v>1979970.350848295</v>
      </c>
      <c r="R72" s="32"/>
    </row>
    <row r="73" spans="1:18" x14ac:dyDescent="0.2">
      <c r="A73" s="30">
        <v>1808</v>
      </c>
      <c r="B73" s="6" t="s">
        <v>17</v>
      </c>
      <c r="C73" s="58" t="s">
        <v>116</v>
      </c>
      <c r="D73" s="58" t="s">
        <v>42</v>
      </c>
      <c r="E73" s="58" t="s">
        <v>140</v>
      </c>
      <c r="F73" s="60">
        <v>3319</v>
      </c>
      <c r="G73" s="6">
        <v>0</v>
      </c>
      <c r="H73" s="27">
        <v>4500</v>
      </c>
      <c r="I73" s="6" t="s">
        <v>137</v>
      </c>
      <c r="J73" s="15" t="s">
        <v>138</v>
      </c>
      <c r="K73" s="6" t="s">
        <v>139</v>
      </c>
      <c r="L73" s="6">
        <v>1975</v>
      </c>
      <c r="M73" s="16">
        <v>75473</v>
      </c>
      <c r="O73" s="17">
        <f t="shared" si="4"/>
        <v>1</v>
      </c>
      <c r="P73" s="18">
        <f t="shared" si="5"/>
        <v>697.45</v>
      </c>
      <c r="Q73" s="19">
        <f>IF(ISERROR(M73/P73*Index!$B$4*O73),0,M73/P73*Index!$B$4*O73)</f>
        <v>361322.45609004225</v>
      </c>
    </row>
    <row r="74" spans="1:18" x14ac:dyDescent="0.2">
      <c r="A74" s="30">
        <v>1808</v>
      </c>
      <c r="B74" s="6" t="s">
        <v>17</v>
      </c>
      <c r="C74" s="58" t="s">
        <v>117</v>
      </c>
      <c r="D74" s="58" t="s">
        <v>118</v>
      </c>
      <c r="E74" s="58" t="s">
        <v>144</v>
      </c>
      <c r="F74" s="60">
        <v>14546</v>
      </c>
      <c r="G74" s="6">
        <v>31292</v>
      </c>
      <c r="H74" s="27">
        <v>65385</v>
      </c>
      <c r="I74" s="6" t="s">
        <v>137</v>
      </c>
      <c r="J74" s="15" t="s">
        <v>138</v>
      </c>
      <c r="K74" s="6" t="s">
        <v>139</v>
      </c>
      <c r="L74" s="6">
        <v>1971</v>
      </c>
      <c r="M74" s="16">
        <v>2306035</v>
      </c>
      <c r="O74" s="17">
        <f t="shared" si="4"/>
        <v>0.31733496225838825</v>
      </c>
      <c r="P74" s="18">
        <f t="shared" si="5"/>
        <v>495.3</v>
      </c>
      <c r="Q74" s="19">
        <f>IF(ISERROR(M74/P74*Index!$B$4*O74),0,M74/P74*Index!$B$4*O74)</f>
        <v>4933236.1874419404</v>
      </c>
    </row>
    <row r="75" spans="1:18" x14ac:dyDescent="0.2">
      <c r="A75" s="30">
        <v>1808</v>
      </c>
      <c r="B75" s="6" t="s">
        <v>17</v>
      </c>
      <c r="C75" s="58" t="s">
        <v>119</v>
      </c>
      <c r="D75" s="58" t="s">
        <v>120</v>
      </c>
      <c r="E75" s="58" t="s">
        <v>144</v>
      </c>
      <c r="F75" s="60">
        <v>6358</v>
      </c>
      <c r="G75" s="6">
        <v>33834</v>
      </c>
      <c r="H75" s="27">
        <v>52603</v>
      </c>
      <c r="I75" s="6" t="s">
        <v>137</v>
      </c>
      <c r="J75" s="15" t="s">
        <v>138</v>
      </c>
      <c r="K75" s="6" t="s">
        <v>139</v>
      </c>
      <c r="L75" s="6">
        <v>1974</v>
      </c>
      <c r="M75" s="16">
        <v>2189585</v>
      </c>
      <c r="O75" s="17">
        <f t="shared" si="4"/>
        <v>0.1581906847133758</v>
      </c>
      <c r="P75" s="18">
        <f t="shared" si="5"/>
        <v>643.6</v>
      </c>
      <c r="Q75" s="19">
        <f>IF(ISERROR(M75/P75*Index!$B$4*O75),0,M75/P75*Index!$B$4*O75)</f>
        <v>1796979.4007861859</v>
      </c>
    </row>
    <row r="76" spans="1:18" x14ac:dyDescent="0.2">
      <c r="A76" s="30">
        <v>1808</v>
      </c>
      <c r="B76" s="6" t="s">
        <v>17</v>
      </c>
      <c r="C76" s="58" t="s">
        <v>121</v>
      </c>
      <c r="D76" s="58" t="s">
        <v>120</v>
      </c>
      <c r="E76" s="58" t="s">
        <v>144</v>
      </c>
      <c r="F76" s="60">
        <v>12495</v>
      </c>
      <c r="G76" s="6">
        <v>10575</v>
      </c>
      <c r="H76" s="27">
        <v>48880</v>
      </c>
      <c r="I76" s="6" t="s">
        <v>137</v>
      </c>
      <c r="J76" s="15" t="s">
        <v>138</v>
      </c>
      <c r="K76" s="6" t="s">
        <v>139</v>
      </c>
      <c r="L76" s="6">
        <v>1997</v>
      </c>
      <c r="M76" s="16">
        <v>4550459</v>
      </c>
      <c r="O76" s="17">
        <f t="shared" si="4"/>
        <v>0.5416124837451235</v>
      </c>
      <c r="P76" s="18">
        <f t="shared" si="5"/>
        <v>1686.7</v>
      </c>
      <c r="Q76" s="19">
        <f>IF(ISERROR(M76/P76*Index!$B$4*O76),0,M76/P76*Index!$B$4*O76)</f>
        <v>4878905.9432666153</v>
      </c>
    </row>
    <row r="77" spans="1:18" x14ac:dyDescent="0.2">
      <c r="A77" s="30">
        <v>1808</v>
      </c>
      <c r="B77" s="6" t="s">
        <v>17</v>
      </c>
      <c r="C77" s="58" t="s">
        <v>122</v>
      </c>
      <c r="D77" s="58" t="s">
        <v>123</v>
      </c>
      <c r="E77" s="58" t="s">
        <v>150</v>
      </c>
      <c r="F77" s="60">
        <v>7682</v>
      </c>
      <c r="G77" s="6">
        <v>0</v>
      </c>
      <c r="H77" s="27">
        <v>9973</v>
      </c>
      <c r="I77" s="6" t="s">
        <v>137</v>
      </c>
      <c r="J77" s="15" t="s">
        <v>138</v>
      </c>
      <c r="K77" s="6" t="s">
        <v>139</v>
      </c>
      <c r="L77" s="6">
        <v>1983</v>
      </c>
      <c r="M77" s="16">
        <v>399260</v>
      </c>
      <c r="O77" s="17">
        <f t="shared" si="4"/>
        <v>1</v>
      </c>
      <c r="P77" s="18">
        <f t="shared" si="5"/>
        <v>1163.9000000000001</v>
      </c>
      <c r="Q77" s="19">
        <f>IF(ISERROR(M77/P77*Index!$B$4*O77),0,M77/P77*Index!$B$4*O77)</f>
        <v>1145398.3503737433</v>
      </c>
    </row>
    <row r="78" spans="1:18" x14ac:dyDescent="0.2">
      <c r="A78" s="30">
        <v>1808</v>
      </c>
      <c r="B78" s="6" t="s">
        <v>17</v>
      </c>
      <c r="C78" s="58" t="s">
        <v>124</v>
      </c>
      <c r="D78" s="58" t="s">
        <v>125</v>
      </c>
      <c r="E78" s="58" t="s">
        <v>146</v>
      </c>
      <c r="F78" s="60">
        <v>5800</v>
      </c>
      <c r="G78" s="6">
        <v>0</v>
      </c>
      <c r="H78" s="27">
        <v>6000</v>
      </c>
      <c r="I78" s="6" t="s">
        <v>137</v>
      </c>
      <c r="J78" s="15" t="s">
        <v>138</v>
      </c>
      <c r="K78" s="6" t="s">
        <v>139</v>
      </c>
      <c r="L78" s="6">
        <v>1930</v>
      </c>
      <c r="M78" s="16">
        <v>775</v>
      </c>
      <c r="O78" s="17">
        <f t="shared" si="4"/>
        <v>1</v>
      </c>
      <c r="P78" s="18">
        <f t="shared" si="5"/>
        <v>99.3</v>
      </c>
      <c r="Q78" s="19">
        <f>IF(ISERROR(M78/P78*Index!$B$4*O78),0,M78/P78*Index!$B$4*O78)</f>
        <v>26059.667673716016</v>
      </c>
    </row>
    <row r="79" spans="1:18" x14ac:dyDescent="0.2">
      <c r="A79" s="30">
        <v>1808</v>
      </c>
      <c r="B79" s="6" t="s">
        <v>17</v>
      </c>
      <c r="C79" s="58" t="s">
        <v>126</v>
      </c>
      <c r="D79" s="58" t="s">
        <v>127</v>
      </c>
      <c r="E79" s="58" t="s">
        <v>146</v>
      </c>
      <c r="F79" s="60">
        <v>3240</v>
      </c>
      <c r="G79" s="6">
        <v>0</v>
      </c>
      <c r="H79" s="27">
        <v>3400</v>
      </c>
      <c r="I79" s="6" t="s">
        <v>137</v>
      </c>
      <c r="J79" s="15" t="s">
        <v>138</v>
      </c>
      <c r="K79" s="6" t="s">
        <v>139</v>
      </c>
      <c r="L79" s="6">
        <v>1975</v>
      </c>
      <c r="M79" s="16">
        <v>9900</v>
      </c>
      <c r="O79" s="17">
        <f t="shared" si="4"/>
        <v>1</v>
      </c>
      <c r="P79" s="18">
        <f t="shared" si="5"/>
        <v>697.45</v>
      </c>
      <c r="Q79" s="19">
        <f>IF(ISERROR(M79/P79*Index!$B$4*O79),0,M79/P79*Index!$B$4*O79)</f>
        <v>47395.65560255215</v>
      </c>
    </row>
    <row r="80" spans="1:18" x14ac:dyDescent="0.2">
      <c r="A80" s="30">
        <v>1808</v>
      </c>
      <c r="B80" s="6" t="s">
        <v>17</v>
      </c>
      <c r="C80" s="58" t="s">
        <v>128</v>
      </c>
      <c r="D80" s="58" t="s">
        <v>129</v>
      </c>
      <c r="E80" s="58" t="s">
        <v>146</v>
      </c>
      <c r="F80" s="60">
        <v>876</v>
      </c>
      <c r="G80" s="6">
        <v>0</v>
      </c>
      <c r="H80" s="27">
        <v>896</v>
      </c>
      <c r="I80" s="6" t="s">
        <v>137</v>
      </c>
      <c r="J80" s="15" t="s">
        <v>138</v>
      </c>
      <c r="K80" s="6" t="s">
        <v>139</v>
      </c>
      <c r="L80" s="6">
        <v>1969</v>
      </c>
      <c r="M80" s="16">
        <v>9000</v>
      </c>
      <c r="O80" s="17">
        <f t="shared" si="4"/>
        <v>1</v>
      </c>
      <c r="P80" s="18">
        <f t="shared" si="5"/>
        <v>420.65</v>
      </c>
      <c r="Q80" s="19">
        <f>IF(ISERROR(M80/P80*Index!$B$4*O80),0,M80/P80*Index!$B$4*O80)</f>
        <v>71439.438963508859</v>
      </c>
    </row>
    <row r="81" spans="1:17" x14ac:dyDescent="0.2">
      <c r="A81" s="30">
        <v>1808</v>
      </c>
      <c r="B81" s="6" t="s">
        <v>17</v>
      </c>
      <c r="C81" s="58" t="s">
        <v>130</v>
      </c>
      <c r="D81" s="58" t="s">
        <v>131</v>
      </c>
      <c r="E81" s="58" t="s">
        <v>146</v>
      </c>
      <c r="F81" s="60">
        <v>837</v>
      </c>
      <c r="G81" s="6">
        <v>0</v>
      </c>
      <c r="H81" s="27">
        <v>896</v>
      </c>
      <c r="I81" s="6" t="s">
        <v>137</v>
      </c>
      <c r="J81" s="15" t="s">
        <v>138</v>
      </c>
      <c r="K81" s="6" t="s">
        <v>139</v>
      </c>
      <c r="L81" s="6">
        <v>1969</v>
      </c>
      <c r="M81" s="16">
        <v>9000</v>
      </c>
      <c r="N81" s="6" t="s">
        <v>18</v>
      </c>
      <c r="O81" s="17">
        <f t="shared" si="4"/>
        <v>1</v>
      </c>
      <c r="P81" s="18">
        <f t="shared" si="5"/>
        <v>420.65</v>
      </c>
      <c r="Q81" s="19">
        <f>IF(ISERROR(M81/P81*Index!$B$4*O81),0,M81/P81*Index!$B$4*O81)</f>
        <v>71439.438963508859</v>
      </c>
    </row>
    <row r="82" spans="1:17" x14ac:dyDescent="0.2">
      <c r="A82" s="30">
        <v>1808</v>
      </c>
      <c r="B82" s="6" t="s">
        <v>17</v>
      </c>
      <c r="C82" s="58" t="s">
        <v>132</v>
      </c>
      <c r="D82" s="58" t="s">
        <v>133</v>
      </c>
      <c r="E82" s="58" t="s">
        <v>136</v>
      </c>
      <c r="F82" s="60">
        <v>324</v>
      </c>
      <c r="G82" s="6">
        <v>0</v>
      </c>
      <c r="H82" s="27">
        <v>324</v>
      </c>
      <c r="I82" s="6" t="s">
        <v>137</v>
      </c>
      <c r="J82" s="15" t="s">
        <v>138</v>
      </c>
      <c r="K82" s="6" t="s">
        <v>139</v>
      </c>
      <c r="L82" s="6">
        <v>1840</v>
      </c>
      <c r="M82" s="16">
        <v>400</v>
      </c>
      <c r="N82" s="6" t="s">
        <v>18</v>
      </c>
      <c r="O82" s="17">
        <f t="shared" si="4"/>
        <v>1</v>
      </c>
      <c r="P82" s="18">
        <f t="shared" si="5"/>
        <v>25.87</v>
      </c>
      <c r="Q82" s="19">
        <f>IF(ISERROR(M82/P82*Index!$B$4*O82),0,M82/P82*Index!$B$4*O82)</f>
        <v>51627.367607267101</v>
      </c>
    </row>
    <row r="83" spans="1:17" x14ac:dyDescent="0.2">
      <c r="A83" s="30">
        <v>1808</v>
      </c>
      <c r="B83" s="6" t="s">
        <v>17</v>
      </c>
      <c r="C83" s="61" t="s">
        <v>324</v>
      </c>
      <c r="D83" s="61" t="s">
        <v>104</v>
      </c>
      <c r="E83" s="61" t="s">
        <v>149</v>
      </c>
      <c r="F83" s="64">
        <v>28255</v>
      </c>
      <c r="G83" s="22">
        <v>0</v>
      </c>
      <c r="H83" s="28">
        <v>43045</v>
      </c>
      <c r="I83" s="22" t="s">
        <v>137</v>
      </c>
      <c r="J83" s="25" t="s">
        <v>138</v>
      </c>
      <c r="K83" s="22" t="s">
        <v>139</v>
      </c>
      <c r="L83" s="22">
        <v>2001</v>
      </c>
      <c r="M83" s="26">
        <v>4200000</v>
      </c>
      <c r="N83" s="22" t="s">
        <v>327</v>
      </c>
      <c r="O83" s="17">
        <f t="shared" si="4"/>
        <v>1</v>
      </c>
      <c r="P83" s="18">
        <f t="shared" si="5"/>
        <v>1872.6</v>
      </c>
      <c r="Q83" s="19">
        <f>IF(ISERROR(M83/P83*Index!$B$4*O83),0,M83/P83*Index!$B$4*O83)</f>
        <v>7488945.8506888812</v>
      </c>
    </row>
    <row r="84" spans="1:17" x14ac:dyDescent="0.2">
      <c r="A84" s="30">
        <v>1808</v>
      </c>
      <c r="B84" s="6" t="s">
        <v>17</v>
      </c>
      <c r="C84" s="61" t="s">
        <v>325</v>
      </c>
      <c r="D84" s="61" t="s">
        <v>104</v>
      </c>
      <c r="E84" s="61" t="s">
        <v>149</v>
      </c>
      <c r="F84" s="64">
        <v>26526</v>
      </c>
      <c r="G84" s="22">
        <v>0</v>
      </c>
      <c r="H84" s="28">
        <v>46972</v>
      </c>
      <c r="I84" s="22" t="s">
        <v>137</v>
      </c>
      <c r="J84" s="25" t="s">
        <v>138</v>
      </c>
      <c r="K84" s="22" t="s">
        <v>139</v>
      </c>
      <c r="L84" s="22">
        <v>2008</v>
      </c>
      <c r="M84" s="26">
        <v>7400000</v>
      </c>
      <c r="N84" s="22" t="s">
        <v>323</v>
      </c>
      <c r="O84" s="17">
        <f t="shared" si="4"/>
        <v>1</v>
      </c>
      <c r="P84" s="18">
        <f t="shared" si="5"/>
        <v>2693.3</v>
      </c>
      <c r="Q84" s="19">
        <f>IF(ISERROR(M84/P84*Index!$B$4*O84),0,M84/P84*Index!$B$4*O84)</f>
        <v>9174098.6893402133</v>
      </c>
    </row>
    <row r="85" spans="1:17" x14ac:dyDescent="0.2">
      <c r="A85" s="30">
        <v>1808</v>
      </c>
      <c r="B85" s="6" t="s">
        <v>17</v>
      </c>
      <c r="C85" s="61" t="s">
        <v>326</v>
      </c>
      <c r="D85" s="61" t="s">
        <v>104</v>
      </c>
      <c r="E85" s="61" t="s">
        <v>149</v>
      </c>
      <c r="F85" s="64">
        <v>22434</v>
      </c>
      <c r="G85" s="22">
        <v>0</v>
      </c>
      <c r="H85" s="28">
        <v>31597</v>
      </c>
      <c r="I85" s="22" t="s">
        <v>155</v>
      </c>
      <c r="J85" s="25" t="s">
        <v>138</v>
      </c>
      <c r="K85" s="22" t="s">
        <v>139</v>
      </c>
      <c r="L85" s="22">
        <v>2022</v>
      </c>
      <c r="M85" s="26">
        <v>14000000</v>
      </c>
      <c r="N85" s="22" t="s">
        <v>327</v>
      </c>
      <c r="O85" s="17">
        <f t="shared" si="4"/>
        <v>1</v>
      </c>
      <c r="P85" s="18">
        <f t="shared" si="5"/>
        <v>3945.8</v>
      </c>
      <c r="Q85" s="19">
        <f>IF(ISERROR(M85/P85*Index!$B$4*O85),0,M85/P85*Index!$B$4*O85)</f>
        <v>11847027.218814941</v>
      </c>
    </row>
    <row r="86" spans="1:17" x14ac:dyDescent="0.2">
      <c r="F86" s="39"/>
      <c r="G86" s="39"/>
      <c r="H86" s="39"/>
    </row>
    <row r="87" spans="1:17" x14ac:dyDescent="0.2">
      <c r="E87" s="39"/>
      <c r="G87" s="39"/>
    </row>
    <row r="88" spans="1:17" x14ac:dyDescent="0.2">
      <c r="F88" s="39"/>
      <c r="G88" s="39"/>
      <c r="H88" s="39"/>
    </row>
    <row r="89" spans="1:17" x14ac:dyDescent="0.2">
      <c r="F89" s="39"/>
      <c r="H89" s="39"/>
    </row>
  </sheetData>
  <sortState xmlns:xlrd2="http://schemas.microsoft.com/office/spreadsheetml/2017/richdata2" ref="A2:R88">
    <sortCondition ref="C2:C88"/>
  </sortState>
  <pageMargins left="0.7" right="0.7" top="0.75" bottom="0.75" header="0.3" footer="0.3"/>
  <pageSetup scale="92" fitToWidth="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11"/>
  <sheetViews>
    <sheetView tabSelected="1" workbookViewId="0">
      <selection activeCell="G105" sqref="G105"/>
    </sheetView>
  </sheetViews>
  <sheetFormatPr baseColWidth="10" defaultColWidth="8.83203125" defaultRowHeight="15" x14ac:dyDescent="0.2"/>
  <cols>
    <col min="1" max="1" width="7" bestFit="1" customWidth="1"/>
    <col min="2" max="2" width="11.6640625" bestFit="1" customWidth="1"/>
    <col min="3" max="3" width="37" bestFit="1" customWidth="1"/>
    <col min="4" max="4" width="22.5" bestFit="1" customWidth="1"/>
    <col min="5" max="5" width="9.33203125" bestFit="1" customWidth="1"/>
    <col min="6" max="6" width="8.6640625" customWidth="1"/>
    <col min="7" max="7" width="7.33203125" customWidth="1"/>
    <col min="8" max="8" width="12.83203125" bestFit="1" customWidth="1"/>
    <col min="9" max="9" width="7.1640625" bestFit="1" customWidth="1"/>
    <col min="10" max="10" width="14" bestFit="1" customWidth="1"/>
    <col min="11" max="11" width="3" bestFit="1" customWidth="1"/>
    <col min="257" max="257" width="7" bestFit="1" customWidth="1"/>
    <col min="258" max="258" width="11.6640625" bestFit="1" customWidth="1"/>
    <col min="259" max="259" width="37" bestFit="1" customWidth="1"/>
    <col min="260" max="260" width="22.5" bestFit="1" customWidth="1"/>
    <col min="261" max="261" width="9.33203125" bestFit="1" customWidth="1"/>
    <col min="262" max="262" width="8.6640625" customWidth="1"/>
    <col min="263" max="263" width="7.33203125" customWidth="1"/>
    <col min="264" max="264" width="12.83203125" bestFit="1" customWidth="1"/>
    <col min="265" max="265" width="7.1640625" bestFit="1" customWidth="1"/>
    <col min="266" max="266" width="14" bestFit="1" customWidth="1"/>
    <col min="267" max="267" width="3" bestFit="1" customWidth="1"/>
    <col min="513" max="513" width="7" bestFit="1" customWidth="1"/>
    <col min="514" max="514" width="11.6640625" bestFit="1" customWidth="1"/>
    <col min="515" max="515" width="37" bestFit="1" customWidth="1"/>
    <col min="516" max="516" width="22.5" bestFit="1" customWidth="1"/>
    <col min="517" max="517" width="9.33203125" bestFit="1" customWidth="1"/>
    <col min="518" max="518" width="8.6640625" customWidth="1"/>
    <col min="519" max="519" width="7.33203125" customWidth="1"/>
    <col min="520" max="520" width="12.83203125" bestFit="1" customWidth="1"/>
    <col min="521" max="521" width="7.1640625" bestFit="1" customWidth="1"/>
    <col min="522" max="522" width="14" bestFit="1" customWidth="1"/>
    <col min="523" max="523" width="3" bestFit="1" customWidth="1"/>
    <col min="769" max="769" width="7" bestFit="1" customWidth="1"/>
    <col min="770" max="770" width="11.6640625" bestFit="1" customWidth="1"/>
    <col min="771" max="771" width="37" bestFit="1" customWidth="1"/>
    <col min="772" max="772" width="22.5" bestFit="1" customWidth="1"/>
    <col min="773" max="773" width="9.33203125" bestFit="1" customWidth="1"/>
    <col min="774" max="774" width="8.6640625" customWidth="1"/>
    <col min="775" max="775" width="7.33203125" customWidth="1"/>
    <col min="776" max="776" width="12.83203125" bestFit="1" customWidth="1"/>
    <col min="777" max="777" width="7.1640625" bestFit="1" customWidth="1"/>
    <col min="778" max="778" width="14" bestFit="1" customWidth="1"/>
    <col min="779" max="779" width="3" bestFit="1" customWidth="1"/>
    <col min="1025" max="1025" width="7" bestFit="1" customWidth="1"/>
    <col min="1026" max="1026" width="11.6640625" bestFit="1" customWidth="1"/>
    <col min="1027" max="1027" width="37" bestFit="1" customWidth="1"/>
    <col min="1028" max="1028" width="22.5" bestFit="1" customWidth="1"/>
    <col min="1029" max="1029" width="9.33203125" bestFit="1" customWidth="1"/>
    <col min="1030" max="1030" width="8.6640625" customWidth="1"/>
    <col min="1031" max="1031" width="7.33203125" customWidth="1"/>
    <col min="1032" max="1032" width="12.83203125" bestFit="1" customWidth="1"/>
    <col min="1033" max="1033" width="7.1640625" bestFit="1" customWidth="1"/>
    <col min="1034" max="1034" width="14" bestFit="1" customWidth="1"/>
    <col min="1035" max="1035" width="3" bestFit="1" customWidth="1"/>
    <col min="1281" max="1281" width="7" bestFit="1" customWidth="1"/>
    <col min="1282" max="1282" width="11.6640625" bestFit="1" customWidth="1"/>
    <col min="1283" max="1283" width="37" bestFit="1" customWidth="1"/>
    <col min="1284" max="1284" width="22.5" bestFit="1" customWidth="1"/>
    <col min="1285" max="1285" width="9.33203125" bestFit="1" customWidth="1"/>
    <col min="1286" max="1286" width="8.6640625" customWidth="1"/>
    <col min="1287" max="1287" width="7.33203125" customWidth="1"/>
    <col min="1288" max="1288" width="12.83203125" bestFit="1" customWidth="1"/>
    <col min="1289" max="1289" width="7.1640625" bestFit="1" customWidth="1"/>
    <col min="1290" max="1290" width="14" bestFit="1" customWidth="1"/>
    <col min="1291" max="1291" width="3" bestFit="1" customWidth="1"/>
    <col min="1537" max="1537" width="7" bestFit="1" customWidth="1"/>
    <col min="1538" max="1538" width="11.6640625" bestFit="1" customWidth="1"/>
    <col min="1539" max="1539" width="37" bestFit="1" customWidth="1"/>
    <col min="1540" max="1540" width="22.5" bestFit="1" customWidth="1"/>
    <col min="1541" max="1541" width="9.33203125" bestFit="1" customWidth="1"/>
    <col min="1542" max="1542" width="8.6640625" customWidth="1"/>
    <col min="1543" max="1543" width="7.33203125" customWidth="1"/>
    <col min="1544" max="1544" width="12.83203125" bestFit="1" customWidth="1"/>
    <col min="1545" max="1545" width="7.1640625" bestFit="1" customWidth="1"/>
    <col min="1546" max="1546" width="14" bestFit="1" customWidth="1"/>
    <col min="1547" max="1547" width="3" bestFit="1" customWidth="1"/>
    <col min="1793" max="1793" width="7" bestFit="1" customWidth="1"/>
    <col min="1794" max="1794" width="11.6640625" bestFit="1" customWidth="1"/>
    <col min="1795" max="1795" width="37" bestFit="1" customWidth="1"/>
    <col min="1796" max="1796" width="22.5" bestFit="1" customWidth="1"/>
    <col min="1797" max="1797" width="9.33203125" bestFit="1" customWidth="1"/>
    <col min="1798" max="1798" width="8.6640625" customWidth="1"/>
    <col min="1799" max="1799" width="7.33203125" customWidth="1"/>
    <col min="1800" max="1800" width="12.83203125" bestFit="1" customWidth="1"/>
    <col min="1801" max="1801" width="7.1640625" bestFit="1" customWidth="1"/>
    <col min="1802" max="1802" width="14" bestFit="1" customWidth="1"/>
    <col min="1803" max="1803" width="3" bestFit="1" customWidth="1"/>
    <col min="2049" max="2049" width="7" bestFit="1" customWidth="1"/>
    <col min="2050" max="2050" width="11.6640625" bestFit="1" customWidth="1"/>
    <col min="2051" max="2051" width="37" bestFit="1" customWidth="1"/>
    <col min="2052" max="2052" width="22.5" bestFit="1" customWidth="1"/>
    <col min="2053" max="2053" width="9.33203125" bestFit="1" customWidth="1"/>
    <col min="2054" max="2054" width="8.6640625" customWidth="1"/>
    <col min="2055" max="2055" width="7.33203125" customWidth="1"/>
    <col min="2056" max="2056" width="12.83203125" bestFit="1" customWidth="1"/>
    <col min="2057" max="2057" width="7.1640625" bestFit="1" customWidth="1"/>
    <col min="2058" max="2058" width="14" bestFit="1" customWidth="1"/>
    <col min="2059" max="2059" width="3" bestFit="1" customWidth="1"/>
    <col min="2305" max="2305" width="7" bestFit="1" customWidth="1"/>
    <col min="2306" max="2306" width="11.6640625" bestFit="1" customWidth="1"/>
    <col min="2307" max="2307" width="37" bestFit="1" customWidth="1"/>
    <col min="2308" max="2308" width="22.5" bestFit="1" customWidth="1"/>
    <col min="2309" max="2309" width="9.33203125" bestFit="1" customWidth="1"/>
    <col min="2310" max="2310" width="8.6640625" customWidth="1"/>
    <col min="2311" max="2311" width="7.33203125" customWidth="1"/>
    <col min="2312" max="2312" width="12.83203125" bestFit="1" customWidth="1"/>
    <col min="2313" max="2313" width="7.1640625" bestFit="1" customWidth="1"/>
    <col min="2314" max="2314" width="14" bestFit="1" customWidth="1"/>
    <col min="2315" max="2315" width="3" bestFit="1" customWidth="1"/>
    <col min="2561" max="2561" width="7" bestFit="1" customWidth="1"/>
    <col min="2562" max="2562" width="11.6640625" bestFit="1" customWidth="1"/>
    <col min="2563" max="2563" width="37" bestFit="1" customWidth="1"/>
    <col min="2564" max="2564" width="22.5" bestFit="1" customWidth="1"/>
    <col min="2565" max="2565" width="9.33203125" bestFit="1" customWidth="1"/>
    <col min="2566" max="2566" width="8.6640625" customWidth="1"/>
    <col min="2567" max="2567" width="7.33203125" customWidth="1"/>
    <col min="2568" max="2568" width="12.83203125" bestFit="1" customWidth="1"/>
    <col min="2569" max="2569" width="7.1640625" bestFit="1" customWidth="1"/>
    <col min="2570" max="2570" width="14" bestFit="1" customWidth="1"/>
    <col min="2571" max="2571" width="3" bestFit="1" customWidth="1"/>
    <col min="2817" max="2817" width="7" bestFit="1" customWidth="1"/>
    <col min="2818" max="2818" width="11.6640625" bestFit="1" customWidth="1"/>
    <col min="2819" max="2819" width="37" bestFit="1" customWidth="1"/>
    <col min="2820" max="2820" width="22.5" bestFit="1" customWidth="1"/>
    <col min="2821" max="2821" width="9.33203125" bestFit="1" customWidth="1"/>
    <col min="2822" max="2822" width="8.6640625" customWidth="1"/>
    <col min="2823" max="2823" width="7.33203125" customWidth="1"/>
    <col min="2824" max="2824" width="12.83203125" bestFit="1" customWidth="1"/>
    <col min="2825" max="2825" width="7.1640625" bestFit="1" customWidth="1"/>
    <col min="2826" max="2826" width="14" bestFit="1" customWidth="1"/>
    <col min="2827" max="2827" width="3" bestFit="1" customWidth="1"/>
    <col min="3073" max="3073" width="7" bestFit="1" customWidth="1"/>
    <col min="3074" max="3074" width="11.6640625" bestFit="1" customWidth="1"/>
    <col min="3075" max="3075" width="37" bestFit="1" customWidth="1"/>
    <col min="3076" max="3076" width="22.5" bestFit="1" customWidth="1"/>
    <col min="3077" max="3077" width="9.33203125" bestFit="1" customWidth="1"/>
    <col min="3078" max="3078" width="8.6640625" customWidth="1"/>
    <col min="3079" max="3079" width="7.33203125" customWidth="1"/>
    <col min="3080" max="3080" width="12.83203125" bestFit="1" customWidth="1"/>
    <col min="3081" max="3081" width="7.1640625" bestFit="1" customWidth="1"/>
    <col min="3082" max="3082" width="14" bestFit="1" customWidth="1"/>
    <col min="3083" max="3083" width="3" bestFit="1" customWidth="1"/>
    <col min="3329" max="3329" width="7" bestFit="1" customWidth="1"/>
    <col min="3330" max="3330" width="11.6640625" bestFit="1" customWidth="1"/>
    <col min="3331" max="3331" width="37" bestFit="1" customWidth="1"/>
    <col min="3332" max="3332" width="22.5" bestFit="1" customWidth="1"/>
    <col min="3333" max="3333" width="9.33203125" bestFit="1" customWidth="1"/>
    <col min="3334" max="3334" width="8.6640625" customWidth="1"/>
    <col min="3335" max="3335" width="7.33203125" customWidth="1"/>
    <col min="3336" max="3336" width="12.83203125" bestFit="1" customWidth="1"/>
    <col min="3337" max="3337" width="7.1640625" bestFit="1" customWidth="1"/>
    <col min="3338" max="3338" width="14" bestFit="1" customWidth="1"/>
    <col min="3339" max="3339" width="3" bestFit="1" customWidth="1"/>
    <col min="3585" max="3585" width="7" bestFit="1" customWidth="1"/>
    <col min="3586" max="3586" width="11.6640625" bestFit="1" customWidth="1"/>
    <col min="3587" max="3587" width="37" bestFit="1" customWidth="1"/>
    <col min="3588" max="3588" width="22.5" bestFit="1" customWidth="1"/>
    <col min="3589" max="3589" width="9.33203125" bestFit="1" customWidth="1"/>
    <col min="3590" max="3590" width="8.6640625" customWidth="1"/>
    <col min="3591" max="3591" width="7.33203125" customWidth="1"/>
    <col min="3592" max="3592" width="12.83203125" bestFit="1" customWidth="1"/>
    <col min="3593" max="3593" width="7.1640625" bestFit="1" customWidth="1"/>
    <col min="3594" max="3594" width="14" bestFit="1" customWidth="1"/>
    <col min="3595" max="3595" width="3" bestFit="1" customWidth="1"/>
    <col min="3841" max="3841" width="7" bestFit="1" customWidth="1"/>
    <col min="3842" max="3842" width="11.6640625" bestFit="1" customWidth="1"/>
    <col min="3843" max="3843" width="37" bestFit="1" customWidth="1"/>
    <col min="3844" max="3844" width="22.5" bestFit="1" customWidth="1"/>
    <col min="3845" max="3845" width="9.33203125" bestFit="1" customWidth="1"/>
    <col min="3846" max="3846" width="8.6640625" customWidth="1"/>
    <col min="3847" max="3847" width="7.33203125" customWidth="1"/>
    <col min="3848" max="3848" width="12.83203125" bestFit="1" customWidth="1"/>
    <col min="3849" max="3849" width="7.1640625" bestFit="1" customWidth="1"/>
    <col min="3850" max="3850" width="14" bestFit="1" customWidth="1"/>
    <col min="3851" max="3851" width="3" bestFit="1" customWidth="1"/>
    <col min="4097" max="4097" width="7" bestFit="1" customWidth="1"/>
    <col min="4098" max="4098" width="11.6640625" bestFit="1" customWidth="1"/>
    <col min="4099" max="4099" width="37" bestFit="1" customWidth="1"/>
    <col min="4100" max="4100" width="22.5" bestFit="1" customWidth="1"/>
    <col min="4101" max="4101" width="9.33203125" bestFit="1" customWidth="1"/>
    <col min="4102" max="4102" width="8.6640625" customWidth="1"/>
    <col min="4103" max="4103" width="7.33203125" customWidth="1"/>
    <col min="4104" max="4104" width="12.83203125" bestFit="1" customWidth="1"/>
    <col min="4105" max="4105" width="7.1640625" bestFit="1" customWidth="1"/>
    <col min="4106" max="4106" width="14" bestFit="1" customWidth="1"/>
    <col min="4107" max="4107" width="3" bestFit="1" customWidth="1"/>
    <col min="4353" max="4353" width="7" bestFit="1" customWidth="1"/>
    <col min="4354" max="4354" width="11.6640625" bestFit="1" customWidth="1"/>
    <col min="4355" max="4355" width="37" bestFit="1" customWidth="1"/>
    <col min="4356" max="4356" width="22.5" bestFit="1" customWidth="1"/>
    <col min="4357" max="4357" width="9.33203125" bestFit="1" customWidth="1"/>
    <col min="4358" max="4358" width="8.6640625" customWidth="1"/>
    <col min="4359" max="4359" width="7.33203125" customWidth="1"/>
    <col min="4360" max="4360" width="12.83203125" bestFit="1" customWidth="1"/>
    <col min="4361" max="4361" width="7.1640625" bestFit="1" customWidth="1"/>
    <col min="4362" max="4362" width="14" bestFit="1" customWidth="1"/>
    <col min="4363" max="4363" width="3" bestFit="1" customWidth="1"/>
    <col min="4609" max="4609" width="7" bestFit="1" customWidth="1"/>
    <col min="4610" max="4610" width="11.6640625" bestFit="1" customWidth="1"/>
    <col min="4611" max="4611" width="37" bestFit="1" customWidth="1"/>
    <col min="4612" max="4612" width="22.5" bestFit="1" customWidth="1"/>
    <col min="4613" max="4613" width="9.33203125" bestFit="1" customWidth="1"/>
    <col min="4614" max="4614" width="8.6640625" customWidth="1"/>
    <col min="4615" max="4615" width="7.33203125" customWidth="1"/>
    <col min="4616" max="4616" width="12.83203125" bestFit="1" customWidth="1"/>
    <col min="4617" max="4617" width="7.1640625" bestFit="1" customWidth="1"/>
    <col min="4618" max="4618" width="14" bestFit="1" customWidth="1"/>
    <col min="4619" max="4619" width="3" bestFit="1" customWidth="1"/>
    <col min="4865" max="4865" width="7" bestFit="1" customWidth="1"/>
    <col min="4866" max="4866" width="11.6640625" bestFit="1" customWidth="1"/>
    <col min="4867" max="4867" width="37" bestFit="1" customWidth="1"/>
    <col min="4868" max="4868" width="22.5" bestFit="1" customWidth="1"/>
    <col min="4869" max="4869" width="9.33203125" bestFit="1" customWidth="1"/>
    <col min="4870" max="4870" width="8.6640625" customWidth="1"/>
    <col min="4871" max="4871" width="7.33203125" customWidth="1"/>
    <col min="4872" max="4872" width="12.83203125" bestFit="1" customWidth="1"/>
    <col min="4873" max="4873" width="7.1640625" bestFit="1" customWidth="1"/>
    <col min="4874" max="4874" width="14" bestFit="1" customWidth="1"/>
    <col min="4875" max="4875" width="3" bestFit="1" customWidth="1"/>
    <col min="5121" max="5121" width="7" bestFit="1" customWidth="1"/>
    <col min="5122" max="5122" width="11.6640625" bestFit="1" customWidth="1"/>
    <col min="5123" max="5123" width="37" bestFit="1" customWidth="1"/>
    <col min="5124" max="5124" width="22.5" bestFit="1" customWidth="1"/>
    <col min="5125" max="5125" width="9.33203125" bestFit="1" customWidth="1"/>
    <col min="5126" max="5126" width="8.6640625" customWidth="1"/>
    <col min="5127" max="5127" width="7.33203125" customWidth="1"/>
    <col min="5128" max="5128" width="12.83203125" bestFit="1" customWidth="1"/>
    <col min="5129" max="5129" width="7.1640625" bestFit="1" customWidth="1"/>
    <col min="5130" max="5130" width="14" bestFit="1" customWidth="1"/>
    <col min="5131" max="5131" width="3" bestFit="1" customWidth="1"/>
    <col min="5377" max="5377" width="7" bestFit="1" customWidth="1"/>
    <col min="5378" max="5378" width="11.6640625" bestFit="1" customWidth="1"/>
    <col min="5379" max="5379" width="37" bestFit="1" customWidth="1"/>
    <col min="5380" max="5380" width="22.5" bestFit="1" customWidth="1"/>
    <col min="5381" max="5381" width="9.33203125" bestFit="1" customWidth="1"/>
    <col min="5382" max="5382" width="8.6640625" customWidth="1"/>
    <col min="5383" max="5383" width="7.33203125" customWidth="1"/>
    <col min="5384" max="5384" width="12.83203125" bestFit="1" customWidth="1"/>
    <col min="5385" max="5385" width="7.1640625" bestFit="1" customWidth="1"/>
    <col min="5386" max="5386" width="14" bestFit="1" customWidth="1"/>
    <col min="5387" max="5387" width="3" bestFit="1" customWidth="1"/>
    <col min="5633" max="5633" width="7" bestFit="1" customWidth="1"/>
    <col min="5634" max="5634" width="11.6640625" bestFit="1" customWidth="1"/>
    <col min="5635" max="5635" width="37" bestFit="1" customWidth="1"/>
    <col min="5636" max="5636" width="22.5" bestFit="1" customWidth="1"/>
    <col min="5637" max="5637" width="9.33203125" bestFit="1" customWidth="1"/>
    <col min="5638" max="5638" width="8.6640625" customWidth="1"/>
    <col min="5639" max="5639" width="7.33203125" customWidth="1"/>
    <col min="5640" max="5640" width="12.83203125" bestFit="1" customWidth="1"/>
    <col min="5641" max="5641" width="7.1640625" bestFit="1" customWidth="1"/>
    <col min="5642" max="5642" width="14" bestFit="1" customWidth="1"/>
    <col min="5643" max="5643" width="3" bestFit="1" customWidth="1"/>
    <col min="5889" max="5889" width="7" bestFit="1" customWidth="1"/>
    <col min="5890" max="5890" width="11.6640625" bestFit="1" customWidth="1"/>
    <col min="5891" max="5891" width="37" bestFit="1" customWidth="1"/>
    <col min="5892" max="5892" width="22.5" bestFit="1" customWidth="1"/>
    <col min="5893" max="5893" width="9.33203125" bestFit="1" customWidth="1"/>
    <col min="5894" max="5894" width="8.6640625" customWidth="1"/>
    <col min="5895" max="5895" width="7.33203125" customWidth="1"/>
    <col min="5896" max="5896" width="12.83203125" bestFit="1" customWidth="1"/>
    <col min="5897" max="5897" width="7.1640625" bestFit="1" customWidth="1"/>
    <col min="5898" max="5898" width="14" bestFit="1" customWidth="1"/>
    <col min="5899" max="5899" width="3" bestFit="1" customWidth="1"/>
    <col min="6145" max="6145" width="7" bestFit="1" customWidth="1"/>
    <col min="6146" max="6146" width="11.6640625" bestFit="1" customWidth="1"/>
    <col min="6147" max="6147" width="37" bestFit="1" customWidth="1"/>
    <col min="6148" max="6148" width="22.5" bestFit="1" customWidth="1"/>
    <col min="6149" max="6149" width="9.33203125" bestFit="1" customWidth="1"/>
    <col min="6150" max="6150" width="8.6640625" customWidth="1"/>
    <col min="6151" max="6151" width="7.33203125" customWidth="1"/>
    <col min="6152" max="6152" width="12.83203125" bestFit="1" customWidth="1"/>
    <col min="6153" max="6153" width="7.1640625" bestFit="1" customWidth="1"/>
    <col min="6154" max="6154" width="14" bestFit="1" customWidth="1"/>
    <col min="6155" max="6155" width="3" bestFit="1" customWidth="1"/>
    <col min="6401" max="6401" width="7" bestFit="1" customWidth="1"/>
    <col min="6402" max="6402" width="11.6640625" bestFit="1" customWidth="1"/>
    <col min="6403" max="6403" width="37" bestFit="1" customWidth="1"/>
    <col min="6404" max="6404" width="22.5" bestFit="1" customWidth="1"/>
    <col min="6405" max="6405" width="9.33203125" bestFit="1" customWidth="1"/>
    <col min="6406" max="6406" width="8.6640625" customWidth="1"/>
    <col min="6407" max="6407" width="7.33203125" customWidth="1"/>
    <col min="6408" max="6408" width="12.83203125" bestFit="1" customWidth="1"/>
    <col min="6409" max="6409" width="7.1640625" bestFit="1" customWidth="1"/>
    <col min="6410" max="6410" width="14" bestFit="1" customWidth="1"/>
    <col min="6411" max="6411" width="3" bestFit="1" customWidth="1"/>
    <col min="6657" max="6657" width="7" bestFit="1" customWidth="1"/>
    <col min="6658" max="6658" width="11.6640625" bestFit="1" customWidth="1"/>
    <col min="6659" max="6659" width="37" bestFit="1" customWidth="1"/>
    <col min="6660" max="6660" width="22.5" bestFit="1" customWidth="1"/>
    <col min="6661" max="6661" width="9.33203125" bestFit="1" customWidth="1"/>
    <col min="6662" max="6662" width="8.6640625" customWidth="1"/>
    <col min="6663" max="6663" width="7.33203125" customWidth="1"/>
    <col min="6664" max="6664" width="12.83203125" bestFit="1" customWidth="1"/>
    <col min="6665" max="6665" width="7.1640625" bestFit="1" customWidth="1"/>
    <col min="6666" max="6666" width="14" bestFit="1" customWidth="1"/>
    <col min="6667" max="6667" width="3" bestFit="1" customWidth="1"/>
    <col min="6913" max="6913" width="7" bestFit="1" customWidth="1"/>
    <col min="6914" max="6914" width="11.6640625" bestFit="1" customWidth="1"/>
    <col min="6915" max="6915" width="37" bestFit="1" customWidth="1"/>
    <col min="6916" max="6916" width="22.5" bestFit="1" customWidth="1"/>
    <col min="6917" max="6917" width="9.33203125" bestFit="1" customWidth="1"/>
    <col min="6918" max="6918" width="8.6640625" customWidth="1"/>
    <col min="6919" max="6919" width="7.33203125" customWidth="1"/>
    <col min="6920" max="6920" width="12.83203125" bestFit="1" customWidth="1"/>
    <col min="6921" max="6921" width="7.1640625" bestFit="1" customWidth="1"/>
    <col min="6922" max="6922" width="14" bestFit="1" customWidth="1"/>
    <col min="6923" max="6923" width="3" bestFit="1" customWidth="1"/>
    <col min="7169" max="7169" width="7" bestFit="1" customWidth="1"/>
    <col min="7170" max="7170" width="11.6640625" bestFit="1" customWidth="1"/>
    <col min="7171" max="7171" width="37" bestFit="1" customWidth="1"/>
    <col min="7172" max="7172" width="22.5" bestFit="1" customWidth="1"/>
    <col min="7173" max="7173" width="9.33203125" bestFit="1" customWidth="1"/>
    <col min="7174" max="7174" width="8.6640625" customWidth="1"/>
    <col min="7175" max="7175" width="7.33203125" customWidth="1"/>
    <col min="7176" max="7176" width="12.83203125" bestFit="1" customWidth="1"/>
    <col min="7177" max="7177" width="7.1640625" bestFit="1" customWidth="1"/>
    <col min="7178" max="7178" width="14" bestFit="1" customWidth="1"/>
    <col min="7179" max="7179" width="3" bestFit="1" customWidth="1"/>
    <col min="7425" max="7425" width="7" bestFit="1" customWidth="1"/>
    <col min="7426" max="7426" width="11.6640625" bestFit="1" customWidth="1"/>
    <col min="7427" max="7427" width="37" bestFit="1" customWidth="1"/>
    <col min="7428" max="7428" width="22.5" bestFit="1" customWidth="1"/>
    <col min="7429" max="7429" width="9.33203125" bestFit="1" customWidth="1"/>
    <col min="7430" max="7430" width="8.6640625" customWidth="1"/>
    <col min="7431" max="7431" width="7.33203125" customWidth="1"/>
    <col min="7432" max="7432" width="12.83203125" bestFit="1" customWidth="1"/>
    <col min="7433" max="7433" width="7.1640625" bestFit="1" customWidth="1"/>
    <col min="7434" max="7434" width="14" bestFit="1" customWidth="1"/>
    <col min="7435" max="7435" width="3" bestFit="1" customWidth="1"/>
    <col min="7681" max="7681" width="7" bestFit="1" customWidth="1"/>
    <col min="7682" max="7682" width="11.6640625" bestFit="1" customWidth="1"/>
    <col min="7683" max="7683" width="37" bestFit="1" customWidth="1"/>
    <col min="7684" max="7684" width="22.5" bestFit="1" customWidth="1"/>
    <col min="7685" max="7685" width="9.33203125" bestFit="1" customWidth="1"/>
    <col min="7686" max="7686" width="8.6640625" customWidth="1"/>
    <col min="7687" max="7687" width="7.33203125" customWidth="1"/>
    <col min="7688" max="7688" width="12.83203125" bestFit="1" customWidth="1"/>
    <col min="7689" max="7689" width="7.1640625" bestFit="1" customWidth="1"/>
    <col min="7690" max="7690" width="14" bestFit="1" customWidth="1"/>
    <col min="7691" max="7691" width="3" bestFit="1" customWidth="1"/>
    <col min="7937" max="7937" width="7" bestFit="1" customWidth="1"/>
    <col min="7938" max="7938" width="11.6640625" bestFit="1" customWidth="1"/>
    <col min="7939" max="7939" width="37" bestFit="1" customWidth="1"/>
    <col min="7940" max="7940" width="22.5" bestFit="1" customWidth="1"/>
    <col min="7941" max="7941" width="9.33203125" bestFit="1" customWidth="1"/>
    <col min="7942" max="7942" width="8.6640625" customWidth="1"/>
    <col min="7943" max="7943" width="7.33203125" customWidth="1"/>
    <col min="7944" max="7944" width="12.83203125" bestFit="1" customWidth="1"/>
    <col min="7945" max="7945" width="7.1640625" bestFit="1" customWidth="1"/>
    <col min="7946" max="7946" width="14" bestFit="1" customWidth="1"/>
    <col min="7947" max="7947" width="3" bestFit="1" customWidth="1"/>
    <col min="8193" max="8193" width="7" bestFit="1" customWidth="1"/>
    <col min="8194" max="8194" width="11.6640625" bestFit="1" customWidth="1"/>
    <col min="8195" max="8195" width="37" bestFit="1" customWidth="1"/>
    <col min="8196" max="8196" width="22.5" bestFit="1" customWidth="1"/>
    <col min="8197" max="8197" width="9.33203125" bestFit="1" customWidth="1"/>
    <col min="8198" max="8198" width="8.6640625" customWidth="1"/>
    <col min="8199" max="8199" width="7.33203125" customWidth="1"/>
    <col min="8200" max="8200" width="12.83203125" bestFit="1" customWidth="1"/>
    <col min="8201" max="8201" width="7.1640625" bestFit="1" customWidth="1"/>
    <col min="8202" max="8202" width="14" bestFit="1" customWidth="1"/>
    <col min="8203" max="8203" width="3" bestFit="1" customWidth="1"/>
    <col min="8449" max="8449" width="7" bestFit="1" customWidth="1"/>
    <col min="8450" max="8450" width="11.6640625" bestFit="1" customWidth="1"/>
    <col min="8451" max="8451" width="37" bestFit="1" customWidth="1"/>
    <col min="8452" max="8452" width="22.5" bestFit="1" customWidth="1"/>
    <col min="8453" max="8453" width="9.33203125" bestFit="1" customWidth="1"/>
    <col min="8454" max="8454" width="8.6640625" customWidth="1"/>
    <col min="8455" max="8455" width="7.33203125" customWidth="1"/>
    <col min="8456" max="8456" width="12.83203125" bestFit="1" customWidth="1"/>
    <col min="8457" max="8457" width="7.1640625" bestFit="1" customWidth="1"/>
    <col min="8458" max="8458" width="14" bestFit="1" customWidth="1"/>
    <col min="8459" max="8459" width="3" bestFit="1" customWidth="1"/>
    <col min="8705" max="8705" width="7" bestFit="1" customWidth="1"/>
    <col min="8706" max="8706" width="11.6640625" bestFit="1" customWidth="1"/>
    <col min="8707" max="8707" width="37" bestFit="1" customWidth="1"/>
    <col min="8708" max="8708" width="22.5" bestFit="1" customWidth="1"/>
    <col min="8709" max="8709" width="9.33203125" bestFit="1" customWidth="1"/>
    <col min="8710" max="8710" width="8.6640625" customWidth="1"/>
    <col min="8711" max="8711" width="7.33203125" customWidth="1"/>
    <col min="8712" max="8712" width="12.83203125" bestFit="1" customWidth="1"/>
    <col min="8713" max="8713" width="7.1640625" bestFit="1" customWidth="1"/>
    <col min="8714" max="8714" width="14" bestFit="1" customWidth="1"/>
    <col min="8715" max="8715" width="3" bestFit="1" customWidth="1"/>
    <col min="8961" max="8961" width="7" bestFit="1" customWidth="1"/>
    <col min="8962" max="8962" width="11.6640625" bestFit="1" customWidth="1"/>
    <col min="8963" max="8963" width="37" bestFit="1" customWidth="1"/>
    <col min="8964" max="8964" width="22.5" bestFit="1" customWidth="1"/>
    <col min="8965" max="8965" width="9.33203125" bestFit="1" customWidth="1"/>
    <col min="8966" max="8966" width="8.6640625" customWidth="1"/>
    <col min="8967" max="8967" width="7.33203125" customWidth="1"/>
    <col min="8968" max="8968" width="12.83203125" bestFit="1" customWidth="1"/>
    <col min="8969" max="8969" width="7.1640625" bestFit="1" customWidth="1"/>
    <col min="8970" max="8970" width="14" bestFit="1" customWidth="1"/>
    <col min="8971" max="8971" width="3" bestFit="1" customWidth="1"/>
    <col min="9217" max="9217" width="7" bestFit="1" customWidth="1"/>
    <col min="9218" max="9218" width="11.6640625" bestFit="1" customWidth="1"/>
    <col min="9219" max="9219" width="37" bestFit="1" customWidth="1"/>
    <col min="9220" max="9220" width="22.5" bestFit="1" customWidth="1"/>
    <col min="9221" max="9221" width="9.33203125" bestFit="1" customWidth="1"/>
    <col min="9222" max="9222" width="8.6640625" customWidth="1"/>
    <col min="9223" max="9223" width="7.33203125" customWidth="1"/>
    <col min="9224" max="9224" width="12.83203125" bestFit="1" customWidth="1"/>
    <col min="9225" max="9225" width="7.1640625" bestFit="1" customWidth="1"/>
    <col min="9226" max="9226" width="14" bestFit="1" customWidth="1"/>
    <col min="9227" max="9227" width="3" bestFit="1" customWidth="1"/>
    <col min="9473" max="9473" width="7" bestFit="1" customWidth="1"/>
    <col min="9474" max="9474" width="11.6640625" bestFit="1" customWidth="1"/>
    <col min="9475" max="9475" width="37" bestFit="1" customWidth="1"/>
    <col min="9476" max="9476" width="22.5" bestFit="1" customWidth="1"/>
    <col min="9477" max="9477" width="9.33203125" bestFit="1" customWidth="1"/>
    <col min="9478" max="9478" width="8.6640625" customWidth="1"/>
    <col min="9479" max="9479" width="7.33203125" customWidth="1"/>
    <col min="9480" max="9480" width="12.83203125" bestFit="1" customWidth="1"/>
    <col min="9481" max="9481" width="7.1640625" bestFit="1" customWidth="1"/>
    <col min="9482" max="9482" width="14" bestFit="1" customWidth="1"/>
    <col min="9483" max="9483" width="3" bestFit="1" customWidth="1"/>
    <col min="9729" max="9729" width="7" bestFit="1" customWidth="1"/>
    <col min="9730" max="9730" width="11.6640625" bestFit="1" customWidth="1"/>
    <col min="9731" max="9731" width="37" bestFit="1" customWidth="1"/>
    <col min="9732" max="9732" width="22.5" bestFit="1" customWidth="1"/>
    <col min="9733" max="9733" width="9.33203125" bestFit="1" customWidth="1"/>
    <col min="9734" max="9734" width="8.6640625" customWidth="1"/>
    <col min="9735" max="9735" width="7.33203125" customWidth="1"/>
    <col min="9736" max="9736" width="12.83203125" bestFit="1" customWidth="1"/>
    <col min="9737" max="9737" width="7.1640625" bestFit="1" customWidth="1"/>
    <col min="9738" max="9738" width="14" bestFit="1" customWidth="1"/>
    <col min="9739" max="9739" width="3" bestFit="1" customWidth="1"/>
    <col min="9985" max="9985" width="7" bestFit="1" customWidth="1"/>
    <col min="9986" max="9986" width="11.6640625" bestFit="1" customWidth="1"/>
    <col min="9987" max="9987" width="37" bestFit="1" customWidth="1"/>
    <col min="9988" max="9988" width="22.5" bestFit="1" customWidth="1"/>
    <col min="9989" max="9989" width="9.33203125" bestFit="1" customWidth="1"/>
    <col min="9990" max="9990" width="8.6640625" customWidth="1"/>
    <col min="9991" max="9991" width="7.33203125" customWidth="1"/>
    <col min="9992" max="9992" width="12.83203125" bestFit="1" customWidth="1"/>
    <col min="9993" max="9993" width="7.1640625" bestFit="1" customWidth="1"/>
    <col min="9994" max="9994" width="14" bestFit="1" customWidth="1"/>
    <col min="9995" max="9995" width="3" bestFit="1" customWidth="1"/>
    <col min="10241" max="10241" width="7" bestFit="1" customWidth="1"/>
    <col min="10242" max="10242" width="11.6640625" bestFit="1" customWidth="1"/>
    <col min="10243" max="10243" width="37" bestFit="1" customWidth="1"/>
    <col min="10244" max="10244" width="22.5" bestFit="1" customWidth="1"/>
    <col min="10245" max="10245" width="9.33203125" bestFit="1" customWidth="1"/>
    <col min="10246" max="10246" width="8.6640625" customWidth="1"/>
    <col min="10247" max="10247" width="7.33203125" customWidth="1"/>
    <col min="10248" max="10248" width="12.83203125" bestFit="1" customWidth="1"/>
    <col min="10249" max="10249" width="7.1640625" bestFit="1" customWidth="1"/>
    <col min="10250" max="10250" width="14" bestFit="1" customWidth="1"/>
    <col min="10251" max="10251" width="3" bestFit="1" customWidth="1"/>
    <col min="10497" max="10497" width="7" bestFit="1" customWidth="1"/>
    <col min="10498" max="10498" width="11.6640625" bestFit="1" customWidth="1"/>
    <col min="10499" max="10499" width="37" bestFit="1" customWidth="1"/>
    <col min="10500" max="10500" width="22.5" bestFit="1" customWidth="1"/>
    <col min="10501" max="10501" width="9.33203125" bestFit="1" customWidth="1"/>
    <col min="10502" max="10502" width="8.6640625" customWidth="1"/>
    <col min="10503" max="10503" width="7.33203125" customWidth="1"/>
    <col min="10504" max="10504" width="12.83203125" bestFit="1" customWidth="1"/>
    <col min="10505" max="10505" width="7.1640625" bestFit="1" customWidth="1"/>
    <col min="10506" max="10506" width="14" bestFit="1" customWidth="1"/>
    <col min="10507" max="10507" width="3" bestFit="1" customWidth="1"/>
    <col min="10753" max="10753" width="7" bestFit="1" customWidth="1"/>
    <col min="10754" max="10754" width="11.6640625" bestFit="1" customWidth="1"/>
    <col min="10755" max="10755" width="37" bestFit="1" customWidth="1"/>
    <col min="10756" max="10756" width="22.5" bestFit="1" customWidth="1"/>
    <col min="10757" max="10757" width="9.33203125" bestFit="1" customWidth="1"/>
    <col min="10758" max="10758" width="8.6640625" customWidth="1"/>
    <col min="10759" max="10759" width="7.33203125" customWidth="1"/>
    <col min="10760" max="10760" width="12.83203125" bestFit="1" customWidth="1"/>
    <col min="10761" max="10761" width="7.1640625" bestFit="1" customWidth="1"/>
    <col min="10762" max="10762" width="14" bestFit="1" customWidth="1"/>
    <col min="10763" max="10763" width="3" bestFit="1" customWidth="1"/>
    <col min="11009" max="11009" width="7" bestFit="1" customWidth="1"/>
    <col min="11010" max="11010" width="11.6640625" bestFit="1" customWidth="1"/>
    <col min="11011" max="11011" width="37" bestFit="1" customWidth="1"/>
    <col min="11012" max="11012" width="22.5" bestFit="1" customWidth="1"/>
    <col min="11013" max="11013" width="9.33203125" bestFit="1" customWidth="1"/>
    <col min="11014" max="11014" width="8.6640625" customWidth="1"/>
    <col min="11015" max="11015" width="7.33203125" customWidth="1"/>
    <col min="11016" max="11016" width="12.83203125" bestFit="1" customWidth="1"/>
    <col min="11017" max="11017" width="7.1640625" bestFit="1" customWidth="1"/>
    <col min="11018" max="11018" width="14" bestFit="1" customWidth="1"/>
    <col min="11019" max="11019" width="3" bestFit="1" customWidth="1"/>
    <col min="11265" max="11265" width="7" bestFit="1" customWidth="1"/>
    <col min="11266" max="11266" width="11.6640625" bestFit="1" customWidth="1"/>
    <col min="11267" max="11267" width="37" bestFit="1" customWidth="1"/>
    <col min="11268" max="11268" width="22.5" bestFit="1" customWidth="1"/>
    <col min="11269" max="11269" width="9.33203125" bestFit="1" customWidth="1"/>
    <col min="11270" max="11270" width="8.6640625" customWidth="1"/>
    <col min="11271" max="11271" width="7.33203125" customWidth="1"/>
    <col min="11272" max="11272" width="12.83203125" bestFit="1" customWidth="1"/>
    <col min="11273" max="11273" width="7.1640625" bestFit="1" customWidth="1"/>
    <col min="11274" max="11274" width="14" bestFit="1" customWidth="1"/>
    <col min="11275" max="11275" width="3" bestFit="1" customWidth="1"/>
    <col min="11521" max="11521" width="7" bestFit="1" customWidth="1"/>
    <col min="11522" max="11522" width="11.6640625" bestFit="1" customWidth="1"/>
    <col min="11523" max="11523" width="37" bestFit="1" customWidth="1"/>
    <col min="11524" max="11524" width="22.5" bestFit="1" customWidth="1"/>
    <col min="11525" max="11525" width="9.33203125" bestFit="1" customWidth="1"/>
    <col min="11526" max="11526" width="8.6640625" customWidth="1"/>
    <col min="11527" max="11527" width="7.33203125" customWidth="1"/>
    <col min="11528" max="11528" width="12.83203125" bestFit="1" customWidth="1"/>
    <col min="11529" max="11529" width="7.1640625" bestFit="1" customWidth="1"/>
    <col min="11530" max="11530" width="14" bestFit="1" customWidth="1"/>
    <col min="11531" max="11531" width="3" bestFit="1" customWidth="1"/>
    <col min="11777" max="11777" width="7" bestFit="1" customWidth="1"/>
    <col min="11778" max="11778" width="11.6640625" bestFit="1" customWidth="1"/>
    <col min="11779" max="11779" width="37" bestFit="1" customWidth="1"/>
    <col min="11780" max="11780" width="22.5" bestFit="1" customWidth="1"/>
    <col min="11781" max="11781" width="9.33203125" bestFit="1" customWidth="1"/>
    <col min="11782" max="11782" width="8.6640625" customWidth="1"/>
    <col min="11783" max="11783" width="7.33203125" customWidth="1"/>
    <col min="11784" max="11784" width="12.83203125" bestFit="1" customWidth="1"/>
    <col min="11785" max="11785" width="7.1640625" bestFit="1" customWidth="1"/>
    <col min="11786" max="11786" width="14" bestFit="1" customWidth="1"/>
    <col min="11787" max="11787" width="3" bestFit="1" customWidth="1"/>
    <col min="12033" max="12033" width="7" bestFit="1" customWidth="1"/>
    <col min="12034" max="12034" width="11.6640625" bestFit="1" customWidth="1"/>
    <col min="12035" max="12035" width="37" bestFit="1" customWidth="1"/>
    <col min="12036" max="12036" width="22.5" bestFit="1" customWidth="1"/>
    <col min="12037" max="12037" width="9.33203125" bestFit="1" customWidth="1"/>
    <col min="12038" max="12038" width="8.6640625" customWidth="1"/>
    <col min="12039" max="12039" width="7.33203125" customWidth="1"/>
    <col min="12040" max="12040" width="12.83203125" bestFit="1" customWidth="1"/>
    <col min="12041" max="12041" width="7.1640625" bestFit="1" customWidth="1"/>
    <col min="12042" max="12042" width="14" bestFit="1" customWidth="1"/>
    <col min="12043" max="12043" width="3" bestFit="1" customWidth="1"/>
    <col min="12289" max="12289" width="7" bestFit="1" customWidth="1"/>
    <col min="12290" max="12290" width="11.6640625" bestFit="1" customWidth="1"/>
    <col min="12291" max="12291" width="37" bestFit="1" customWidth="1"/>
    <col min="12292" max="12292" width="22.5" bestFit="1" customWidth="1"/>
    <col min="12293" max="12293" width="9.33203125" bestFit="1" customWidth="1"/>
    <col min="12294" max="12294" width="8.6640625" customWidth="1"/>
    <col min="12295" max="12295" width="7.33203125" customWidth="1"/>
    <col min="12296" max="12296" width="12.83203125" bestFit="1" customWidth="1"/>
    <col min="12297" max="12297" width="7.1640625" bestFit="1" customWidth="1"/>
    <col min="12298" max="12298" width="14" bestFit="1" customWidth="1"/>
    <col min="12299" max="12299" width="3" bestFit="1" customWidth="1"/>
    <col min="12545" max="12545" width="7" bestFit="1" customWidth="1"/>
    <col min="12546" max="12546" width="11.6640625" bestFit="1" customWidth="1"/>
    <col min="12547" max="12547" width="37" bestFit="1" customWidth="1"/>
    <col min="12548" max="12548" width="22.5" bestFit="1" customWidth="1"/>
    <col min="12549" max="12549" width="9.33203125" bestFit="1" customWidth="1"/>
    <col min="12550" max="12550" width="8.6640625" customWidth="1"/>
    <col min="12551" max="12551" width="7.33203125" customWidth="1"/>
    <col min="12552" max="12552" width="12.83203125" bestFit="1" customWidth="1"/>
    <col min="12553" max="12553" width="7.1640625" bestFit="1" customWidth="1"/>
    <col min="12554" max="12554" width="14" bestFit="1" customWidth="1"/>
    <col min="12555" max="12555" width="3" bestFit="1" customWidth="1"/>
    <col min="12801" max="12801" width="7" bestFit="1" customWidth="1"/>
    <col min="12802" max="12802" width="11.6640625" bestFit="1" customWidth="1"/>
    <col min="12803" max="12803" width="37" bestFit="1" customWidth="1"/>
    <col min="12804" max="12804" width="22.5" bestFit="1" customWidth="1"/>
    <col min="12805" max="12805" width="9.33203125" bestFit="1" customWidth="1"/>
    <col min="12806" max="12806" width="8.6640625" customWidth="1"/>
    <col min="12807" max="12807" width="7.33203125" customWidth="1"/>
    <col min="12808" max="12808" width="12.83203125" bestFit="1" customWidth="1"/>
    <col min="12809" max="12809" width="7.1640625" bestFit="1" customWidth="1"/>
    <col min="12810" max="12810" width="14" bestFit="1" customWidth="1"/>
    <col min="12811" max="12811" width="3" bestFit="1" customWidth="1"/>
    <col min="13057" max="13057" width="7" bestFit="1" customWidth="1"/>
    <col min="13058" max="13058" width="11.6640625" bestFit="1" customWidth="1"/>
    <col min="13059" max="13059" width="37" bestFit="1" customWidth="1"/>
    <col min="13060" max="13060" width="22.5" bestFit="1" customWidth="1"/>
    <col min="13061" max="13061" width="9.33203125" bestFit="1" customWidth="1"/>
    <col min="13062" max="13062" width="8.6640625" customWidth="1"/>
    <col min="13063" max="13063" width="7.33203125" customWidth="1"/>
    <col min="13064" max="13064" width="12.83203125" bestFit="1" customWidth="1"/>
    <col min="13065" max="13065" width="7.1640625" bestFit="1" customWidth="1"/>
    <col min="13066" max="13066" width="14" bestFit="1" customWidth="1"/>
    <col min="13067" max="13067" width="3" bestFit="1" customWidth="1"/>
    <col min="13313" max="13313" width="7" bestFit="1" customWidth="1"/>
    <col min="13314" max="13314" width="11.6640625" bestFit="1" customWidth="1"/>
    <col min="13315" max="13315" width="37" bestFit="1" customWidth="1"/>
    <col min="13316" max="13316" width="22.5" bestFit="1" customWidth="1"/>
    <col min="13317" max="13317" width="9.33203125" bestFit="1" customWidth="1"/>
    <col min="13318" max="13318" width="8.6640625" customWidth="1"/>
    <col min="13319" max="13319" width="7.33203125" customWidth="1"/>
    <col min="13320" max="13320" width="12.83203125" bestFit="1" customWidth="1"/>
    <col min="13321" max="13321" width="7.1640625" bestFit="1" customWidth="1"/>
    <col min="13322" max="13322" width="14" bestFit="1" customWidth="1"/>
    <col min="13323" max="13323" width="3" bestFit="1" customWidth="1"/>
    <col min="13569" max="13569" width="7" bestFit="1" customWidth="1"/>
    <col min="13570" max="13570" width="11.6640625" bestFit="1" customWidth="1"/>
    <col min="13571" max="13571" width="37" bestFit="1" customWidth="1"/>
    <col min="13572" max="13572" width="22.5" bestFit="1" customWidth="1"/>
    <col min="13573" max="13573" width="9.33203125" bestFit="1" customWidth="1"/>
    <col min="13574" max="13574" width="8.6640625" customWidth="1"/>
    <col min="13575" max="13575" width="7.33203125" customWidth="1"/>
    <col min="13576" max="13576" width="12.83203125" bestFit="1" customWidth="1"/>
    <col min="13577" max="13577" width="7.1640625" bestFit="1" customWidth="1"/>
    <col min="13578" max="13578" width="14" bestFit="1" customWidth="1"/>
    <col min="13579" max="13579" width="3" bestFit="1" customWidth="1"/>
    <col min="13825" max="13825" width="7" bestFit="1" customWidth="1"/>
    <col min="13826" max="13826" width="11.6640625" bestFit="1" customWidth="1"/>
    <col min="13827" max="13827" width="37" bestFit="1" customWidth="1"/>
    <col min="13828" max="13828" width="22.5" bestFit="1" customWidth="1"/>
    <col min="13829" max="13829" width="9.33203125" bestFit="1" customWidth="1"/>
    <col min="13830" max="13830" width="8.6640625" customWidth="1"/>
    <col min="13831" max="13831" width="7.33203125" customWidth="1"/>
    <col min="13832" max="13832" width="12.83203125" bestFit="1" customWidth="1"/>
    <col min="13833" max="13833" width="7.1640625" bestFit="1" customWidth="1"/>
    <col min="13834" max="13834" width="14" bestFit="1" customWidth="1"/>
    <col min="13835" max="13835" width="3" bestFit="1" customWidth="1"/>
    <col min="14081" max="14081" width="7" bestFit="1" customWidth="1"/>
    <col min="14082" max="14082" width="11.6640625" bestFit="1" customWidth="1"/>
    <col min="14083" max="14083" width="37" bestFit="1" customWidth="1"/>
    <col min="14084" max="14084" width="22.5" bestFit="1" customWidth="1"/>
    <col min="14085" max="14085" width="9.33203125" bestFit="1" customWidth="1"/>
    <col min="14086" max="14086" width="8.6640625" customWidth="1"/>
    <col min="14087" max="14087" width="7.33203125" customWidth="1"/>
    <col min="14088" max="14088" width="12.83203125" bestFit="1" customWidth="1"/>
    <col min="14089" max="14089" width="7.1640625" bestFit="1" customWidth="1"/>
    <col min="14090" max="14090" width="14" bestFit="1" customWidth="1"/>
    <col min="14091" max="14091" width="3" bestFit="1" customWidth="1"/>
    <col min="14337" max="14337" width="7" bestFit="1" customWidth="1"/>
    <col min="14338" max="14338" width="11.6640625" bestFit="1" customWidth="1"/>
    <col min="14339" max="14339" width="37" bestFit="1" customWidth="1"/>
    <col min="14340" max="14340" width="22.5" bestFit="1" customWidth="1"/>
    <col min="14341" max="14341" width="9.33203125" bestFit="1" customWidth="1"/>
    <col min="14342" max="14342" width="8.6640625" customWidth="1"/>
    <col min="14343" max="14343" width="7.33203125" customWidth="1"/>
    <col min="14344" max="14344" width="12.83203125" bestFit="1" customWidth="1"/>
    <col min="14345" max="14345" width="7.1640625" bestFit="1" customWidth="1"/>
    <col min="14346" max="14346" width="14" bestFit="1" customWidth="1"/>
    <col min="14347" max="14347" width="3" bestFit="1" customWidth="1"/>
    <col min="14593" max="14593" width="7" bestFit="1" customWidth="1"/>
    <col min="14594" max="14594" width="11.6640625" bestFit="1" customWidth="1"/>
    <col min="14595" max="14595" width="37" bestFit="1" customWidth="1"/>
    <col min="14596" max="14596" width="22.5" bestFit="1" customWidth="1"/>
    <col min="14597" max="14597" width="9.33203125" bestFit="1" customWidth="1"/>
    <col min="14598" max="14598" width="8.6640625" customWidth="1"/>
    <col min="14599" max="14599" width="7.33203125" customWidth="1"/>
    <col min="14600" max="14600" width="12.83203125" bestFit="1" customWidth="1"/>
    <col min="14601" max="14601" width="7.1640625" bestFit="1" customWidth="1"/>
    <col min="14602" max="14602" width="14" bestFit="1" customWidth="1"/>
    <col min="14603" max="14603" width="3" bestFit="1" customWidth="1"/>
    <col min="14849" max="14849" width="7" bestFit="1" customWidth="1"/>
    <col min="14850" max="14850" width="11.6640625" bestFit="1" customWidth="1"/>
    <col min="14851" max="14851" width="37" bestFit="1" customWidth="1"/>
    <col min="14852" max="14852" width="22.5" bestFit="1" customWidth="1"/>
    <col min="14853" max="14853" width="9.33203125" bestFit="1" customWidth="1"/>
    <col min="14854" max="14854" width="8.6640625" customWidth="1"/>
    <col min="14855" max="14855" width="7.33203125" customWidth="1"/>
    <col min="14856" max="14856" width="12.83203125" bestFit="1" customWidth="1"/>
    <col min="14857" max="14857" width="7.1640625" bestFit="1" customWidth="1"/>
    <col min="14858" max="14858" width="14" bestFit="1" customWidth="1"/>
    <col min="14859" max="14859" width="3" bestFit="1" customWidth="1"/>
    <col min="15105" max="15105" width="7" bestFit="1" customWidth="1"/>
    <col min="15106" max="15106" width="11.6640625" bestFit="1" customWidth="1"/>
    <col min="15107" max="15107" width="37" bestFit="1" customWidth="1"/>
    <col min="15108" max="15108" width="22.5" bestFit="1" customWidth="1"/>
    <col min="15109" max="15109" width="9.33203125" bestFit="1" customWidth="1"/>
    <col min="15110" max="15110" width="8.6640625" customWidth="1"/>
    <col min="15111" max="15111" width="7.33203125" customWidth="1"/>
    <col min="15112" max="15112" width="12.83203125" bestFit="1" customWidth="1"/>
    <col min="15113" max="15113" width="7.1640625" bestFit="1" customWidth="1"/>
    <col min="15114" max="15114" width="14" bestFit="1" customWidth="1"/>
    <col min="15115" max="15115" width="3" bestFit="1" customWidth="1"/>
    <col min="15361" max="15361" width="7" bestFit="1" customWidth="1"/>
    <col min="15362" max="15362" width="11.6640625" bestFit="1" customWidth="1"/>
    <col min="15363" max="15363" width="37" bestFit="1" customWidth="1"/>
    <col min="15364" max="15364" width="22.5" bestFit="1" customWidth="1"/>
    <col min="15365" max="15365" width="9.33203125" bestFit="1" customWidth="1"/>
    <col min="15366" max="15366" width="8.6640625" customWidth="1"/>
    <col min="15367" max="15367" width="7.33203125" customWidth="1"/>
    <col min="15368" max="15368" width="12.83203125" bestFit="1" customWidth="1"/>
    <col min="15369" max="15369" width="7.1640625" bestFit="1" customWidth="1"/>
    <col min="15370" max="15370" width="14" bestFit="1" customWidth="1"/>
    <col min="15371" max="15371" width="3" bestFit="1" customWidth="1"/>
    <col min="15617" max="15617" width="7" bestFit="1" customWidth="1"/>
    <col min="15618" max="15618" width="11.6640625" bestFit="1" customWidth="1"/>
    <col min="15619" max="15619" width="37" bestFit="1" customWidth="1"/>
    <col min="15620" max="15620" width="22.5" bestFit="1" customWidth="1"/>
    <col min="15621" max="15621" width="9.33203125" bestFit="1" customWidth="1"/>
    <col min="15622" max="15622" width="8.6640625" customWidth="1"/>
    <col min="15623" max="15623" width="7.33203125" customWidth="1"/>
    <col min="15624" max="15624" width="12.83203125" bestFit="1" customWidth="1"/>
    <col min="15625" max="15625" width="7.1640625" bestFit="1" customWidth="1"/>
    <col min="15626" max="15626" width="14" bestFit="1" customWidth="1"/>
    <col min="15627" max="15627" width="3" bestFit="1" customWidth="1"/>
    <col min="15873" max="15873" width="7" bestFit="1" customWidth="1"/>
    <col min="15874" max="15874" width="11.6640625" bestFit="1" customWidth="1"/>
    <col min="15875" max="15875" width="37" bestFit="1" customWidth="1"/>
    <col min="15876" max="15876" width="22.5" bestFit="1" customWidth="1"/>
    <col min="15877" max="15877" width="9.33203125" bestFit="1" customWidth="1"/>
    <col min="15878" max="15878" width="8.6640625" customWidth="1"/>
    <col min="15879" max="15879" width="7.33203125" customWidth="1"/>
    <col min="15880" max="15880" width="12.83203125" bestFit="1" customWidth="1"/>
    <col min="15881" max="15881" width="7.1640625" bestFit="1" customWidth="1"/>
    <col min="15882" max="15882" width="14" bestFit="1" customWidth="1"/>
    <col min="15883" max="15883" width="3" bestFit="1" customWidth="1"/>
    <col min="16129" max="16129" width="7" bestFit="1" customWidth="1"/>
    <col min="16130" max="16130" width="11.6640625" bestFit="1" customWidth="1"/>
    <col min="16131" max="16131" width="37" bestFit="1" customWidth="1"/>
    <col min="16132" max="16132" width="22.5" bestFit="1" customWidth="1"/>
    <col min="16133" max="16133" width="9.33203125" bestFit="1" customWidth="1"/>
    <col min="16134" max="16134" width="8.6640625" customWidth="1"/>
    <col min="16135" max="16135" width="7.33203125" customWidth="1"/>
    <col min="16136" max="16136" width="12.83203125" bestFit="1" customWidth="1"/>
    <col min="16137" max="16137" width="7.1640625" bestFit="1" customWidth="1"/>
    <col min="16138" max="16138" width="14" bestFit="1" customWidth="1"/>
    <col min="16139" max="16139" width="3" bestFit="1" customWidth="1"/>
  </cols>
  <sheetData>
    <row r="1" spans="1:12" x14ac:dyDescent="0.2">
      <c r="C1" t="s">
        <v>218</v>
      </c>
      <c r="D1" s="40" t="s">
        <v>310</v>
      </c>
    </row>
    <row r="2" spans="1:12" x14ac:dyDescent="0.2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  <c r="I2">
        <v>9</v>
      </c>
      <c r="J2">
        <v>10</v>
      </c>
      <c r="K2">
        <v>11</v>
      </c>
    </row>
    <row r="3" spans="1:12" x14ac:dyDescent="0.2">
      <c r="A3" s="41"/>
      <c r="B3" s="41" t="s">
        <v>219</v>
      </c>
      <c r="C3" s="41"/>
      <c r="D3" s="41"/>
      <c r="E3" s="41" t="s">
        <v>220</v>
      </c>
      <c r="F3" s="41" t="s">
        <v>221</v>
      </c>
      <c r="G3" s="41" t="s">
        <v>221</v>
      </c>
      <c r="H3" s="41"/>
      <c r="I3" s="41" t="s">
        <v>222</v>
      </c>
      <c r="J3" s="41" t="s">
        <v>223</v>
      </c>
      <c r="K3" s="41"/>
    </row>
    <row r="4" spans="1:12" x14ac:dyDescent="0.2">
      <c r="A4" s="41" t="s">
        <v>224</v>
      </c>
      <c r="B4" s="41" t="s">
        <v>225</v>
      </c>
      <c r="C4" s="41" t="s">
        <v>226</v>
      </c>
      <c r="D4" s="41" t="s">
        <v>227</v>
      </c>
      <c r="E4" s="41" t="s">
        <v>228</v>
      </c>
      <c r="F4" s="41" t="s">
        <v>229</v>
      </c>
      <c r="G4" s="41" t="s">
        <v>230</v>
      </c>
      <c r="H4" s="41" t="s">
        <v>221</v>
      </c>
      <c r="I4" s="41" t="s">
        <v>229</v>
      </c>
      <c r="J4" s="41" t="s">
        <v>222</v>
      </c>
      <c r="K4" s="41"/>
    </row>
    <row r="5" spans="1:12" x14ac:dyDescent="0.2">
      <c r="A5" s="42">
        <v>1808</v>
      </c>
      <c r="B5" s="42" t="s">
        <v>190</v>
      </c>
      <c r="C5" s="42" t="s">
        <v>196</v>
      </c>
      <c r="D5" s="42" t="s">
        <v>231</v>
      </c>
      <c r="E5" s="42">
        <v>100</v>
      </c>
      <c r="F5" s="42" t="s">
        <v>22</v>
      </c>
      <c r="G5" s="42" t="s">
        <v>232</v>
      </c>
      <c r="H5" s="43">
        <v>2</v>
      </c>
      <c r="I5" s="42" t="s">
        <v>194</v>
      </c>
      <c r="J5" s="44">
        <v>2783762</v>
      </c>
      <c r="K5" s="42">
        <v>9</v>
      </c>
    </row>
    <row r="6" spans="1:12" x14ac:dyDescent="0.2">
      <c r="A6" s="42">
        <v>1808</v>
      </c>
      <c r="B6" s="42" t="s">
        <v>190</v>
      </c>
      <c r="C6" s="42" t="s">
        <v>196</v>
      </c>
      <c r="D6" s="42" t="s">
        <v>233</v>
      </c>
      <c r="E6" s="42">
        <v>100</v>
      </c>
      <c r="F6" s="42" t="s">
        <v>22</v>
      </c>
      <c r="G6" s="42" t="s">
        <v>232</v>
      </c>
      <c r="H6" s="43">
        <v>29</v>
      </c>
      <c r="I6" s="42" t="s">
        <v>194</v>
      </c>
      <c r="J6" s="44">
        <v>198840</v>
      </c>
      <c r="K6" s="42">
        <v>9</v>
      </c>
    </row>
    <row r="7" spans="1:12" x14ac:dyDescent="0.2">
      <c r="A7" s="42">
        <v>1808</v>
      </c>
      <c r="B7" s="42" t="s">
        <v>190</v>
      </c>
      <c r="C7" s="42" t="s">
        <v>196</v>
      </c>
      <c r="D7" s="45" t="s">
        <v>233</v>
      </c>
      <c r="E7" s="42">
        <v>100</v>
      </c>
      <c r="F7" s="42" t="s">
        <v>22</v>
      </c>
      <c r="G7" s="42" t="s">
        <v>232</v>
      </c>
      <c r="H7" s="43">
        <v>1</v>
      </c>
      <c r="I7" s="42" t="s">
        <v>194</v>
      </c>
      <c r="J7" s="44">
        <v>40950</v>
      </c>
      <c r="K7" s="42">
        <v>9</v>
      </c>
    </row>
    <row r="8" spans="1:12" x14ac:dyDescent="0.2">
      <c r="A8" s="42">
        <v>1808</v>
      </c>
      <c r="B8" s="42" t="s">
        <v>190</v>
      </c>
      <c r="C8" s="42" t="s">
        <v>196</v>
      </c>
      <c r="D8" s="42" t="s">
        <v>234</v>
      </c>
      <c r="E8" s="42">
        <v>100</v>
      </c>
      <c r="F8" s="42" t="s">
        <v>22</v>
      </c>
      <c r="G8" s="42" t="s">
        <v>232</v>
      </c>
      <c r="H8" s="43">
        <v>2</v>
      </c>
      <c r="I8" s="42" t="s">
        <v>194</v>
      </c>
      <c r="J8" s="44">
        <v>132560</v>
      </c>
      <c r="K8" s="42">
        <v>9</v>
      </c>
    </row>
    <row r="9" spans="1:12" x14ac:dyDescent="0.2">
      <c r="A9" s="42">
        <v>1808</v>
      </c>
      <c r="B9" s="42" t="s">
        <v>190</v>
      </c>
      <c r="C9" s="42" t="s">
        <v>235</v>
      </c>
      <c r="D9" s="42" t="s">
        <v>195</v>
      </c>
      <c r="E9" s="42">
        <v>100</v>
      </c>
      <c r="F9" s="42" t="s">
        <v>22</v>
      </c>
      <c r="G9" s="42" t="s">
        <v>163</v>
      </c>
      <c r="H9" s="43">
        <f>154000+30000</f>
        <v>184000</v>
      </c>
      <c r="I9" s="42" t="s">
        <v>194</v>
      </c>
      <c r="J9" s="44">
        <v>1150522</v>
      </c>
      <c r="K9" s="42">
        <v>9</v>
      </c>
    </row>
    <row r="10" spans="1:12" x14ac:dyDescent="0.2">
      <c r="A10" s="42">
        <v>1808</v>
      </c>
      <c r="B10" s="42" t="s">
        <v>190</v>
      </c>
      <c r="C10" s="42" t="s">
        <v>235</v>
      </c>
      <c r="D10" s="42" t="s">
        <v>195</v>
      </c>
      <c r="E10" s="42">
        <v>100</v>
      </c>
      <c r="F10" s="42" t="s">
        <v>22</v>
      </c>
      <c r="G10" s="42" t="s">
        <v>163</v>
      </c>
      <c r="H10" s="43">
        <v>28700</v>
      </c>
      <c r="I10" s="42" t="s">
        <v>194</v>
      </c>
      <c r="J10" s="44">
        <v>1922122</v>
      </c>
      <c r="K10" s="42">
        <v>9</v>
      </c>
    </row>
    <row r="11" spans="1:12" x14ac:dyDescent="0.2">
      <c r="A11" s="42">
        <v>1808</v>
      </c>
      <c r="B11" s="45" t="s">
        <v>236</v>
      </c>
      <c r="C11" s="45" t="s">
        <v>237</v>
      </c>
      <c r="D11" s="45" t="s">
        <v>238</v>
      </c>
      <c r="E11" s="42">
        <v>100</v>
      </c>
      <c r="F11" s="42" t="s">
        <v>22</v>
      </c>
      <c r="G11" s="45" t="s">
        <v>232</v>
      </c>
      <c r="H11" s="43">
        <v>1</v>
      </c>
      <c r="I11" s="42" t="s">
        <v>194</v>
      </c>
      <c r="J11" s="44">
        <v>89250</v>
      </c>
      <c r="K11" s="42">
        <v>9</v>
      </c>
    </row>
    <row r="12" spans="1:12" x14ac:dyDescent="0.2">
      <c r="A12" s="42">
        <v>1808</v>
      </c>
      <c r="B12" s="45" t="s">
        <v>236</v>
      </c>
      <c r="C12" s="45" t="s">
        <v>239</v>
      </c>
      <c r="D12" s="45" t="s">
        <v>239</v>
      </c>
      <c r="E12" s="42">
        <v>100</v>
      </c>
      <c r="F12" s="42" t="s">
        <v>22</v>
      </c>
      <c r="G12" s="45" t="s">
        <v>232</v>
      </c>
      <c r="H12" s="46">
        <v>50</v>
      </c>
      <c r="I12" s="42" t="s">
        <v>194</v>
      </c>
      <c r="J12" s="44">
        <v>1695750</v>
      </c>
      <c r="K12" s="42">
        <v>9</v>
      </c>
    </row>
    <row r="13" spans="1:12" x14ac:dyDescent="0.2">
      <c r="A13" s="47">
        <v>1808</v>
      </c>
      <c r="B13" s="48" t="s">
        <v>236</v>
      </c>
      <c r="C13" s="48" t="s">
        <v>240</v>
      </c>
      <c r="D13" s="48" t="s">
        <v>241</v>
      </c>
      <c r="E13" s="47">
        <v>100</v>
      </c>
      <c r="F13" s="47" t="s">
        <v>22</v>
      </c>
      <c r="G13" s="48" t="s">
        <v>232</v>
      </c>
      <c r="H13" s="49">
        <v>363</v>
      </c>
      <c r="I13" s="47" t="s">
        <v>194</v>
      </c>
      <c r="J13" s="49">
        <v>544500</v>
      </c>
      <c r="K13" s="47">
        <v>9</v>
      </c>
      <c r="L13" s="50">
        <v>1</v>
      </c>
    </row>
    <row r="14" spans="1:12" x14ac:dyDescent="0.2">
      <c r="A14" s="42">
        <v>1808</v>
      </c>
      <c r="B14" s="45" t="s">
        <v>242</v>
      </c>
      <c r="C14" s="45" t="s">
        <v>243</v>
      </c>
      <c r="D14" s="45" t="s">
        <v>242</v>
      </c>
      <c r="E14" s="42">
        <v>100</v>
      </c>
      <c r="F14" s="42" t="s">
        <v>22</v>
      </c>
      <c r="G14" s="45" t="s">
        <v>232</v>
      </c>
      <c r="H14" s="46">
        <v>4</v>
      </c>
      <c r="I14" s="42" t="s">
        <v>194</v>
      </c>
      <c r="J14" s="51">
        <v>1575000</v>
      </c>
      <c r="K14" s="42">
        <v>9</v>
      </c>
    </row>
    <row r="15" spans="1:12" x14ac:dyDescent="0.2">
      <c r="A15" s="42">
        <v>1808</v>
      </c>
      <c r="B15" s="45" t="s">
        <v>244</v>
      </c>
      <c r="C15" s="45" t="s">
        <v>245</v>
      </c>
      <c r="D15" s="45" t="s">
        <v>245</v>
      </c>
      <c r="E15" s="42">
        <v>100</v>
      </c>
      <c r="F15" s="42" t="s">
        <v>22</v>
      </c>
      <c r="G15" s="45" t="s">
        <v>232</v>
      </c>
      <c r="H15" s="46">
        <v>2</v>
      </c>
      <c r="I15" s="42" t="s">
        <v>194</v>
      </c>
      <c r="J15" s="51">
        <v>798750</v>
      </c>
      <c r="K15" s="42">
        <v>9</v>
      </c>
    </row>
    <row r="16" spans="1:12" x14ac:dyDescent="0.2">
      <c r="A16" s="42">
        <v>1808</v>
      </c>
      <c r="B16" s="42" t="s">
        <v>246</v>
      </c>
      <c r="C16" s="42" t="s">
        <v>247</v>
      </c>
      <c r="D16" s="45" t="s">
        <v>248</v>
      </c>
      <c r="E16" s="42">
        <v>100</v>
      </c>
      <c r="F16" s="42" t="s">
        <v>22</v>
      </c>
      <c r="G16" s="42" t="s">
        <v>232</v>
      </c>
      <c r="H16" s="43">
        <v>8</v>
      </c>
      <c r="I16" s="42" t="s">
        <v>194</v>
      </c>
      <c r="J16" s="44">
        <v>133560</v>
      </c>
      <c r="K16" s="42">
        <v>9</v>
      </c>
    </row>
    <row r="17" spans="1:11" x14ac:dyDescent="0.2">
      <c r="A17" s="42">
        <v>1808</v>
      </c>
      <c r="B17" s="42" t="s">
        <v>249</v>
      </c>
      <c r="C17" s="42" t="s">
        <v>250</v>
      </c>
      <c r="D17" s="42" t="s">
        <v>251</v>
      </c>
      <c r="E17" s="42">
        <v>100</v>
      </c>
      <c r="F17" s="42" t="s">
        <v>22</v>
      </c>
      <c r="G17" s="42" t="s">
        <v>232</v>
      </c>
      <c r="H17" s="43">
        <v>1</v>
      </c>
      <c r="I17" s="42" t="s">
        <v>194</v>
      </c>
      <c r="J17" s="51">
        <v>132560</v>
      </c>
      <c r="K17" s="42">
        <v>9</v>
      </c>
    </row>
    <row r="18" spans="1:11" x14ac:dyDescent="0.2">
      <c r="A18" s="42">
        <v>1808</v>
      </c>
      <c r="B18" s="42" t="s">
        <v>249</v>
      </c>
      <c r="C18" s="42" t="s">
        <v>252</v>
      </c>
      <c r="D18" s="42" t="s">
        <v>251</v>
      </c>
      <c r="E18" s="42">
        <v>100</v>
      </c>
      <c r="F18" s="42" t="s">
        <v>22</v>
      </c>
      <c r="G18" s="42" t="s">
        <v>232</v>
      </c>
      <c r="H18" s="43">
        <v>1</v>
      </c>
      <c r="I18" s="42" t="s">
        <v>194</v>
      </c>
      <c r="J18" s="51">
        <v>132560</v>
      </c>
      <c r="K18" s="42">
        <v>9</v>
      </c>
    </row>
    <row r="19" spans="1:11" x14ac:dyDescent="0.2">
      <c r="A19" s="42">
        <v>1808</v>
      </c>
      <c r="B19" s="42" t="s">
        <v>249</v>
      </c>
      <c r="C19" s="42" t="s">
        <v>253</v>
      </c>
      <c r="D19" s="42" t="s">
        <v>254</v>
      </c>
      <c r="E19" s="42">
        <v>100</v>
      </c>
      <c r="F19" s="42" t="s">
        <v>22</v>
      </c>
      <c r="G19" s="42" t="s">
        <v>232</v>
      </c>
      <c r="H19" s="43">
        <v>1</v>
      </c>
      <c r="I19" s="42" t="s">
        <v>194</v>
      </c>
      <c r="J19" s="44">
        <v>463963</v>
      </c>
      <c r="K19" s="42">
        <v>9</v>
      </c>
    </row>
    <row r="20" spans="1:11" x14ac:dyDescent="0.2">
      <c r="A20" s="42">
        <v>1808</v>
      </c>
      <c r="B20" s="42" t="s">
        <v>249</v>
      </c>
      <c r="C20" s="42" t="s">
        <v>255</v>
      </c>
      <c r="D20" s="42" t="s">
        <v>256</v>
      </c>
      <c r="E20" s="42">
        <v>100</v>
      </c>
      <c r="F20" s="42" t="s">
        <v>22</v>
      </c>
      <c r="G20" s="42" t="s">
        <v>232</v>
      </c>
      <c r="H20" s="43">
        <v>1</v>
      </c>
      <c r="I20" s="42" t="s">
        <v>194</v>
      </c>
      <c r="J20" s="51">
        <v>165700</v>
      </c>
      <c r="K20" s="42">
        <v>9</v>
      </c>
    </row>
    <row r="21" spans="1:11" x14ac:dyDescent="0.2">
      <c r="A21" s="42">
        <v>1808</v>
      </c>
      <c r="B21" s="42" t="s">
        <v>249</v>
      </c>
      <c r="C21" s="42" t="s">
        <v>257</v>
      </c>
      <c r="D21" s="42" t="s">
        <v>258</v>
      </c>
      <c r="E21" s="42">
        <v>100</v>
      </c>
      <c r="F21" s="42" t="s">
        <v>22</v>
      </c>
      <c r="G21" s="42" t="s">
        <v>232</v>
      </c>
      <c r="H21" s="43">
        <v>1</v>
      </c>
      <c r="I21" s="42" t="s">
        <v>194</v>
      </c>
      <c r="J21" s="51">
        <v>132560</v>
      </c>
      <c r="K21" s="42">
        <v>9</v>
      </c>
    </row>
    <row r="22" spans="1:11" x14ac:dyDescent="0.2">
      <c r="A22" s="42">
        <v>1808</v>
      </c>
      <c r="B22" s="42" t="s">
        <v>249</v>
      </c>
      <c r="C22" s="42" t="s">
        <v>259</v>
      </c>
      <c r="D22" s="42" t="s">
        <v>254</v>
      </c>
      <c r="E22" s="42">
        <v>100</v>
      </c>
      <c r="F22" s="42" t="s">
        <v>22</v>
      </c>
      <c r="G22" s="42" t="s">
        <v>232</v>
      </c>
      <c r="H22" s="43">
        <v>1</v>
      </c>
      <c r="I22" s="42" t="s">
        <v>194</v>
      </c>
      <c r="J22" s="44">
        <v>463960</v>
      </c>
      <c r="K22" s="42">
        <v>9</v>
      </c>
    </row>
    <row r="23" spans="1:11" x14ac:dyDescent="0.2">
      <c r="A23" s="42">
        <v>1808</v>
      </c>
      <c r="B23" s="42" t="s">
        <v>249</v>
      </c>
      <c r="C23" s="42" t="s">
        <v>260</v>
      </c>
      <c r="D23" s="42" t="s">
        <v>251</v>
      </c>
      <c r="E23" s="42">
        <v>100</v>
      </c>
      <c r="F23" s="42" t="s">
        <v>22</v>
      </c>
      <c r="G23" s="42" t="s">
        <v>232</v>
      </c>
      <c r="H23" s="43">
        <v>1</v>
      </c>
      <c r="I23" s="42" t="s">
        <v>194</v>
      </c>
      <c r="J23" s="51">
        <v>31264</v>
      </c>
      <c r="K23" s="42">
        <v>9</v>
      </c>
    </row>
    <row r="24" spans="1:11" x14ac:dyDescent="0.2">
      <c r="A24" s="42">
        <v>1808</v>
      </c>
      <c r="B24" s="42" t="s">
        <v>249</v>
      </c>
      <c r="C24" s="42" t="s">
        <v>261</v>
      </c>
      <c r="D24" s="42" t="s">
        <v>262</v>
      </c>
      <c r="E24" s="42">
        <v>100</v>
      </c>
      <c r="F24" s="42" t="s">
        <v>22</v>
      </c>
      <c r="G24" s="42" t="s">
        <v>232</v>
      </c>
      <c r="H24" s="43">
        <v>1</v>
      </c>
      <c r="I24" s="42" t="s">
        <v>194</v>
      </c>
      <c r="J24" s="51">
        <v>31264</v>
      </c>
      <c r="K24" s="42">
        <v>9</v>
      </c>
    </row>
    <row r="25" spans="1:11" x14ac:dyDescent="0.2">
      <c r="A25" s="42">
        <v>1808</v>
      </c>
      <c r="B25" s="42" t="s">
        <v>249</v>
      </c>
      <c r="C25" s="42" t="s">
        <v>263</v>
      </c>
      <c r="D25" s="42" t="s">
        <v>258</v>
      </c>
      <c r="E25" s="42">
        <v>100</v>
      </c>
      <c r="F25" s="42" t="s">
        <v>22</v>
      </c>
      <c r="G25" s="42" t="s">
        <v>232</v>
      </c>
      <c r="H25" s="43">
        <v>1</v>
      </c>
      <c r="I25" s="42" t="s">
        <v>194</v>
      </c>
      <c r="J25" s="44">
        <v>99420</v>
      </c>
      <c r="K25" s="42">
        <v>9</v>
      </c>
    </row>
    <row r="26" spans="1:11" x14ac:dyDescent="0.2">
      <c r="A26" s="42">
        <v>1808</v>
      </c>
      <c r="B26" s="42" t="s">
        <v>249</v>
      </c>
      <c r="C26" s="42" t="s">
        <v>264</v>
      </c>
      <c r="D26" s="42" t="s">
        <v>265</v>
      </c>
      <c r="E26" s="42">
        <v>100</v>
      </c>
      <c r="F26" s="42" t="s">
        <v>22</v>
      </c>
      <c r="G26" s="42" t="s">
        <v>232</v>
      </c>
      <c r="H26" s="43">
        <v>1</v>
      </c>
      <c r="I26" s="42" t="s">
        <v>194</v>
      </c>
      <c r="J26" s="51">
        <v>132560</v>
      </c>
      <c r="K26" s="42">
        <v>9</v>
      </c>
    </row>
    <row r="27" spans="1:11" x14ac:dyDescent="0.2">
      <c r="A27" s="42">
        <v>1808</v>
      </c>
      <c r="B27" s="42" t="s">
        <v>249</v>
      </c>
      <c r="C27" s="42" t="s">
        <v>266</v>
      </c>
      <c r="D27" s="42" t="s">
        <v>267</v>
      </c>
      <c r="E27" s="42">
        <v>100</v>
      </c>
      <c r="F27" s="42" t="s">
        <v>22</v>
      </c>
      <c r="G27" s="42" t="s">
        <v>232</v>
      </c>
      <c r="H27" s="43">
        <v>1</v>
      </c>
      <c r="I27" s="42" t="s">
        <v>194</v>
      </c>
      <c r="J27" s="51">
        <v>463960</v>
      </c>
      <c r="K27" s="42">
        <v>9</v>
      </c>
    </row>
    <row r="28" spans="1:11" x14ac:dyDescent="0.2">
      <c r="A28" s="42">
        <v>1808</v>
      </c>
      <c r="B28" s="45" t="s">
        <v>249</v>
      </c>
      <c r="C28" s="45" t="s">
        <v>268</v>
      </c>
      <c r="D28" s="45" t="s">
        <v>269</v>
      </c>
      <c r="E28" s="42">
        <v>100</v>
      </c>
      <c r="F28" s="45" t="s">
        <v>22</v>
      </c>
      <c r="G28" s="45" t="s">
        <v>232</v>
      </c>
      <c r="H28" s="43">
        <v>1</v>
      </c>
      <c r="I28" s="45" t="s">
        <v>194</v>
      </c>
      <c r="J28" s="44">
        <v>530240</v>
      </c>
      <c r="K28" s="42">
        <v>9</v>
      </c>
    </row>
    <row r="29" spans="1:11" x14ac:dyDescent="0.2">
      <c r="A29" s="42">
        <v>1808</v>
      </c>
      <c r="B29" s="45" t="s">
        <v>249</v>
      </c>
      <c r="C29" s="45" t="s">
        <v>270</v>
      </c>
      <c r="D29" s="45" t="s">
        <v>271</v>
      </c>
      <c r="E29" s="42">
        <v>100</v>
      </c>
      <c r="F29" s="45" t="s">
        <v>22</v>
      </c>
      <c r="G29" s="45" t="s">
        <v>232</v>
      </c>
      <c r="H29" s="43">
        <v>1</v>
      </c>
      <c r="I29" s="45" t="s">
        <v>194</v>
      </c>
      <c r="J29" s="51">
        <v>331400</v>
      </c>
      <c r="K29" s="42">
        <v>9</v>
      </c>
    </row>
    <row r="30" spans="1:11" x14ac:dyDescent="0.2">
      <c r="A30" s="42">
        <v>1808</v>
      </c>
      <c r="B30" s="45" t="s">
        <v>249</v>
      </c>
      <c r="C30" s="45" t="s">
        <v>272</v>
      </c>
      <c r="D30" s="45" t="s">
        <v>271</v>
      </c>
      <c r="E30" s="42">
        <v>100</v>
      </c>
      <c r="F30" s="45" t="s">
        <v>22</v>
      </c>
      <c r="G30" s="45" t="s">
        <v>232</v>
      </c>
      <c r="H30" s="43">
        <v>1</v>
      </c>
      <c r="I30" s="45" t="s">
        <v>194</v>
      </c>
      <c r="J30" s="51">
        <v>331400</v>
      </c>
      <c r="K30" s="42">
        <v>9</v>
      </c>
    </row>
    <row r="31" spans="1:11" x14ac:dyDescent="0.2">
      <c r="A31" s="42">
        <v>1808</v>
      </c>
      <c r="B31" s="42" t="s">
        <v>191</v>
      </c>
      <c r="C31" s="42" t="s">
        <v>273</v>
      </c>
      <c r="D31" s="42" t="s">
        <v>273</v>
      </c>
      <c r="E31" s="42">
        <v>100</v>
      </c>
      <c r="F31" s="42" t="s">
        <v>22</v>
      </c>
      <c r="G31" s="42" t="s">
        <v>163</v>
      </c>
      <c r="H31" s="44">
        <f>1500000+10000+50000</f>
        <v>1560000</v>
      </c>
      <c r="I31" s="42" t="s">
        <v>194</v>
      </c>
      <c r="J31" s="44">
        <v>3539340</v>
      </c>
      <c r="K31" s="42">
        <v>9</v>
      </c>
    </row>
    <row r="32" spans="1:11" x14ac:dyDescent="0.2">
      <c r="A32" s="42">
        <v>1808</v>
      </c>
      <c r="B32" s="45" t="s">
        <v>274</v>
      </c>
      <c r="C32" s="45" t="s">
        <v>275</v>
      </c>
      <c r="D32" s="45" t="s">
        <v>276</v>
      </c>
      <c r="E32" s="42">
        <v>100</v>
      </c>
      <c r="F32" s="42" t="s">
        <v>22</v>
      </c>
      <c r="G32" s="45" t="s">
        <v>232</v>
      </c>
      <c r="H32" s="44">
        <v>490</v>
      </c>
      <c r="I32" s="42" t="s">
        <v>194</v>
      </c>
      <c r="J32" s="51">
        <v>1155000</v>
      </c>
      <c r="K32" s="42">
        <v>9</v>
      </c>
    </row>
    <row r="33" spans="1:12" x14ac:dyDescent="0.2">
      <c r="A33" s="42">
        <v>1808</v>
      </c>
      <c r="B33" s="42" t="s">
        <v>186</v>
      </c>
      <c r="C33" s="42" t="s">
        <v>202</v>
      </c>
      <c r="D33" s="45" t="s">
        <v>211</v>
      </c>
      <c r="E33" s="42">
        <v>100</v>
      </c>
      <c r="F33" s="42" t="s">
        <v>22</v>
      </c>
      <c r="G33" s="42" t="s">
        <v>187</v>
      </c>
      <c r="H33" s="43">
        <f>34000+300+261</f>
        <v>34561</v>
      </c>
      <c r="I33" s="42" t="s">
        <v>194</v>
      </c>
      <c r="J33" s="51">
        <v>2415000</v>
      </c>
      <c r="K33" s="42">
        <v>9</v>
      </c>
    </row>
    <row r="34" spans="1:12" x14ac:dyDescent="0.2">
      <c r="A34" s="47">
        <v>1808</v>
      </c>
      <c r="B34" s="48" t="s">
        <v>186</v>
      </c>
      <c r="C34" s="48" t="s">
        <v>202</v>
      </c>
      <c r="D34" s="48" t="s">
        <v>311</v>
      </c>
      <c r="E34" s="47">
        <v>100</v>
      </c>
      <c r="F34" s="48" t="s">
        <v>22</v>
      </c>
      <c r="G34" s="48" t="s">
        <v>187</v>
      </c>
      <c r="H34" s="49">
        <v>15840</v>
      </c>
      <c r="I34" s="48" t="s">
        <v>22</v>
      </c>
      <c r="J34" s="49">
        <v>3000000</v>
      </c>
      <c r="K34" s="47">
        <v>9</v>
      </c>
      <c r="L34" s="50">
        <v>2</v>
      </c>
    </row>
    <row r="35" spans="1:12" x14ac:dyDescent="0.2">
      <c r="A35" s="42">
        <v>1808</v>
      </c>
      <c r="B35" s="42" t="s">
        <v>189</v>
      </c>
      <c r="C35" s="42" t="s">
        <v>203</v>
      </c>
      <c r="D35" s="45" t="s">
        <v>277</v>
      </c>
      <c r="E35" s="42">
        <v>100</v>
      </c>
      <c r="F35" s="42" t="s">
        <v>22</v>
      </c>
      <c r="G35" s="42" t="s">
        <v>187</v>
      </c>
      <c r="H35" s="43">
        <v>59500</v>
      </c>
      <c r="I35" s="42" t="s">
        <v>194</v>
      </c>
      <c r="J35" s="43">
        <v>2916321</v>
      </c>
      <c r="K35" s="42">
        <v>9</v>
      </c>
    </row>
    <row r="36" spans="1:12" x14ac:dyDescent="0.2">
      <c r="A36" s="42">
        <v>1808</v>
      </c>
      <c r="B36" s="45" t="s">
        <v>189</v>
      </c>
      <c r="C36" s="42" t="s">
        <v>278</v>
      </c>
      <c r="D36" s="45" t="s">
        <v>279</v>
      </c>
      <c r="E36" s="42">
        <v>100</v>
      </c>
      <c r="F36" s="42" t="s">
        <v>22</v>
      </c>
      <c r="G36" s="42" t="s">
        <v>187</v>
      </c>
      <c r="H36" s="44">
        <f>17200+13000</f>
        <v>30200</v>
      </c>
      <c r="I36" s="42" t="s">
        <v>194</v>
      </c>
      <c r="J36" s="44">
        <v>3976803</v>
      </c>
      <c r="K36" s="42">
        <v>9</v>
      </c>
    </row>
    <row r="37" spans="1:12" x14ac:dyDescent="0.2">
      <c r="A37" s="47">
        <v>1808</v>
      </c>
      <c r="B37" s="48" t="s">
        <v>189</v>
      </c>
      <c r="C37" s="48" t="s">
        <v>312</v>
      </c>
      <c r="D37" s="48" t="s">
        <v>305</v>
      </c>
      <c r="E37" s="47">
        <v>100</v>
      </c>
      <c r="F37" s="48" t="s">
        <v>22</v>
      </c>
      <c r="G37" s="48" t="s">
        <v>187</v>
      </c>
      <c r="H37" s="49">
        <v>102804</v>
      </c>
      <c r="I37" s="48" t="s">
        <v>194</v>
      </c>
      <c r="J37" s="49">
        <v>4420572</v>
      </c>
      <c r="K37" s="47">
        <v>9</v>
      </c>
      <c r="L37" s="50">
        <v>3</v>
      </c>
    </row>
    <row r="38" spans="1:12" x14ac:dyDescent="0.2">
      <c r="A38" s="42">
        <v>1808</v>
      </c>
      <c r="B38" s="42" t="s">
        <v>185</v>
      </c>
      <c r="C38" s="42" t="s">
        <v>197</v>
      </c>
      <c r="D38" s="45" t="s">
        <v>280</v>
      </c>
      <c r="E38" s="42">
        <v>100</v>
      </c>
      <c r="F38" s="42" t="s">
        <v>22</v>
      </c>
      <c r="G38" s="45" t="s">
        <v>232</v>
      </c>
      <c r="H38" s="43">
        <v>363</v>
      </c>
      <c r="I38" s="42" t="s">
        <v>194</v>
      </c>
      <c r="J38" s="43">
        <v>2105907</v>
      </c>
      <c r="K38" s="42">
        <v>9</v>
      </c>
    </row>
    <row r="39" spans="1:12" x14ac:dyDescent="0.2">
      <c r="A39" s="42">
        <v>1808</v>
      </c>
      <c r="B39" s="42" t="s">
        <v>192</v>
      </c>
      <c r="C39" s="42" t="s">
        <v>204</v>
      </c>
      <c r="D39" s="45" t="s">
        <v>210</v>
      </c>
      <c r="E39" s="42">
        <v>100</v>
      </c>
      <c r="F39" s="42" t="s">
        <v>22</v>
      </c>
      <c r="G39" s="45" t="s">
        <v>232</v>
      </c>
      <c r="H39" s="43">
        <v>38</v>
      </c>
      <c r="I39" s="42" t="s">
        <v>194</v>
      </c>
      <c r="J39" s="43">
        <v>99420</v>
      </c>
      <c r="K39" s="42">
        <v>9</v>
      </c>
    </row>
    <row r="40" spans="1:12" x14ac:dyDescent="0.2">
      <c r="A40" s="42">
        <v>1808</v>
      </c>
      <c r="B40" s="45" t="s">
        <v>281</v>
      </c>
      <c r="C40" s="45" t="s">
        <v>282</v>
      </c>
      <c r="D40" s="45" t="s">
        <v>283</v>
      </c>
      <c r="E40" s="42">
        <v>100</v>
      </c>
      <c r="F40" s="42" t="s">
        <v>22</v>
      </c>
      <c r="G40" s="45" t="s">
        <v>232</v>
      </c>
      <c r="H40" s="43">
        <v>43</v>
      </c>
      <c r="I40" s="42" t="s">
        <v>194</v>
      </c>
      <c r="J40" s="43">
        <v>2257500</v>
      </c>
      <c r="K40" s="42">
        <v>9</v>
      </c>
    </row>
    <row r="41" spans="1:12" x14ac:dyDescent="0.2">
      <c r="A41" s="42">
        <v>1808</v>
      </c>
      <c r="B41" s="42" t="s">
        <v>188</v>
      </c>
      <c r="C41" s="42" t="s">
        <v>209</v>
      </c>
      <c r="D41" s="45" t="s">
        <v>284</v>
      </c>
      <c r="E41" s="42">
        <v>100</v>
      </c>
      <c r="F41" s="42" t="s">
        <v>22</v>
      </c>
      <c r="G41" s="42" t="s">
        <v>163</v>
      </c>
      <c r="H41" s="43">
        <v>42450</v>
      </c>
      <c r="I41" s="42" t="s">
        <v>194</v>
      </c>
      <c r="J41" s="43">
        <v>742336</v>
      </c>
      <c r="K41" s="42">
        <v>9</v>
      </c>
    </row>
    <row r="42" spans="1:12" x14ac:dyDescent="0.2">
      <c r="A42" s="42">
        <v>1808</v>
      </c>
      <c r="B42" s="42" t="s">
        <v>184</v>
      </c>
      <c r="C42" s="42" t="s">
        <v>208</v>
      </c>
      <c r="D42" s="42" t="s">
        <v>285</v>
      </c>
      <c r="E42" s="42">
        <v>100</v>
      </c>
      <c r="F42" s="42" t="s">
        <v>22</v>
      </c>
      <c r="G42" s="42" t="s">
        <v>163</v>
      </c>
      <c r="H42" s="43">
        <v>7100</v>
      </c>
      <c r="I42" s="42" t="s">
        <v>194</v>
      </c>
      <c r="J42" s="43">
        <v>81862</v>
      </c>
      <c r="K42" s="42">
        <v>9</v>
      </c>
    </row>
    <row r="43" spans="1:12" x14ac:dyDescent="0.2">
      <c r="A43" s="42">
        <v>1808</v>
      </c>
      <c r="B43" s="42" t="s">
        <v>184</v>
      </c>
      <c r="C43" s="42" t="s">
        <v>208</v>
      </c>
      <c r="D43" s="42" t="s">
        <v>286</v>
      </c>
      <c r="E43" s="42">
        <v>100</v>
      </c>
      <c r="F43" s="42" t="s">
        <v>22</v>
      </c>
      <c r="G43" s="42" t="s">
        <v>163</v>
      </c>
      <c r="H43" s="43">
        <v>7200</v>
      </c>
      <c r="I43" s="42" t="s">
        <v>194</v>
      </c>
      <c r="J43" s="43">
        <v>80862</v>
      </c>
      <c r="K43" s="42">
        <v>9</v>
      </c>
    </row>
    <row r="44" spans="1:12" x14ac:dyDescent="0.2">
      <c r="A44" s="42">
        <v>1808</v>
      </c>
      <c r="B44" s="42" t="s">
        <v>184</v>
      </c>
      <c r="C44" s="42" t="s">
        <v>208</v>
      </c>
      <c r="D44" s="42" t="s">
        <v>287</v>
      </c>
      <c r="E44" s="42">
        <v>100</v>
      </c>
      <c r="F44" s="42" t="s">
        <v>22</v>
      </c>
      <c r="G44" s="42" t="s">
        <v>163</v>
      </c>
      <c r="H44" s="43">
        <v>12650</v>
      </c>
      <c r="I44" s="42" t="s">
        <v>194</v>
      </c>
      <c r="J44" s="43">
        <v>145815</v>
      </c>
      <c r="K44" s="42">
        <v>9</v>
      </c>
    </row>
    <row r="45" spans="1:12" x14ac:dyDescent="0.2">
      <c r="A45" s="42">
        <v>1808</v>
      </c>
      <c r="B45" s="42" t="s">
        <v>184</v>
      </c>
      <c r="C45" s="42" t="s">
        <v>208</v>
      </c>
      <c r="D45" s="42" t="s">
        <v>288</v>
      </c>
      <c r="E45" s="42">
        <v>100</v>
      </c>
      <c r="F45" s="42" t="s">
        <v>22</v>
      </c>
      <c r="G45" s="42" t="s">
        <v>163</v>
      </c>
      <c r="H45" s="43">
        <v>5500</v>
      </c>
      <c r="I45" s="42" t="s">
        <v>194</v>
      </c>
      <c r="J45" s="43">
        <v>72908</v>
      </c>
      <c r="K45" s="42">
        <v>9</v>
      </c>
    </row>
    <row r="46" spans="1:12" x14ac:dyDescent="0.2">
      <c r="A46" s="42">
        <v>1808</v>
      </c>
      <c r="B46" s="42" t="s">
        <v>184</v>
      </c>
      <c r="C46" s="42" t="s">
        <v>208</v>
      </c>
      <c r="D46" s="42" t="s">
        <v>289</v>
      </c>
      <c r="E46" s="42">
        <v>100</v>
      </c>
      <c r="F46" s="42" t="s">
        <v>22</v>
      </c>
      <c r="G46" s="42" t="s">
        <v>163</v>
      </c>
      <c r="H46" s="43">
        <v>14000</v>
      </c>
      <c r="I46" s="42" t="s">
        <v>194</v>
      </c>
      <c r="J46" s="43">
        <v>1325600</v>
      </c>
      <c r="K46" s="42">
        <v>9</v>
      </c>
    </row>
    <row r="47" spans="1:12" x14ac:dyDescent="0.2">
      <c r="A47" s="42">
        <v>1808</v>
      </c>
      <c r="B47" s="45" t="s">
        <v>290</v>
      </c>
      <c r="C47" s="45" t="s">
        <v>291</v>
      </c>
      <c r="D47" s="45" t="s">
        <v>291</v>
      </c>
      <c r="E47" s="42">
        <v>100</v>
      </c>
      <c r="F47" s="42" t="s">
        <v>22</v>
      </c>
      <c r="G47" s="45" t="s">
        <v>232</v>
      </c>
      <c r="H47" s="43">
        <v>7</v>
      </c>
      <c r="I47" s="42" t="s">
        <v>194</v>
      </c>
      <c r="J47" s="43">
        <v>91875</v>
      </c>
      <c r="K47" s="42">
        <v>9</v>
      </c>
    </row>
    <row r="48" spans="1:12" x14ac:dyDescent="0.2">
      <c r="A48" s="42">
        <v>1808</v>
      </c>
      <c r="B48" s="42" t="s">
        <v>292</v>
      </c>
      <c r="C48" s="42" t="s">
        <v>293</v>
      </c>
      <c r="D48" s="42" t="s">
        <v>294</v>
      </c>
      <c r="E48" s="42">
        <v>100</v>
      </c>
      <c r="F48" s="42" t="s">
        <v>22</v>
      </c>
      <c r="G48" s="42" t="s">
        <v>232</v>
      </c>
      <c r="H48" s="43">
        <v>4</v>
      </c>
      <c r="I48" s="42" t="s">
        <v>194</v>
      </c>
      <c r="J48" s="43">
        <v>1855841</v>
      </c>
      <c r="K48" s="42">
        <v>9</v>
      </c>
    </row>
    <row r="49" spans="1:12" x14ac:dyDescent="0.2">
      <c r="A49" s="42">
        <v>1808</v>
      </c>
      <c r="B49" s="42" t="s">
        <v>292</v>
      </c>
      <c r="C49" s="42" t="s">
        <v>293</v>
      </c>
      <c r="D49" s="42" t="s">
        <v>295</v>
      </c>
      <c r="E49" s="42">
        <v>100</v>
      </c>
      <c r="F49" s="42" t="s">
        <v>22</v>
      </c>
      <c r="G49" s="42" t="s">
        <v>232</v>
      </c>
      <c r="H49" s="44">
        <v>17</v>
      </c>
      <c r="I49" s="42" t="s">
        <v>194</v>
      </c>
      <c r="J49" s="43">
        <v>1014085</v>
      </c>
      <c r="K49" s="42">
        <v>9</v>
      </c>
    </row>
    <row r="50" spans="1:12" x14ac:dyDescent="0.2">
      <c r="A50" s="42">
        <v>1808</v>
      </c>
      <c r="B50" s="42" t="s">
        <v>296</v>
      </c>
      <c r="C50" s="42" t="s">
        <v>297</v>
      </c>
      <c r="D50" s="42" t="s">
        <v>171</v>
      </c>
      <c r="E50" s="42">
        <v>100</v>
      </c>
      <c r="F50" s="42" t="s">
        <v>22</v>
      </c>
      <c r="G50" s="42" t="s">
        <v>163</v>
      </c>
      <c r="H50" s="43">
        <v>4500</v>
      </c>
      <c r="I50" s="42" t="s">
        <v>194</v>
      </c>
      <c r="J50" s="43">
        <v>795360</v>
      </c>
      <c r="K50" s="42">
        <v>9</v>
      </c>
    </row>
    <row r="51" spans="1:12" x14ac:dyDescent="0.2">
      <c r="A51" s="42">
        <v>1808</v>
      </c>
      <c r="B51" s="42" t="s">
        <v>296</v>
      </c>
      <c r="C51" s="42" t="s">
        <v>297</v>
      </c>
      <c r="D51" s="42" t="s">
        <v>170</v>
      </c>
      <c r="E51" s="42">
        <v>100</v>
      </c>
      <c r="F51" s="42" t="s">
        <v>22</v>
      </c>
      <c r="G51" s="42" t="s">
        <v>163</v>
      </c>
      <c r="H51" s="43">
        <v>2300</v>
      </c>
      <c r="I51" s="42" t="s">
        <v>194</v>
      </c>
      <c r="J51" s="43">
        <v>218724</v>
      </c>
      <c r="K51" s="42">
        <v>9</v>
      </c>
    </row>
    <row r="52" spans="1:12" x14ac:dyDescent="0.2">
      <c r="A52" s="42">
        <v>1808</v>
      </c>
      <c r="B52" s="42" t="s">
        <v>296</v>
      </c>
      <c r="C52" s="42" t="s">
        <v>297</v>
      </c>
      <c r="D52" s="42" t="s">
        <v>169</v>
      </c>
      <c r="E52" s="42">
        <v>100</v>
      </c>
      <c r="F52" s="42" t="s">
        <v>22</v>
      </c>
      <c r="G52" s="42" t="s">
        <v>163</v>
      </c>
      <c r="H52" s="43">
        <v>4250</v>
      </c>
      <c r="I52" s="42" t="s">
        <v>194</v>
      </c>
      <c r="J52" s="43">
        <v>225352</v>
      </c>
      <c r="K52" s="42">
        <v>9</v>
      </c>
    </row>
    <row r="53" spans="1:12" x14ac:dyDescent="0.2">
      <c r="A53" s="42">
        <v>1808</v>
      </c>
      <c r="B53" s="42" t="s">
        <v>296</v>
      </c>
      <c r="C53" s="42" t="s">
        <v>297</v>
      </c>
      <c r="D53" s="42" t="s">
        <v>168</v>
      </c>
      <c r="E53" s="42">
        <v>100</v>
      </c>
      <c r="F53" s="42" t="s">
        <v>22</v>
      </c>
      <c r="G53" s="42" t="s">
        <v>163</v>
      </c>
      <c r="H53" s="43">
        <v>100</v>
      </c>
      <c r="I53" s="42" t="s">
        <v>194</v>
      </c>
      <c r="J53" s="43">
        <v>5303</v>
      </c>
      <c r="K53" s="42">
        <v>9</v>
      </c>
    </row>
    <row r="54" spans="1:12" x14ac:dyDescent="0.2">
      <c r="A54" s="42">
        <v>1808</v>
      </c>
      <c r="B54" s="42" t="s">
        <v>182</v>
      </c>
      <c r="C54" s="42" t="s">
        <v>201</v>
      </c>
      <c r="D54" s="42" t="s">
        <v>173</v>
      </c>
      <c r="E54" s="42">
        <v>100</v>
      </c>
      <c r="F54" s="42" t="s">
        <v>22</v>
      </c>
      <c r="G54" s="42" t="s">
        <v>163</v>
      </c>
      <c r="H54" s="43">
        <v>4100</v>
      </c>
      <c r="I54" s="42" t="s">
        <v>194</v>
      </c>
      <c r="J54" s="43">
        <v>225352</v>
      </c>
      <c r="K54" s="42">
        <v>9</v>
      </c>
    </row>
    <row r="55" spans="1:12" x14ac:dyDescent="0.2">
      <c r="A55" s="42">
        <v>1808</v>
      </c>
      <c r="B55" s="42" t="s">
        <v>182</v>
      </c>
      <c r="C55" s="42" t="s">
        <v>201</v>
      </c>
      <c r="D55" s="42" t="s">
        <v>172</v>
      </c>
      <c r="E55" s="42">
        <v>100</v>
      </c>
      <c r="F55" s="42" t="s">
        <v>22</v>
      </c>
      <c r="G55" s="42" t="s">
        <v>163</v>
      </c>
      <c r="H55" s="43">
        <v>2000</v>
      </c>
      <c r="I55" s="42" t="s">
        <v>194</v>
      </c>
      <c r="J55" s="43">
        <v>86164</v>
      </c>
      <c r="K55" s="42">
        <v>9</v>
      </c>
    </row>
    <row r="56" spans="1:12" x14ac:dyDescent="0.2">
      <c r="A56" s="42">
        <v>1808</v>
      </c>
      <c r="B56" s="42" t="s">
        <v>182</v>
      </c>
      <c r="C56" s="42" t="s">
        <v>201</v>
      </c>
      <c r="D56" s="42" t="s">
        <v>171</v>
      </c>
      <c r="E56" s="42">
        <v>100</v>
      </c>
      <c r="F56" s="42" t="s">
        <v>22</v>
      </c>
      <c r="G56" s="42" t="s">
        <v>163</v>
      </c>
      <c r="H56" s="43">
        <v>3500</v>
      </c>
      <c r="I56" s="42" t="s">
        <v>194</v>
      </c>
      <c r="J56" s="43">
        <v>92792</v>
      </c>
      <c r="K56" s="42">
        <v>9</v>
      </c>
    </row>
    <row r="57" spans="1:12" x14ac:dyDescent="0.2">
      <c r="A57" s="42">
        <v>1808</v>
      </c>
      <c r="B57" s="42" t="s">
        <v>182</v>
      </c>
      <c r="C57" s="42" t="s">
        <v>201</v>
      </c>
      <c r="D57" s="42" t="s">
        <v>169</v>
      </c>
      <c r="E57" s="42">
        <v>100</v>
      </c>
      <c r="F57" s="42" t="s">
        <v>22</v>
      </c>
      <c r="G57" s="42" t="s">
        <v>163</v>
      </c>
      <c r="H57" s="43">
        <v>440</v>
      </c>
      <c r="I57" s="42" t="s">
        <v>194</v>
      </c>
      <c r="J57" s="43">
        <v>13256</v>
      </c>
      <c r="K57" s="42">
        <v>9</v>
      </c>
    </row>
    <row r="58" spans="1:12" x14ac:dyDescent="0.2">
      <c r="A58" s="42">
        <v>1808</v>
      </c>
      <c r="B58" s="42" t="s">
        <v>182</v>
      </c>
      <c r="C58" s="42" t="s">
        <v>201</v>
      </c>
      <c r="D58" s="42" t="s">
        <v>168</v>
      </c>
      <c r="E58" s="42">
        <v>100</v>
      </c>
      <c r="F58" s="42" t="s">
        <v>22</v>
      </c>
      <c r="G58" s="42" t="s">
        <v>163</v>
      </c>
      <c r="H58" s="43">
        <v>3000</v>
      </c>
      <c r="I58" s="42" t="s">
        <v>194</v>
      </c>
      <c r="J58" s="43">
        <v>89164</v>
      </c>
      <c r="K58" s="42">
        <v>9</v>
      </c>
    </row>
    <row r="59" spans="1:12" x14ac:dyDescent="0.2">
      <c r="A59" s="42">
        <v>1808</v>
      </c>
      <c r="B59" s="42" t="s">
        <v>182</v>
      </c>
      <c r="C59" s="42" t="s">
        <v>201</v>
      </c>
      <c r="D59" s="42" t="s">
        <v>166</v>
      </c>
      <c r="E59" s="42">
        <v>100</v>
      </c>
      <c r="F59" s="42" t="s">
        <v>22</v>
      </c>
      <c r="G59" s="42" t="s">
        <v>163</v>
      </c>
      <c r="H59" s="43">
        <v>2540</v>
      </c>
      <c r="I59" s="42" t="s">
        <v>194</v>
      </c>
      <c r="J59" s="43">
        <v>53024</v>
      </c>
      <c r="K59" s="42">
        <v>9</v>
      </c>
    </row>
    <row r="60" spans="1:12" x14ac:dyDescent="0.2">
      <c r="A60" s="42">
        <v>1808</v>
      </c>
      <c r="B60" s="42" t="s">
        <v>182</v>
      </c>
      <c r="C60" s="42" t="s">
        <v>201</v>
      </c>
      <c r="D60" s="42" t="s">
        <v>164</v>
      </c>
      <c r="E60" s="42">
        <v>100</v>
      </c>
      <c r="F60" s="42" t="s">
        <v>22</v>
      </c>
      <c r="G60" s="42" t="s">
        <v>163</v>
      </c>
      <c r="H60" s="43">
        <v>7500</v>
      </c>
      <c r="I60" s="42" t="s">
        <v>194</v>
      </c>
      <c r="J60" s="43">
        <v>53024</v>
      </c>
      <c r="K60" s="42">
        <v>9</v>
      </c>
    </row>
    <row r="61" spans="1:12" x14ac:dyDescent="0.2">
      <c r="A61" s="47">
        <v>1808</v>
      </c>
      <c r="B61" s="47" t="s">
        <v>182</v>
      </c>
      <c r="C61" s="48" t="s">
        <v>313</v>
      </c>
      <c r="D61" s="48" t="s">
        <v>164</v>
      </c>
      <c r="E61" s="47">
        <v>100</v>
      </c>
      <c r="F61" s="47" t="s">
        <v>22</v>
      </c>
      <c r="G61" s="47" t="s">
        <v>163</v>
      </c>
      <c r="H61" s="49">
        <v>7</v>
      </c>
      <c r="I61" s="47" t="s">
        <v>194</v>
      </c>
      <c r="J61" s="49">
        <v>1050</v>
      </c>
      <c r="K61" s="47">
        <v>9</v>
      </c>
      <c r="L61" s="50">
        <v>4</v>
      </c>
    </row>
    <row r="62" spans="1:12" x14ac:dyDescent="0.2">
      <c r="A62" s="47">
        <v>1808</v>
      </c>
      <c r="B62" s="47" t="s">
        <v>182</v>
      </c>
      <c r="C62" s="48" t="s">
        <v>313</v>
      </c>
      <c r="D62" s="48" t="s">
        <v>165</v>
      </c>
      <c r="E62" s="47">
        <v>100</v>
      </c>
      <c r="F62" s="47" t="s">
        <v>22</v>
      </c>
      <c r="G62" s="47" t="s">
        <v>163</v>
      </c>
      <c r="H62" s="49">
        <v>2</v>
      </c>
      <c r="I62" s="47" t="s">
        <v>194</v>
      </c>
      <c r="J62" s="49">
        <v>600</v>
      </c>
      <c r="K62" s="47">
        <v>9</v>
      </c>
      <c r="L62" s="50">
        <v>4</v>
      </c>
    </row>
    <row r="63" spans="1:12" x14ac:dyDescent="0.2">
      <c r="A63" s="47">
        <v>1808</v>
      </c>
      <c r="B63" s="47" t="s">
        <v>182</v>
      </c>
      <c r="C63" s="48" t="s">
        <v>313</v>
      </c>
      <c r="D63" s="48" t="s">
        <v>166</v>
      </c>
      <c r="E63" s="47">
        <v>100</v>
      </c>
      <c r="F63" s="47" t="s">
        <v>22</v>
      </c>
      <c r="G63" s="47" t="s">
        <v>163</v>
      </c>
      <c r="H63" s="49">
        <v>8</v>
      </c>
      <c r="I63" s="47" t="s">
        <v>194</v>
      </c>
      <c r="J63" s="49">
        <v>3800</v>
      </c>
      <c r="K63" s="47">
        <v>9</v>
      </c>
      <c r="L63" s="50">
        <v>4</v>
      </c>
    </row>
    <row r="64" spans="1:12" x14ac:dyDescent="0.2">
      <c r="A64" s="47">
        <v>1808</v>
      </c>
      <c r="B64" s="47" t="s">
        <v>182</v>
      </c>
      <c r="C64" s="48" t="s">
        <v>313</v>
      </c>
      <c r="D64" s="48" t="s">
        <v>167</v>
      </c>
      <c r="E64" s="47">
        <v>100</v>
      </c>
      <c r="F64" s="47" t="s">
        <v>22</v>
      </c>
      <c r="G64" s="47" t="s">
        <v>163</v>
      </c>
      <c r="H64" s="49">
        <v>1</v>
      </c>
      <c r="I64" s="47" t="s">
        <v>194</v>
      </c>
      <c r="J64" s="49">
        <v>600</v>
      </c>
      <c r="K64" s="47">
        <v>9</v>
      </c>
      <c r="L64" s="50">
        <v>4</v>
      </c>
    </row>
    <row r="65" spans="1:12" x14ac:dyDescent="0.2">
      <c r="A65" s="47">
        <v>1808</v>
      </c>
      <c r="B65" s="47" t="s">
        <v>182</v>
      </c>
      <c r="C65" s="48" t="s">
        <v>313</v>
      </c>
      <c r="D65" s="48" t="s">
        <v>168</v>
      </c>
      <c r="E65" s="47">
        <v>100</v>
      </c>
      <c r="F65" s="47" t="s">
        <v>22</v>
      </c>
      <c r="G65" s="47" t="s">
        <v>163</v>
      </c>
      <c r="H65" s="49">
        <v>6</v>
      </c>
      <c r="I65" s="47" t="s">
        <v>194</v>
      </c>
      <c r="J65" s="49">
        <v>6690</v>
      </c>
      <c r="K65" s="47">
        <v>9</v>
      </c>
      <c r="L65" s="50">
        <v>4</v>
      </c>
    </row>
    <row r="66" spans="1:12" x14ac:dyDescent="0.2">
      <c r="A66" s="47">
        <v>1808</v>
      </c>
      <c r="B66" s="47" t="s">
        <v>182</v>
      </c>
      <c r="C66" s="48" t="s">
        <v>313</v>
      </c>
      <c r="D66" s="48" t="s">
        <v>169</v>
      </c>
      <c r="E66" s="47">
        <v>100</v>
      </c>
      <c r="F66" s="47" t="s">
        <v>22</v>
      </c>
      <c r="G66" s="47" t="s">
        <v>163</v>
      </c>
      <c r="H66" s="49">
        <v>10</v>
      </c>
      <c r="I66" s="47" t="s">
        <v>194</v>
      </c>
      <c r="J66" s="49">
        <v>10920</v>
      </c>
      <c r="K66" s="47">
        <v>9</v>
      </c>
      <c r="L66" s="50">
        <v>4</v>
      </c>
    </row>
    <row r="67" spans="1:12" x14ac:dyDescent="0.2">
      <c r="A67" s="47">
        <v>1808</v>
      </c>
      <c r="B67" s="47" t="s">
        <v>182</v>
      </c>
      <c r="C67" s="48" t="s">
        <v>313</v>
      </c>
      <c r="D67" s="48" t="s">
        <v>171</v>
      </c>
      <c r="E67" s="47">
        <v>100</v>
      </c>
      <c r="F67" s="47" t="s">
        <v>22</v>
      </c>
      <c r="G67" s="47" t="s">
        <v>163</v>
      </c>
      <c r="H67" s="49">
        <v>10</v>
      </c>
      <c r="I67" s="47" t="s">
        <v>194</v>
      </c>
      <c r="J67" s="49">
        <v>20790</v>
      </c>
      <c r="K67" s="47">
        <v>9</v>
      </c>
      <c r="L67" s="50">
        <v>4</v>
      </c>
    </row>
    <row r="68" spans="1:12" x14ac:dyDescent="0.2">
      <c r="A68" s="47">
        <v>1808</v>
      </c>
      <c r="B68" s="47" t="s">
        <v>182</v>
      </c>
      <c r="C68" s="48" t="s">
        <v>313</v>
      </c>
      <c r="D68" s="48" t="s">
        <v>172</v>
      </c>
      <c r="E68" s="47">
        <v>100</v>
      </c>
      <c r="F68" s="47" t="s">
        <v>22</v>
      </c>
      <c r="G68" s="47" t="s">
        <v>163</v>
      </c>
      <c r="H68" s="49">
        <v>1</v>
      </c>
      <c r="I68" s="47" t="s">
        <v>194</v>
      </c>
      <c r="J68" s="49">
        <v>4000</v>
      </c>
      <c r="K68" s="47">
        <v>9</v>
      </c>
      <c r="L68" s="50">
        <v>4</v>
      </c>
    </row>
    <row r="69" spans="1:12" x14ac:dyDescent="0.2">
      <c r="A69" s="42">
        <v>1808</v>
      </c>
      <c r="B69" s="42" t="s">
        <v>180</v>
      </c>
      <c r="C69" s="42" t="s">
        <v>199</v>
      </c>
      <c r="D69" s="42" t="s">
        <v>169</v>
      </c>
      <c r="E69" s="42">
        <v>100</v>
      </c>
      <c r="F69" s="42" t="s">
        <v>22</v>
      </c>
      <c r="G69" s="42" t="s">
        <v>163</v>
      </c>
      <c r="H69" s="43">
        <v>5600</v>
      </c>
      <c r="I69" s="42" t="s">
        <v>194</v>
      </c>
      <c r="J69" s="43">
        <v>119304</v>
      </c>
      <c r="K69" s="42">
        <v>9</v>
      </c>
    </row>
    <row r="70" spans="1:12" x14ac:dyDescent="0.2">
      <c r="A70" s="42">
        <v>1808</v>
      </c>
      <c r="B70" s="42" t="s">
        <v>180</v>
      </c>
      <c r="C70" s="42" t="s">
        <v>199</v>
      </c>
      <c r="D70" s="42" t="s">
        <v>171</v>
      </c>
      <c r="E70" s="42">
        <v>100</v>
      </c>
      <c r="F70" s="42" t="s">
        <v>22</v>
      </c>
      <c r="G70" s="42" t="s">
        <v>163</v>
      </c>
      <c r="H70" s="43">
        <v>1500</v>
      </c>
      <c r="I70" s="42" t="s">
        <v>194</v>
      </c>
      <c r="J70" s="43">
        <v>39768</v>
      </c>
      <c r="K70" s="42">
        <v>9</v>
      </c>
    </row>
    <row r="71" spans="1:12" x14ac:dyDescent="0.2">
      <c r="A71" s="42">
        <v>1808</v>
      </c>
      <c r="B71" s="42" t="s">
        <v>180</v>
      </c>
      <c r="C71" s="42" t="s">
        <v>199</v>
      </c>
      <c r="D71" s="42" t="s">
        <v>172</v>
      </c>
      <c r="E71" s="42">
        <v>100</v>
      </c>
      <c r="F71" s="42" t="s">
        <v>22</v>
      </c>
      <c r="G71" s="42" t="s">
        <v>163</v>
      </c>
      <c r="H71" s="43">
        <v>2500</v>
      </c>
      <c r="I71" s="42" t="s">
        <v>194</v>
      </c>
      <c r="J71" s="43">
        <v>79536</v>
      </c>
      <c r="K71" s="42">
        <v>9</v>
      </c>
    </row>
    <row r="72" spans="1:12" x14ac:dyDescent="0.2">
      <c r="A72" s="42">
        <v>1808</v>
      </c>
      <c r="B72" s="42" t="s">
        <v>180</v>
      </c>
      <c r="C72" s="42" t="s">
        <v>199</v>
      </c>
      <c r="D72" s="42" t="s">
        <v>173</v>
      </c>
      <c r="E72" s="42">
        <v>100</v>
      </c>
      <c r="F72" s="42" t="s">
        <v>22</v>
      </c>
      <c r="G72" s="42" t="s">
        <v>163</v>
      </c>
      <c r="H72" s="43">
        <v>1250</v>
      </c>
      <c r="I72" s="42" t="s">
        <v>194</v>
      </c>
      <c r="J72" s="43">
        <v>39768</v>
      </c>
      <c r="K72" s="42">
        <v>9</v>
      </c>
    </row>
    <row r="73" spans="1:12" x14ac:dyDescent="0.2">
      <c r="A73" s="42">
        <v>1808</v>
      </c>
      <c r="B73" s="42" t="s">
        <v>180</v>
      </c>
      <c r="C73" s="42" t="s">
        <v>199</v>
      </c>
      <c r="D73" s="42" t="s">
        <v>174</v>
      </c>
      <c r="E73" s="42">
        <v>100</v>
      </c>
      <c r="F73" s="42" t="s">
        <v>22</v>
      </c>
      <c r="G73" s="42" t="s">
        <v>163</v>
      </c>
      <c r="H73" s="43">
        <v>2500</v>
      </c>
      <c r="I73" s="42" t="s">
        <v>194</v>
      </c>
      <c r="J73" s="43">
        <v>79536</v>
      </c>
      <c r="K73" s="42">
        <v>9</v>
      </c>
    </row>
    <row r="74" spans="1:12" x14ac:dyDescent="0.2">
      <c r="A74" s="42">
        <v>1808</v>
      </c>
      <c r="B74" s="42" t="s">
        <v>180</v>
      </c>
      <c r="C74" s="42" t="s">
        <v>199</v>
      </c>
      <c r="D74" s="42" t="s">
        <v>179</v>
      </c>
      <c r="E74" s="42">
        <v>100</v>
      </c>
      <c r="F74" s="42" t="s">
        <v>22</v>
      </c>
      <c r="G74" s="42" t="s">
        <v>163</v>
      </c>
      <c r="H74" s="43">
        <v>275</v>
      </c>
      <c r="I74" s="42" t="s">
        <v>194</v>
      </c>
      <c r="J74" s="43">
        <v>10605</v>
      </c>
      <c r="K74" s="42">
        <v>9</v>
      </c>
    </row>
    <row r="75" spans="1:12" x14ac:dyDescent="0.2">
      <c r="A75" s="42">
        <v>1808</v>
      </c>
      <c r="B75" s="42" t="s">
        <v>180</v>
      </c>
      <c r="C75" s="42" t="s">
        <v>199</v>
      </c>
      <c r="D75" s="42" t="s">
        <v>175</v>
      </c>
      <c r="E75" s="42">
        <v>100</v>
      </c>
      <c r="F75" s="42" t="s">
        <v>22</v>
      </c>
      <c r="G75" s="42" t="s">
        <v>163</v>
      </c>
      <c r="H75" s="43">
        <v>1375</v>
      </c>
      <c r="I75" s="42" t="s">
        <v>194</v>
      </c>
      <c r="J75" s="43">
        <v>66280</v>
      </c>
      <c r="K75" s="42">
        <v>9</v>
      </c>
    </row>
    <row r="76" spans="1:12" x14ac:dyDescent="0.2">
      <c r="A76" s="42">
        <v>1808</v>
      </c>
      <c r="B76" s="42" t="s">
        <v>180</v>
      </c>
      <c r="C76" s="42" t="s">
        <v>199</v>
      </c>
      <c r="D76" s="42" t="s">
        <v>181</v>
      </c>
      <c r="E76" s="42">
        <v>100</v>
      </c>
      <c r="F76" s="42" t="s">
        <v>22</v>
      </c>
      <c r="G76" s="42" t="s">
        <v>163</v>
      </c>
      <c r="H76" s="43">
        <v>300</v>
      </c>
      <c r="I76" s="42" t="s">
        <v>194</v>
      </c>
      <c r="J76" s="43">
        <v>13256</v>
      </c>
      <c r="K76" s="42">
        <v>9</v>
      </c>
    </row>
    <row r="77" spans="1:12" x14ac:dyDescent="0.2">
      <c r="A77" s="42">
        <v>1808</v>
      </c>
      <c r="B77" s="42" t="s">
        <v>180</v>
      </c>
      <c r="C77" s="42" t="s">
        <v>199</v>
      </c>
      <c r="D77" s="42" t="s">
        <v>176</v>
      </c>
      <c r="E77" s="42">
        <v>100</v>
      </c>
      <c r="F77" s="42" t="s">
        <v>22</v>
      </c>
      <c r="G77" s="42" t="s">
        <v>163</v>
      </c>
      <c r="H77" s="43">
        <v>7800</v>
      </c>
      <c r="I77" s="42" t="s">
        <v>194</v>
      </c>
      <c r="J77" s="43">
        <v>463960</v>
      </c>
      <c r="K77" s="42">
        <v>9</v>
      </c>
    </row>
    <row r="78" spans="1:12" x14ac:dyDescent="0.2">
      <c r="A78" s="47">
        <v>1808</v>
      </c>
      <c r="B78" s="47" t="s">
        <v>162</v>
      </c>
      <c r="C78" s="47" t="s">
        <v>198</v>
      </c>
      <c r="D78" s="48" t="s">
        <v>298</v>
      </c>
      <c r="E78" s="47">
        <v>100</v>
      </c>
      <c r="F78" s="47" t="s">
        <v>22</v>
      </c>
      <c r="G78" s="47" t="s">
        <v>163</v>
      </c>
      <c r="H78" s="49">
        <f>11000+200+240+500</f>
        <v>11940</v>
      </c>
      <c r="I78" s="48" t="s">
        <v>194</v>
      </c>
      <c r="J78" s="49">
        <v>7164000</v>
      </c>
      <c r="K78" s="47">
        <v>9</v>
      </c>
      <c r="L78" s="52">
        <v>5</v>
      </c>
    </row>
    <row r="79" spans="1:12" x14ac:dyDescent="0.2">
      <c r="A79" s="42">
        <v>1808</v>
      </c>
      <c r="B79" s="42" t="s">
        <v>178</v>
      </c>
      <c r="C79" s="42" t="s">
        <v>200</v>
      </c>
      <c r="D79" s="42" t="s">
        <v>169</v>
      </c>
      <c r="E79" s="42">
        <v>100</v>
      </c>
      <c r="F79" s="42" t="s">
        <v>22</v>
      </c>
      <c r="G79" s="42" t="s">
        <v>163</v>
      </c>
      <c r="H79" s="43">
        <v>600</v>
      </c>
      <c r="I79" s="42" t="s">
        <v>194</v>
      </c>
      <c r="J79" s="43">
        <v>13256</v>
      </c>
      <c r="K79" s="42">
        <v>9</v>
      </c>
    </row>
    <row r="80" spans="1:12" x14ac:dyDescent="0.2">
      <c r="A80" s="42">
        <v>1808</v>
      </c>
      <c r="B80" s="42" t="s">
        <v>178</v>
      </c>
      <c r="C80" s="42" t="s">
        <v>200</v>
      </c>
      <c r="D80" s="42" t="s">
        <v>171</v>
      </c>
      <c r="E80" s="42">
        <v>100</v>
      </c>
      <c r="F80" s="42" t="s">
        <v>22</v>
      </c>
      <c r="G80" s="42" t="s">
        <v>163</v>
      </c>
      <c r="H80" s="43">
        <v>3400</v>
      </c>
      <c r="I80" s="42" t="s">
        <v>194</v>
      </c>
      <c r="J80" s="43">
        <v>86164</v>
      </c>
      <c r="K80" s="42">
        <v>9</v>
      </c>
    </row>
    <row r="81" spans="1:12" x14ac:dyDescent="0.2">
      <c r="A81" s="42">
        <v>1808</v>
      </c>
      <c r="B81" s="42" t="s">
        <v>178</v>
      </c>
      <c r="C81" s="42" t="s">
        <v>200</v>
      </c>
      <c r="D81" s="42" t="s">
        <v>172</v>
      </c>
      <c r="E81" s="42">
        <v>100</v>
      </c>
      <c r="F81" s="42" t="s">
        <v>22</v>
      </c>
      <c r="G81" s="42" t="s">
        <v>163</v>
      </c>
      <c r="H81" s="43">
        <v>6500</v>
      </c>
      <c r="I81" s="42" t="s">
        <v>194</v>
      </c>
      <c r="J81" s="43">
        <v>205468</v>
      </c>
      <c r="K81" s="42">
        <v>9</v>
      </c>
    </row>
    <row r="82" spans="1:12" x14ac:dyDescent="0.2">
      <c r="A82" s="42">
        <v>1808</v>
      </c>
      <c r="B82" s="42" t="s">
        <v>178</v>
      </c>
      <c r="C82" s="42" t="s">
        <v>200</v>
      </c>
      <c r="D82" s="42" t="s">
        <v>173</v>
      </c>
      <c r="E82" s="42">
        <v>100</v>
      </c>
      <c r="F82" s="42" t="s">
        <v>22</v>
      </c>
      <c r="G82" s="42" t="s">
        <v>163</v>
      </c>
      <c r="H82" s="43">
        <v>6500</v>
      </c>
      <c r="I82" s="42" t="s">
        <v>194</v>
      </c>
      <c r="J82" s="43">
        <v>430820</v>
      </c>
      <c r="K82" s="42">
        <v>9</v>
      </c>
    </row>
    <row r="83" spans="1:12" x14ac:dyDescent="0.2">
      <c r="A83" s="42">
        <v>1808</v>
      </c>
      <c r="B83" s="42" t="s">
        <v>178</v>
      </c>
      <c r="C83" s="42" t="s">
        <v>200</v>
      </c>
      <c r="D83" s="42" t="s">
        <v>179</v>
      </c>
      <c r="E83" s="42">
        <v>100</v>
      </c>
      <c r="F83" s="42" t="s">
        <v>22</v>
      </c>
      <c r="G83" s="42" t="s">
        <v>163</v>
      </c>
      <c r="H83" s="43">
        <v>1000</v>
      </c>
      <c r="I83" s="42" t="s">
        <v>194</v>
      </c>
      <c r="J83" s="43">
        <v>49710</v>
      </c>
      <c r="K83" s="42">
        <v>9</v>
      </c>
    </row>
    <row r="84" spans="1:12" x14ac:dyDescent="0.2">
      <c r="A84" s="47">
        <v>1808</v>
      </c>
      <c r="B84" s="48" t="s">
        <v>178</v>
      </c>
      <c r="C84" s="48" t="s">
        <v>304</v>
      </c>
      <c r="D84" s="48" t="s">
        <v>23</v>
      </c>
      <c r="E84" s="47">
        <v>100</v>
      </c>
      <c r="F84" s="48" t="s">
        <v>22</v>
      </c>
      <c r="G84" s="48" t="s">
        <v>232</v>
      </c>
      <c r="H84" s="49">
        <v>1</v>
      </c>
      <c r="I84" s="48" t="s">
        <v>22</v>
      </c>
      <c r="J84" s="49">
        <v>15000</v>
      </c>
      <c r="K84" s="47">
        <v>9</v>
      </c>
      <c r="L84" s="50">
        <v>6</v>
      </c>
    </row>
    <row r="85" spans="1:12" x14ac:dyDescent="0.2">
      <c r="A85" s="47">
        <v>1808</v>
      </c>
      <c r="B85" s="48" t="s">
        <v>178</v>
      </c>
      <c r="C85" s="48" t="s">
        <v>304</v>
      </c>
      <c r="D85" s="48" t="s">
        <v>314</v>
      </c>
      <c r="E85" s="47">
        <v>100</v>
      </c>
      <c r="F85" s="48" t="s">
        <v>22</v>
      </c>
      <c r="G85" s="48" t="s">
        <v>232</v>
      </c>
      <c r="H85" s="49">
        <v>1</v>
      </c>
      <c r="I85" s="48" t="s">
        <v>22</v>
      </c>
      <c r="J85" s="49">
        <v>30000</v>
      </c>
      <c r="K85" s="47">
        <v>9</v>
      </c>
      <c r="L85" s="50">
        <v>6</v>
      </c>
    </row>
    <row r="86" spans="1:12" x14ac:dyDescent="0.2">
      <c r="A86" s="42">
        <v>1808</v>
      </c>
      <c r="B86" s="45" t="s">
        <v>183</v>
      </c>
      <c r="C86" s="45" t="s">
        <v>206</v>
      </c>
      <c r="D86" s="42" t="s">
        <v>164</v>
      </c>
      <c r="E86" s="42">
        <v>100</v>
      </c>
      <c r="F86" s="42" t="s">
        <v>22</v>
      </c>
      <c r="G86" s="42" t="s">
        <v>163</v>
      </c>
      <c r="H86" s="43">
        <v>2075</v>
      </c>
      <c r="I86" s="42" t="s">
        <v>194</v>
      </c>
      <c r="J86" s="43">
        <v>39768</v>
      </c>
      <c r="K86" s="42">
        <v>9</v>
      </c>
    </row>
    <row r="87" spans="1:12" x14ac:dyDescent="0.2">
      <c r="A87" s="42">
        <v>1808</v>
      </c>
      <c r="B87" s="45" t="s">
        <v>183</v>
      </c>
      <c r="C87" s="42" t="s">
        <v>206</v>
      </c>
      <c r="D87" s="42" t="s">
        <v>165</v>
      </c>
      <c r="E87" s="42">
        <v>100</v>
      </c>
      <c r="F87" s="42" t="s">
        <v>22</v>
      </c>
      <c r="G87" s="42" t="s">
        <v>163</v>
      </c>
      <c r="H87" s="43">
        <v>1025</v>
      </c>
      <c r="I87" s="42" t="s">
        <v>194</v>
      </c>
      <c r="J87" s="43">
        <v>19884</v>
      </c>
      <c r="K87" s="42">
        <v>9</v>
      </c>
    </row>
    <row r="88" spans="1:12" x14ac:dyDescent="0.2">
      <c r="A88" s="42">
        <v>1808</v>
      </c>
      <c r="B88" s="45" t="s">
        <v>183</v>
      </c>
      <c r="C88" s="42" t="s">
        <v>206</v>
      </c>
      <c r="D88" s="42" t="s">
        <v>166</v>
      </c>
      <c r="E88" s="42">
        <v>100</v>
      </c>
      <c r="F88" s="42" t="s">
        <v>22</v>
      </c>
      <c r="G88" s="42" t="s">
        <v>163</v>
      </c>
      <c r="H88" s="43">
        <v>3000</v>
      </c>
      <c r="I88" s="42" t="s">
        <v>194</v>
      </c>
      <c r="J88" s="43">
        <v>119300</v>
      </c>
      <c r="K88" s="42">
        <v>9</v>
      </c>
    </row>
    <row r="89" spans="1:12" x14ac:dyDescent="0.2">
      <c r="A89" s="42">
        <v>1808</v>
      </c>
      <c r="B89" s="42" t="s">
        <v>191</v>
      </c>
      <c r="C89" s="42" t="s">
        <v>205</v>
      </c>
      <c r="D89" s="42" t="s">
        <v>299</v>
      </c>
      <c r="E89" s="42">
        <v>100</v>
      </c>
      <c r="F89" s="42" t="s">
        <v>22</v>
      </c>
      <c r="G89" s="42" t="s">
        <v>163</v>
      </c>
      <c r="H89" s="43">
        <v>1500000</v>
      </c>
      <c r="I89" s="42" t="s">
        <v>194</v>
      </c>
      <c r="J89" s="43">
        <v>5302400</v>
      </c>
      <c r="K89" s="42">
        <v>9</v>
      </c>
    </row>
    <row r="90" spans="1:12" x14ac:dyDescent="0.2">
      <c r="A90" s="42">
        <v>1808</v>
      </c>
      <c r="B90" s="42" t="s">
        <v>191</v>
      </c>
      <c r="C90" s="42" t="s">
        <v>205</v>
      </c>
      <c r="D90" s="42" t="s">
        <v>300</v>
      </c>
      <c r="E90" s="42">
        <v>100</v>
      </c>
      <c r="F90" s="42" t="s">
        <v>22</v>
      </c>
      <c r="G90" s="42" t="s">
        <v>163</v>
      </c>
      <c r="H90" s="43">
        <v>40000</v>
      </c>
      <c r="I90" s="42" t="s">
        <v>194</v>
      </c>
      <c r="J90" s="43">
        <v>1325600</v>
      </c>
      <c r="K90" s="42">
        <v>9</v>
      </c>
    </row>
    <row r="91" spans="1:12" x14ac:dyDescent="0.2">
      <c r="A91" s="42">
        <v>1808</v>
      </c>
      <c r="B91" s="42" t="s">
        <v>301</v>
      </c>
      <c r="C91" s="42" t="s">
        <v>302</v>
      </c>
      <c r="D91" s="45" t="s">
        <v>303</v>
      </c>
      <c r="E91" s="42">
        <v>100</v>
      </c>
      <c r="F91" s="42" t="s">
        <v>22</v>
      </c>
      <c r="G91" s="42" t="s">
        <v>232</v>
      </c>
      <c r="H91" s="43">
        <v>5</v>
      </c>
      <c r="I91" s="42" t="s">
        <v>194</v>
      </c>
      <c r="J91" s="43">
        <v>3976800</v>
      </c>
      <c r="K91" s="42">
        <v>9</v>
      </c>
    </row>
    <row r="92" spans="1:12" x14ac:dyDescent="0.2">
      <c r="A92" s="42">
        <v>1808</v>
      </c>
      <c r="B92" s="45" t="s">
        <v>177</v>
      </c>
      <c r="C92" s="45" t="s">
        <v>207</v>
      </c>
      <c r="D92" s="45" t="s">
        <v>176</v>
      </c>
      <c r="E92" s="42">
        <v>100</v>
      </c>
      <c r="F92" s="45" t="s">
        <v>22</v>
      </c>
      <c r="G92" s="45" t="s">
        <v>163</v>
      </c>
      <c r="H92" s="43">
        <v>2000</v>
      </c>
      <c r="I92" s="45" t="s">
        <v>194</v>
      </c>
      <c r="J92" s="43">
        <v>1325600</v>
      </c>
      <c r="K92" s="42">
        <v>9</v>
      </c>
    </row>
    <row r="93" spans="1:12" x14ac:dyDescent="0.2">
      <c r="A93" s="42">
        <v>1808</v>
      </c>
      <c r="B93" s="42" t="s">
        <v>177</v>
      </c>
      <c r="C93" s="42" t="s">
        <v>207</v>
      </c>
      <c r="D93" s="42" t="s">
        <v>174</v>
      </c>
      <c r="E93" s="42">
        <v>100</v>
      </c>
      <c r="F93" s="42" t="s">
        <v>22</v>
      </c>
      <c r="G93" s="42" t="s">
        <v>163</v>
      </c>
      <c r="H93" s="43">
        <v>3000</v>
      </c>
      <c r="I93" s="42" t="s">
        <v>194</v>
      </c>
      <c r="J93" s="43">
        <v>927921</v>
      </c>
      <c r="K93" s="42">
        <v>9</v>
      </c>
    </row>
    <row r="94" spans="1:12" x14ac:dyDescent="0.2">
      <c r="A94" s="42">
        <v>1808</v>
      </c>
      <c r="B94" s="42" t="s">
        <v>177</v>
      </c>
      <c r="C94" s="42" t="s">
        <v>207</v>
      </c>
      <c r="D94" s="42" t="s">
        <v>173</v>
      </c>
      <c r="E94" s="42">
        <v>100</v>
      </c>
      <c r="F94" s="42" t="s">
        <v>22</v>
      </c>
      <c r="G94" s="42" t="s">
        <v>163</v>
      </c>
      <c r="H94" s="43">
        <v>3500</v>
      </c>
      <c r="I94" s="42" t="s">
        <v>194</v>
      </c>
      <c r="J94" s="43">
        <v>834128</v>
      </c>
      <c r="K94" s="42">
        <v>9</v>
      </c>
    </row>
    <row r="95" spans="1:12" x14ac:dyDescent="0.2">
      <c r="A95" s="42">
        <v>1808</v>
      </c>
      <c r="B95" s="42" t="s">
        <v>177</v>
      </c>
      <c r="C95" s="42" t="s">
        <v>207</v>
      </c>
      <c r="D95" s="42" t="s">
        <v>172</v>
      </c>
      <c r="E95" s="42">
        <v>100</v>
      </c>
      <c r="F95" s="42" t="s">
        <v>22</v>
      </c>
      <c r="G95" s="42" t="s">
        <v>163</v>
      </c>
      <c r="H95" s="43">
        <v>2800</v>
      </c>
      <c r="I95" s="42" t="s">
        <v>194</v>
      </c>
      <c r="J95" s="43">
        <v>397680</v>
      </c>
      <c r="K95" s="42">
        <v>9</v>
      </c>
    </row>
    <row r="96" spans="1:12" x14ac:dyDescent="0.2">
      <c r="A96" s="42">
        <v>1808</v>
      </c>
      <c r="B96" s="42" t="s">
        <v>177</v>
      </c>
      <c r="C96" s="42" t="s">
        <v>207</v>
      </c>
      <c r="D96" s="42" t="s">
        <v>171</v>
      </c>
      <c r="E96" s="42">
        <v>100</v>
      </c>
      <c r="F96" s="42" t="s">
        <v>22</v>
      </c>
      <c r="G96" s="42" t="s">
        <v>163</v>
      </c>
      <c r="H96" s="43">
        <v>2360</v>
      </c>
      <c r="I96" s="42" t="s">
        <v>194</v>
      </c>
      <c r="J96" s="43">
        <v>265120</v>
      </c>
      <c r="K96" s="42">
        <v>9</v>
      </c>
    </row>
    <row r="97" spans="1:11" x14ac:dyDescent="0.2">
      <c r="A97" s="42">
        <v>1808</v>
      </c>
      <c r="B97" s="42" t="s">
        <v>177</v>
      </c>
      <c r="C97" s="42" t="s">
        <v>207</v>
      </c>
      <c r="D97" s="42" t="s">
        <v>170</v>
      </c>
      <c r="E97" s="42">
        <v>100</v>
      </c>
      <c r="F97" s="42" t="s">
        <v>22</v>
      </c>
      <c r="G97" s="42" t="s">
        <v>163</v>
      </c>
      <c r="H97" s="43">
        <v>300</v>
      </c>
      <c r="I97" s="42" t="s">
        <v>194</v>
      </c>
      <c r="J97" s="43">
        <v>34797</v>
      </c>
      <c r="K97" s="42">
        <v>9</v>
      </c>
    </row>
    <row r="98" spans="1:11" x14ac:dyDescent="0.2">
      <c r="H98" t="s">
        <v>193</v>
      </c>
      <c r="J98" s="33">
        <f>SUM(J5:J97)</f>
        <v>71186818</v>
      </c>
    </row>
    <row r="99" spans="1:11" x14ac:dyDescent="0.2">
      <c r="B99" s="40" t="s">
        <v>315</v>
      </c>
      <c r="J99" s="53"/>
    </row>
    <row r="101" spans="1:11" x14ac:dyDescent="0.2">
      <c r="A101">
        <v>1</v>
      </c>
      <c r="B101" s="40" t="s">
        <v>316</v>
      </c>
      <c r="J101" s="53"/>
    </row>
    <row r="102" spans="1:11" x14ac:dyDescent="0.2">
      <c r="C102" t="s">
        <v>161</v>
      </c>
    </row>
    <row r="103" spans="1:11" x14ac:dyDescent="0.2">
      <c r="A103">
        <v>2</v>
      </c>
      <c r="B103" s="40" t="s">
        <v>317</v>
      </c>
    </row>
    <row r="104" spans="1:11" x14ac:dyDescent="0.2">
      <c r="C104" t="s">
        <v>161</v>
      </c>
    </row>
    <row r="105" spans="1:11" x14ac:dyDescent="0.2">
      <c r="A105">
        <v>3</v>
      </c>
      <c r="B105" s="40" t="s">
        <v>318</v>
      </c>
    </row>
    <row r="107" spans="1:11" x14ac:dyDescent="0.2">
      <c r="A107">
        <v>4</v>
      </c>
      <c r="B107" s="40" t="s">
        <v>319</v>
      </c>
    </row>
    <row r="109" spans="1:11" x14ac:dyDescent="0.2">
      <c r="A109">
        <v>5</v>
      </c>
      <c r="B109" s="40" t="s">
        <v>320</v>
      </c>
    </row>
    <row r="111" spans="1:11" x14ac:dyDescent="0.2">
      <c r="A111">
        <v>6</v>
      </c>
      <c r="B111" s="40" t="s">
        <v>321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D196"/>
  <sheetViews>
    <sheetView workbookViewId="0">
      <selection activeCell="D11" sqref="D11"/>
    </sheetView>
  </sheetViews>
  <sheetFormatPr baseColWidth="10" defaultColWidth="8.83203125" defaultRowHeight="15" x14ac:dyDescent="0.2"/>
  <cols>
    <col min="1" max="1" width="19.5" bestFit="1" customWidth="1"/>
    <col min="2" max="2" width="10.6640625" bestFit="1" customWidth="1"/>
    <col min="4" max="4" width="19" style="4" bestFit="1" customWidth="1"/>
  </cols>
  <sheetData>
    <row r="1" spans="1:4" ht="20" thickBot="1" x14ac:dyDescent="0.3">
      <c r="A1" s="1" t="s">
        <v>13</v>
      </c>
      <c r="B1" s="1" t="s">
        <v>14</v>
      </c>
      <c r="D1" s="55" t="s">
        <v>322</v>
      </c>
    </row>
    <row r="2" spans="1:4" x14ac:dyDescent="0.2">
      <c r="A2" s="54">
        <v>2022</v>
      </c>
      <c r="B2" s="5">
        <v>3945.8</v>
      </c>
    </row>
    <row r="3" spans="1:4" x14ac:dyDescent="0.2">
      <c r="A3" s="54">
        <v>2021</v>
      </c>
      <c r="B3" s="5">
        <v>3494.1</v>
      </c>
    </row>
    <row r="4" spans="1:4" x14ac:dyDescent="0.2">
      <c r="A4" s="2">
        <v>2020</v>
      </c>
      <c r="B4" s="5">
        <v>3339</v>
      </c>
    </row>
    <row r="5" spans="1:4" x14ac:dyDescent="0.2">
      <c r="A5" s="2">
        <v>2019</v>
      </c>
      <c r="B5" s="5">
        <v>3311</v>
      </c>
    </row>
    <row r="6" spans="1:4" x14ac:dyDescent="0.2">
      <c r="A6" s="2">
        <v>2018</v>
      </c>
      <c r="B6" s="5">
        <v>3247.5</v>
      </c>
    </row>
    <row r="7" spans="1:4" x14ac:dyDescent="0.2">
      <c r="A7" s="2">
        <v>2017</v>
      </c>
      <c r="B7" s="5">
        <v>3161.1</v>
      </c>
    </row>
    <row r="8" spans="1:4" x14ac:dyDescent="0.2">
      <c r="A8" s="2">
        <v>2016</v>
      </c>
      <c r="B8" s="5">
        <v>3118.2</v>
      </c>
    </row>
    <row r="9" spans="1:4" x14ac:dyDescent="0.2">
      <c r="A9" s="2">
        <v>2015</v>
      </c>
      <c r="B9" s="5">
        <v>3088.9</v>
      </c>
    </row>
    <row r="10" spans="1:4" x14ac:dyDescent="0.2">
      <c r="A10" s="2">
        <v>2014</v>
      </c>
      <c r="B10" s="5">
        <v>3035.5</v>
      </c>
    </row>
    <row r="11" spans="1:4" x14ac:dyDescent="0.2">
      <c r="A11" s="2">
        <v>2013</v>
      </c>
      <c r="B11" s="5">
        <v>2963.4</v>
      </c>
    </row>
    <row r="12" spans="1:4" x14ac:dyDescent="0.2">
      <c r="A12" s="2">
        <v>2012</v>
      </c>
      <c r="B12" s="5">
        <v>2886.1</v>
      </c>
    </row>
    <row r="13" spans="1:4" x14ac:dyDescent="0.2">
      <c r="A13" s="2">
        <v>2011</v>
      </c>
      <c r="B13" s="5">
        <v>2795.3</v>
      </c>
    </row>
    <row r="14" spans="1:4" x14ac:dyDescent="0.2">
      <c r="A14" s="2">
        <v>2010</v>
      </c>
      <c r="B14" s="5">
        <v>2702.2</v>
      </c>
    </row>
    <row r="15" spans="1:4" x14ac:dyDescent="0.2">
      <c r="A15" s="2">
        <v>2009</v>
      </c>
      <c r="B15" s="5">
        <v>2775.5</v>
      </c>
    </row>
    <row r="16" spans="1:4" x14ac:dyDescent="0.2">
      <c r="A16" s="2">
        <v>2008</v>
      </c>
      <c r="B16" s="5">
        <v>2693.3</v>
      </c>
    </row>
    <row r="17" spans="1:2" x14ac:dyDescent="0.2">
      <c r="A17" s="2">
        <v>2007</v>
      </c>
      <c r="B17" s="5">
        <v>2597.5</v>
      </c>
    </row>
    <row r="18" spans="1:2" x14ac:dyDescent="0.2">
      <c r="A18" s="2">
        <v>2006</v>
      </c>
      <c r="B18" s="5">
        <v>2454.6999999999998</v>
      </c>
    </row>
    <row r="19" spans="1:2" x14ac:dyDescent="0.2">
      <c r="A19" s="2">
        <v>2005</v>
      </c>
      <c r="B19" s="5">
        <v>2309.1</v>
      </c>
    </row>
    <row r="20" spans="1:2" x14ac:dyDescent="0.2">
      <c r="A20" s="2">
        <v>2004</v>
      </c>
      <c r="B20" s="5">
        <v>2123.1999999999998</v>
      </c>
    </row>
    <row r="21" spans="1:2" x14ac:dyDescent="0.2">
      <c r="A21" s="2">
        <v>2003</v>
      </c>
      <c r="B21" s="5">
        <v>1964.1</v>
      </c>
    </row>
    <row r="22" spans="1:2" x14ac:dyDescent="0.2">
      <c r="A22" s="2">
        <v>2002</v>
      </c>
      <c r="B22" s="5">
        <v>1909.5</v>
      </c>
    </row>
    <row r="23" spans="1:2" x14ac:dyDescent="0.2">
      <c r="A23" s="2">
        <v>2001</v>
      </c>
      <c r="B23" s="5">
        <v>1872.6</v>
      </c>
    </row>
    <row r="24" spans="1:2" x14ac:dyDescent="0.2">
      <c r="A24" s="2">
        <v>2000</v>
      </c>
      <c r="B24" s="5">
        <v>1853</v>
      </c>
    </row>
    <row r="25" spans="1:2" x14ac:dyDescent="0.2">
      <c r="A25" s="2">
        <v>1999</v>
      </c>
      <c r="B25" s="5">
        <v>1775.5</v>
      </c>
    </row>
    <row r="26" spans="1:2" x14ac:dyDescent="0.2">
      <c r="A26" s="2">
        <v>1998</v>
      </c>
      <c r="B26" s="5">
        <v>1728.2</v>
      </c>
    </row>
    <row r="27" spans="1:2" x14ac:dyDescent="0.2">
      <c r="A27" s="2">
        <v>1997</v>
      </c>
      <c r="B27" s="5">
        <v>1686.7</v>
      </c>
    </row>
    <row r="28" spans="1:2" x14ac:dyDescent="0.2">
      <c r="A28" s="2">
        <v>1996</v>
      </c>
      <c r="B28" s="5">
        <v>1646.7</v>
      </c>
    </row>
    <row r="29" spans="1:2" x14ac:dyDescent="0.2">
      <c r="A29" s="2">
        <v>1995</v>
      </c>
      <c r="B29" s="5">
        <v>1606.5</v>
      </c>
    </row>
    <row r="30" spans="1:2" x14ac:dyDescent="0.2">
      <c r="A30" s="2">
        <v>1994</v>
      </c>
      <c r="B30" s="5">
        <v>1566.3</v>
      </c>
    </row>
    <row r="31" spans="1:2" x14ac:dyDescent="0.2">
      <c r="A31" s="2">
        <v>1993</v>
      </c>
      <c r="B31" s="5">
        <v>1524.6</v>
      </c>
    </row>
    <row r="32" spans="1:2" x14ac:dyDescent="0.2">
      <c r="A32" s="2">
        <v>1992</v>
      </c>
      <c r="B32" s="5">
        <v>1482.9</v>
      </c>
    </row>
    <row r="33" spans="1:2" x14ac:dyDescent="0.2">
      <c r="A33" s="2">
        <v>1991</v>
      </c>
      <c r="B33" s="5">
        <v>1460.95</v>
      </c>
    </row>
    <row r="34" spans="1:2" x14ac:dyDescent="0.2">
      <c r="A34" s="2">
        <v>1990</v>
      </c>
      <c r="B34" s="5">
        <v>1439</v>
      </c>
    </row>
    <row r="35" spans="1:2" x14ac:dyDescent="0.2">
      <c r="A35" s="2">
        <v>1989</v>
      </c>
      <c r="B35" s="5">
        <v>1405.35</v>
      </c>
    </row>
    <row r="36" spans="1:2" x14ac:dyDescent="0.2">
      <c r="A36" s="2">
        <v>1988</v>
      </c>
      <c r="B36" s="5">
        <v>1371.7</v>
      </c>
    </row>
    <row r="37" spans="1:2" x14ac:dyDescent="0.2">
      <c r="A37" s="2">
        <v>1987</v>
      </c>
      <c r="B37" s="5">
        <v>1328.1</v>
      </c>
    </row>
    <row r="38" spans="1:2" x14ac:dyDescent="0.2">
      <c r="A38" s="2">
        <v>1986</v>
      </c>
      <c r="B38" s="5">
        <v>1284.5</v>
      </c>
    </row>
    <row r="39" spans="1:2" x14ac:dyDescent="0.2">
      <c r="A39" s="2">
        <v>1985</v>
      </c>
      <c r="B39" s="5">
        <v>1248.3499999999999</v>
      </c>
    </row>
    <row r="40" spans="1:2" x14ac:dyDescent="0.2">
      <c r="A40" s="2">
        <v>1984</v>
      </c>
      <c r="B40" s="5">
        <v>1212.2</v>
      </c>
    </row>
    <row r="41" spans="1:2" x14ac:dyDescent="0.2">
      <c r="A41" s="2">
        <v>1983</v>
      </c>
      <c r="B41" s="5">
        <v>1163.9000000000001</v>
      </c>
    </row>
    <row r="42" spans="1:2" x14ac:dyDescent="0.2">
      <c r="A42" s="2">
        <v>1982</v>
      </c>
      <c r="B42" s="5">
        <v>1115.5999999999999</v>
      </c>
    </row>
    <row r="43" spans="1:2" x14ac:dyDescent="0.2">
      <c r="A43" s="2">
        <v>1981</v>
      </c>
      <c r="B43" s="5">
        <v>1062.8499999999999</v>
      </c>
    </row>
    <row r="44" spans="1:2" x14ac:dyDescent="0.2">
      <c r="A44" s="2">
        <v>1980</v>
      </c>
      <c r="B44" s="5">
        <v>1010.1</v>
      </c>
    </row>
    <row r="45" spans="1:2" x14ac:dyDescent="0.2">
      <c r="A45" s="2">
        <v>1979</v>
      </c>
      <c r="B45" s="5">
        <v>923.5</v>
      </c>
    </row>
    <row r="46" spans="1:2" x14ac:dyDescent="0.2">
      <c r="A46" s="2">
        <v>1978</v>
      </c>
      <c r="B46" s="5">
        <v>836.9</v>
      </c>
    </row>
    <row r="47" spans="1:2" x14ac:dyDescent="0.2">
      <c r="A47" s="2">
        <v>1977</v>
      </c>
      <c r="B47" s="5">
        <v>794.09999999999991</v>
      </c>
    </row>
    <row r="48" spans="1:2" x14ac:dyDescent="0.2">
      <c r="A48" s="2">
        <v>1976</v>
      </c>
      <c r="B48" s="5">
        <v>751.3</v>
      </c>
    </row>
    <row r="49" spans="1:2" x14ac:dyDescent="0.2">
      <c r="A49" s="2">
        <v>1975</v>
      </c>
      <c r="B49" s="5">
        <v>697.45</v>
      </c>
    </row>
    <row r="50" spans="1:2" x14ac:dyDescent="0.2">
      <c r="A50" s="2">
        <v>1974</v>
      </c>
      <c r="B50" s="5">
        <v>643.6</v>
      </c>
    </row>
    <row r="51" spans="1:2" x14ac:dyDescent="0.2">
      <c r="A51" s="2">
        <v>1973</v>
      </c>
      <c r="B51" s="5">
        <v>591.65000000000009</v>
      </c>
    </row>
    <row r="52" spans="1:2" x14ac:dyDescent="0.2">
      <c r="A52" s="2">
        <v>1972</v>
      </c>
      <c r="B52" s="5">
        <v>539.70000000000005</v>
      </c>
    </row>
    <row r="53" spans="1:2" x14ac:dyDescent="0.2">
      <c r="A53" s="2">
        <v>1971</v>
      </c>
      <c r="B53" s="5">
        <v>495.3</v>
      </c>
    </row>
    <row r="54" spans="1:2" x14ac:dyDescent="0.2">
      <c r="A54" s="2">
        <v>1970</v>
      </c>
      <c r="B54" s="5">
        <v>450.9</v>
      </c>
    </row>
    <row r="55" spans="1:2" x14ac:dyDescent="0.2">
      <c r="A55" s="2">
        <v>1969</v>
      </c>
      <c r="B55" s="5">
        <v>420.65</v>
      </c>
    </row>
    <row r="56" spans="1:2" x14ac:dyDescent="0.2">
      <c r="A56" s="2">
        <v>1968</v>
      </c>
      <c r="B56" s="5">
        <v>390.4</v>
      </c>
    </row>
    <row r="57" spans="1:2" x14ac:dyDescent="0.2">
      <c r="A57" s="2">
        <v>1967</v>
      </c>
      <c r="B57" s="5">
        <v>374.5</v>
      </c>
    </row>
    <row r="58" spans="1:2" x14ac:dyDescent="0.2">
      <c r="A58" s="2">
        <v>1966</v>
      </c>
      <c r="B58" s="5">
        <v>358.6</v>
      </c>
    </row>
    <row r="59" spans="1:2" x14ac:dyDescent="0.2">
      <c r="A59" s="2">
        <v>1965</v>
      </c>
      <c r="B59" s="5">
        <v>348.95000000000005</v>
      </c>
    </row>
    <row r="60" spans="1:2" x14ac:dyDescent="0.2">
      <c r="A60" s="2">
        <v>1964</v>
      </c>
      <c r="B60" s="5">
        <v>339.3</v>
      </c>
    </row>
    <row r="61" spans="1:2" x14ac:dyDescent="0.2">
      <c r="A61" s="2">
        <v>1963</v>
      </c>
      <c r="B61" s="5">
        <v>332.3</v>
      </c>
    </row>
    <row r="62" spans="1:2" x14ac:dyDescent="0.2">
      <c r="A62" s="2">
        <v>1962</v>
      </c>
      <c r="B62" s="5">
        <v>325.39999999999998</v>
      </c>
    </row>
    <row r="63" spans="1:2" x14ac:dyDescent="0.2">
      <c r="A63" s="2">
        <v>1961</v>
      </c>
      <c r="B63" s="5">
        <v>325.35000000000002</v>
      </c>
    </row>
    <row r="64" spans="1:2" x14ac:dyDescent="0.2">
      <c r="A64" s="2">
        <v>1960</v>
      </c>
      <c r="B64" s="5">
        <v>313.89999999999998</v>
      </c>
    </row>
    <row r="65" spans="1:2" x14ac:dyDescent="0.2">
      <c r="A65" s="2">
        <v>1959</v>
      </c>
      <c r="B65" s="5">
        <v>319.64999999999998</v>
      </c>
    </row>
    <row r="66" spans="1:2" x14ac:dyDescent="0.2">
      <c r="A66" s="2">
        <v>1958</v>
      </c>
      <c r="B66" s="5">
        <v>297.39999999999998</v>
      </c>
    </row>
    <row r="67" spans="1:2" x14ac:dyDescent="0.2">
      <c r="A67" s="2">
        <v>1957</v>
      </c>
      <c r="B67" s="5">
        <v>296</v>
      </c>
    </row>
    <row r="68" spans="1:2" x14ac:dyDescent="0.2">
      <c r="A68" s="2">
        <v>1956</v>
      </c>
      <c r="B68" s="5">
        <v>278.10000000000002</v>
      </c>
    </row>
    <row r="69" spans="1:2" x14ac:dyDescent="0.2">
      <c r="A69" s="2">
        <v>1955</v>
      </c>
      <c r="B69" s="5">
        <v>268.05</v>
      </c>
    </row>
    <row r="70" spans="1:2" x14ac:dyDescent="0.2">
      <c r="A70" s="2">
        <v>1954</v>
      </c>
      <c r="B70" s="5">
        <v>258</v>
      </c>
    </row>
    <row r="71" spans="1:2" x14ac:dyDescent="0.2">
      <c r="A71" s="2">
        <v>1953</v>
      </c>
      <c r="B71" s="5">
        <v>248.2</v>
      </c>
    </row>
    <row r="72" spans="1:2" x14ac:dyDescent="0.2">
      <c r="A72" s="2">
        <v>1952</v>
      </c>
      <c r="B72" s="5">
        <v>238.4</v>
      </c>
    </row>
    <row r="73" spans="1:2" x14ac:dyDescent="0.2">
      <c r="A73" s="2">
        <v>1951</v>
      </c>
      <c r="B73" s="5">
        <v>227.10000000000002</v>
      </c>
    </row>
    <row r="74" spans="1:2" x14ac:dyDescent="0.2">
      <c r="A74" s="2">
        <v>1950</v>
      </c>
      <c r="B74" s="5">
        <v>215.8</v>
      </c>
    </row>
    <row r="75" spans="1:2" x14ac:dyDescent="0.2">
      <c r="A75" s="2">
        <v>1949</v>
      </c>
      <c r="B75" s="5">
        <v>210</v>
      </c>
    </row>
    <row r="76" spans="1:2" x14ac:dyDescent="0.2">
      <c r="A76" s="2">
        <v>1948</v>
      </c>
      <c r="B76" s="5">
        <v>204.2</v>
      </c>
    </row>
    <row r="77" spans="1:2" x14ac:dyDescent="0.2">
      <c r="A77" s="2">
        <v>1947</v>
      </c>
      <c r="B77" s="5">
        <v>178.45</v>
      </c>
    </row>
    <row r="78" spans="1:2" x14ac:dyDescent="0.2">
      <c r="A78" s="2">
        <v>1946</v>
      </c>
      <c r="B78" s="5">
        <v>152.69999999999999</v>
      </c>
    </row>
    <row r="79" spans="1:2" x14ac:dyDescent="0.2">
      <c r="A79" s="2">
        <v>1945</v>
      </c>
      <c r="B79" s="5">
        <v>137.75</v>
      </c>
    </row>
    <row r="80" spans="1:2" x14ac:dyDescent="0.2">
      <c r="A80" s="2">
        <v>1944</v>
      </c>
      <c r="B80" s="5">
        <v>122.8</v>
      </c>
    </row>
    <row r="81" spans="1:2" x14ac:dyDescent="0.2">
      <c r="A81" s="2">
        <v>1943</v>
      </c>
      <c r="B81" s="5">
        <v>118.75</v>
      </c>
    </row>
    <row r="82" spans="1:2" x14ac:dyDescent="0.2">
      <c r="A82" s="2">
        <v>1942</v>
      </c>
      <c r="B82" s="5">
        <v>114.7</v>
      </c>
    </row>
    <row r="83" spans="1:2" x14ac:dyDescent="0.2">
      <c r="A83" s="2">
        <v>1941</v>
      </c>
      <c r="B83" s="5">
        <v>107.75</v>
      </c>
    </row>
    <row r="84" spans="1:2" x14ac:dyDescent="0.2">
      <c r="A84" s="2">
        <v>1940</v>
      </c>
      <c r="B84" s="5">
        <v>100.8</v>
      </c>
    </row>
    <row r="85" spans="1:2" x14ac:dyDescent="0.2">
      <c r="A85" s="2">
        <v>1939</v>
      </c>
      <c r="B85" s="5">
        <v>100.69999999999999</v>
      </c>
    </row>
    <row r="86" spans="1:2" x14ac:dyDescent="0.2">
      <c r="A86" s="2">
        <v>1938</v>
      </c>
      <c r="B86" s="5">
        <v>100.6</v>
      </c>
    </row>
    <row r="87" spans="1:2" x14ac:dyDescent="0.2">
      <c r="A87" s="2">
        <v>1937</v>
      </c>
      <c r="B87" s="5">
        <v>95.449999999999989</v>
      </c>
    </row>
    <row r="88" spans="1:2" x14ac:dyDescent="0.2">
      <c r="A88" s="2">
        <v>1936</v>
      </c>
      <c r="B88" s="5">
        <v>90.3</v>
      </c>
    </row>
    <row r="89" spans="1:2" x14ac:dyDescent="0.2">
      <c r="A89" s="2">
        <v>1935</v>
      </c>
      <c r="B89" s="5">
        <v>89.3</v>
      </c>
    </row>
    <row r="90" spans="1:2" x14ac:dyDescent="0.2">
      <c r="A90" s="2">
        <v>1934</v>
      </c>
      <c r="B90" s="5">
        <v>88.3</v>
      </c>
    </row>
    <row r="91" spans="1:2" x14ac:dyDescent="0.2">
      <c r="A91" s="2">
        <v>1933</v>
      </c>
      <c r="B91" s="5">
        <v>85.05</v>
      </c>
    </row>
    <row r="92" spans="1:2" x14ac:dyDescent="0.2">
      <c r="A92" s="2">
        <v>1932</v>
      </c>
      <c r="B92" s="5">
        <v>81.8</v>
      </c>
    </row>
    <row r="93" spans="1:2" x14ac:dyDescent="0.2">
      <c r="A93" s="2">
        <v>1931</v>
      </c>
      <c r="B93" s="5">
        <v>90.55</v>
      </c>
    </row>
    <row r="94" spans="1:2" x14ac:dyDescent="0.2">
      <c r="A94" s="2">
        <v>1930</v>
      </c>
      <c r="B94" s="5">
        <v>99.3</v>
      </c>
    </row>
    <row r="95" spans="1:2" x14ac:dyDescent="0.2">
      <c r="A95" s="2">
        <v>1929</v>
      </c>
      <c r="B95" s="5">
        <v>100.19999999999999</v>
      </c>
    </row>
    <row r="96" spans="1:2" x14ac:dyDescent="0.2">
      <c r="A96" s="2">
        <v>1928</v>
      </c>
      <c r="B96" s="5">
        <v>101.1</v>
      </c>
    </row>
    <row r="97" spans="1:2" x14ac:dyDescent="0.2">
      <c r="A97" s="2">
        <v>1927</v>
      </c>
      <c r="B97" s="5">
        <v>100.55</v>
      </c>
    </row>
    <row r="98" spans="1:2" x14ac:dyDescent="0.2">
      <c r="A98" s="2">
        <v>1926</v>
      </c>
      <c r="B98" s="5">
        <v>100</v>
      </c>
    </row>
    <row r="99" spans="1:2" x14ac:dyDescent="0.2">
      <c r="A99" s="2">
        <v>1925</v>
      </c>
      <c r="B99" s="5">
        <v>101.65</v>
      </c>
    </row>
    <row r="100" spans="1:2" x14ac:dyDescent="0.2">
      <c r="A100" s="2">
        <v>1924</v>
      </c>
      <c r="B100" s="5">
        <v>103.3</v>
      </c>
    </row>
    <row r="101" spans="1:2" x14ac:dyDescent="0.2">
      <c r="A101" s="2">
        <v>1923</v>
      </c>
      <c r="B101" s="5">
        <v>98.55</v>
      </c>
    </row>
    <row r="102" spans="1:2" x14ac:dyDescent="0.2">
      <c r="A102" s="2">
        <v>1922</v>
      </c>
      <c r="B102" s="5">
        <v>93.8</v>
      </c>
    </row>
    <row r="103" spans="1:2" x14ac:dyDescent="0.2">
      <c r="A103" s="2">
        <v>1921</v>
      </c>
      <c r="B103" s="5">
        <v>106.15</v>
      </c>
    </row>
    <row r="104" spans="1:2" x14ac:dyDescent="0.2">
      <c r="A104" s="2">
        <v>1920</v>
      </c>
      <c r="B104" s="5">
        <v>118.5</v>
      </c>
    </row>
    <row r="105" spans="1:2" x14ac:dyDescent="0.2">
      <c r="A105" s="2">
        <v>1919</v>
      </c>
      <c r="B105" s="5">
        <v>103.05</v>
      </c>
    </row>
    <row r="106" spans="1:2" x14ac:dyDescent="0.2">
      <c r="A106" s="2">
        <v>1918</v>
      </c>
      <c r="B106" s="5">
        <v>87.6</v>
      </c>
    </row>
    <row r="107" spans="1:2" x14ac:dyDescent="0.2">
      <c r="A107" s="2">
        <v>1917</v>
      </c>
      <c r="B107" s="5">
        <v>75.650000000000006</v>
      </c>
    </row>
    <row r="108" spans="1:2" x14ac:dyDescent="0.2">
      <c r="A108" s="2">
        <v>1916</v>
      </c>
      <c r="B108" s="5">
        <v>63.7</v>
      </c>
    </row>
    <row r="109" spans="1:2" x14ac:dyDescent="0.2">
      <c r="A109" s="2">
        <v>1915</v>
      </c>
      <c r="B109" s="5">
        <v>60</v>
      </c>
    </row>
    <row r="110" spans="1:2" x14ac:dyDescent="0.2">
      <c r="A110" s="2">
        <v>1914</v>
      </c>
      <c r="B110" s="5">
        <v>56.3</v>
      </c>
    </row>
    <row r="111" spans="1:2" x14ac:dyDescent="0.2">
      <c r="A111" s="2">
        <v>1913</v>
      </c>
      <c r="B111" s="5">
        <v>56.45</v>
      </c>
    </row>
    <row r="112" spans="1:2" x14ac:dyDescent="0.2">
      <c r="A112" s="2">
        <v>1912</v>
      </c>
      <c r="B112" s="5">
        <v>56.6</v>
      </c>
    </row>
    <row r="113" spans="1:2" x14ac:dyDescent="0.2">
      <c r="A113" s="2">
        <v>1911</v>
      </c>
      <c r="B113" s="5">
        <v>56.1</v>
      </c>
    </row>
    <row r="114" spans="1:2" x14ac:dyDescent="0.2">
      <c r="A114" s="2">
        <v>1910</v>
      </c>
      <c r="B114" s="5">
        <v>55.6</v>
      </c>
    </row>
    <row r="115" spans="1:2" x14ac:dyDescent="0.2">
      <c r="A115" s="2">
        <v>1909</v>
      </c>
      <c r="B115" s="5">
        <v>55.150000000000006</v>
      </c>
    </row>
    <row r="116" spans="1:2" x14ac:dyDescent="0.2">
      <c r="A116" s="2">
        <v>1908</v>
      </c>
      <c r="B116" s="5">
        <v>54.7</v>
      </c>
    </row>
    <row r="117" spans="1:2" x14ac:dyDescent="0.2">
      <c r="A117" s="2">
        <v>1907</v>
      </c>
      <c r="B117" s="5">
        <v>54.3</v>
      </c>
    </row>
    <row r="118" spans="1:2" x14ac:dyDescent="0.2">
      <c r="A118" s="3">
        <v>1906</v>
      </c>
      <c r="B118" s="5">
        <v>53.9</v>
      </c>
    </row>
    <row r="119" spans="1:2" x14ac:dyDescent="0.2">
      <c r="A119" s="2">
        <v>1905</v>
      </c>
      <c r="B119" s="5">
        <v>53.9</v>
      </c>
    </row>
    <row r="120" spans="1:2" x14ac:dyDescent="0.2">
      <c r="A120" s="2">
        <v>1904</v>
      </c>
      <c r="B120" s="5">
        <v>53.9</v>
      </c>
    </row>
    <row r="121" spans="1:2" x14ac:dyDescent="0.2">
      <c r="A121" s="2">
        <v>1903</v>
      </c>
      <c r="B121" s="5">
        <v>53.15</v>
      </c>
    </row>
    <row r="122" spans="1:2" x14ac:dyDescent="0.2">
      <c r="A122" s="2">
        <v>1902</v>
      </c>
      <c r="B122" s="5">
        <v>52.4</v>
      </c>
    </row>
    <row r="123" spans="1:2" x14ac:dyDescent="0.2">
      <c r="A123" s="2">
        <v>1901</v>
      </c>
      <c r="B123" s="5">
        <v>51.65</v>
      </c>
    </row>
    <row r="124" spans="1:2" x14ac:dyDescent="0.2">
      <c r="A124" s="2">
        <v>1900</v>
      </c>
      <c r="B124" s="5">
        <v>50.9</v>
      </c>
    </row>
    <row r="125" spans="1:2" x14ac:dyDescent="0.2">
      <c r="A125" s="2">
        <v>1899</v>
      </c>
      <c r="B125" s="5">
        <v>49.52</v>
      </c>
    </row>
    <row r="126" spans="1:2" x14ac:dyDescent="0.2">
      <c r="A126" s="2">
        <v>1898</v>
      </c>
      <c r="B126" s="5">
        <v>48.14</v>
      </c>
    </row>
    <row r="127" spans="1:2" x14ac:dyDescent="0.2">
      <c r="A127" s="2">
        <v>1897</v>
      </c>
      <c r="B127" s="5">
        <v>46.8</v>
      </c>
    </row>
    <row r="128" spans="1:2" x14ac:dyDescent="0.2">
      <c r="A128" s="2">
        <v>1896</v>
      </c>
      <c r="B128" s="5">
        <v>45.5</v>
      </c>
    </row>
    <row r="129" spans="1:2" x14ac:dyDescent="0.2">
      <c r="A129" s="2">
        <v>1895</v>
      </c>
      <c r="B129" s="5">
        <v>44.23</v>
      </c>
    </row>
    <row r="130" spans="1:2" x14ac:dyDescent="0.2">
      <c r="A130" s="2">
        <v>1894</v>
      </c>
      <c r="B130" s="5">
        <v>43</v>
      </c>
    </row>
    <row r="131" spans="1:2" x14ac:dyDescent="0.2">
      <c r="A131" s="2">
        <v>1893</v>
      </c>
      <c r="B131" s="5">
        <v>41.8</v>
      </c>
    </row>
    <row r="132" spans="1:2" x14ac:dyDescent="0.2">
      <c r="A132" s="2">
        <v>1892</v>
      </c>
      <c r="B132" s="5">
        <v>40.64</v>
      </c>
    </row>
    <row r="133" spans="1:2" x14ac:dyDescent="0.2">
      <c r="A133" s="2">
        <v>1891</v>
      </c>
      <c r="B133" s="5">
        <v>39.51</v>
      </c>
    </row>
    <row r="134" spans="1:2" x14ac:dyDescent="0.2">
      <c r="A134" s="2">
        <v>1890</v>
      </c>
      <c r="B134" s="5">
        <v>38.409999999999997</v>
      </c>
    </row>
    <row r="135" spans="1:2" x14ac:dyDescent="0.2">
      <c r="A135" s="2">
        <v>1889</v>
      </c>
      <c r="B135" s="5">
        <v>37.340000000000003</v>
      </c>
    </row>
    <row r="136" spans="1:2" x14ac:dyDescent="0.2">
      <c r="A136" s="2">
        <v>1888</v>
      </c>
      <c r="B136" s="5">
        <v>36.299999999999997</v>
      </c>
    </row>
    <row r="137" spans="1:2" x14ac:dyDescent="0.2">
      <c r="A137" s="2">
        <v>1887</v>
      </c>
      <c r="B137" s="5">
        <v>35.29</v>
      </c>
    </row>
    <row r="138" spans="1:2" x14ac:dyDescent="0.2">
      <c r="A138" s="2">
        <v>1886</v>
      </c>
      <c r="B138" s="5">
        <v>34.31</v>
      </c>
    </row>
    <row r="139" spans="1:2" x14ac:dyDescent="0.2">
      <c r="A139" s="2">
        <v>1885</v>
      </c>
      <c r="B139" s="5">
        <v>33.35</v>
      </c>
    </row>
    <row r="140" spans="1:2" x14ac:dyDescent="0.2">
      <c r="A140" s="2">
        <v>1884</v>
      </c>
      <c r="B140" s="5">
        <v>32.43</v>
      </c>
    </row>
    <row r="141" spans="1:2" x14ac:dyDescent="0.2">
      <c r="A141" s="2">
        <v>1883</v>
      </c>
      <c r="B141" s="5">
        <v>31.52</v>
      </c>
    </row>
    <row r="142" spans="1:2" x14ac:dyDescent="0.2">
      <c r="A142" s="2">
        <v>1882</v>
      </c>
      <c r="B142" s="5">
        <v>30.65</v>
      </c>
    </row>
    <row r="143" spans="1:2" x14ac:dyDescent="0.2">
      <c r="A143" s="2">
        <v>1881</v>
      </c>
      <c r="B143" s="5">
        <v>29.79</v>
      </c>
    </row>
    <row r="144" spans="1:2" x14ac:dyDescent="0.2">
      <c r="A144" s="2">
        <v>1880</v>
      </c>
      <c r="B144" s="5">
        <v>28.96</v>
      </c>
    </row>
    <row r="145" spans="1:2" x14ac:dyDescent="0.2">
      <c r="A145" s="2">
        <v>1879</v>
      </c>
      <c r="B145" s="5">
        <v>28.16</v>
      </c>
    </row>
    <row r="146" spans="1:2" x14ac:dyDescent="0.2">
      <c r="A146" s="2">
        <v>1878</v>
      </c>
      <c r="B146" s="5">
        <v>27.37</v>
      </c>
    </row>
    <row r="147" spans="1:2" x14ac:dyDescent="0.2">
      <c r="A147" s="2">
        <v>1877</v>
      </c>
      <c r="B147" s="5">
        <v>26.61</v>
      </c>
    </row>
    <row r="148" spans="1:2" x14ac:dyDescent="0.2">
      <c r="A148" s="2">
        <v>1876</v>
      </c>
      <c r="B148" s="5">
        <v>25.87</v>
      </c>
    </row>
    <row r="149" spans="1:2" x14ac:dyDescent="0.2">
      <c r="A149" s="2">
        <v>1865</v>
      </c>
      <c r="B149" s="5">
        <v>25.87</v>
      </c>
    </row>
    <row r="150" spans="1:2" x14ac:dyDescent="0.2">
      <c r="A150" s="2">
        <v>1864</v>
      </c>
      <c r="B150" s="5">
        <v>25.87</v>
      </c>
    </row>
    <row r="151" spans="1:2" x14ac:dyDescent="0.2">
      <c r="A151" s="2">
        <v>1863</v>
      </c>
      <c r="B151" s="5">
        <v>25.87</v>
      </c>
    </row>
    <row r="152" spans="1:2" x14ac:dyDescent="0.2">
      <c r="A152" s="2">
        <v>1862</v>
      </c>
      <c r="B152" s="5">
        <v>25.87</v>
      </c>
    </row>
    <row r="153" spans="1:2" x14ac:dyDescent="0.2">
      <c r="A153" s="2">
        <v>1861</v>
      </c>
      <c r="B153" s="5">
        <v>25.87</v>
      </c>
    </row>
    <row r="154" spans="1:2" x14ac:dyDescent="0.2">
      <c r="A154" s="2">
        <v>1860</v>
      </c>
      <c r="B154" s="5">
        <v>25.87</v>
      </c>
    </row>
    <row r="155" spans="1:2" x14ac:dyDescent="0.2">
      <c r="A155" s="2">
        <v>1859</v>
      </c>
      <c r="B155" s="5">
        <v>25.87</v>
      </c>
    </row>
    <row r="156" spans="1:2" x14ac:dyDescent="0.2">
      <c r="A156" s="2">
        <v>1858</v>
      </c>
      <c r="B156" s="5">
        <v>25.87</v>
      </c>
    </row>
    <row r="157" spans="1:2" x14ac:dyDescent="0.2">
      <c r="A157" s="2">
        <v>1857</v>
      </c>
      <c r="B157" s="5">
        <v>25.87</v>
      </c>
    </row>
    <row r="158" spans="1:2" x14ac:dyDescent="0.2">
      <c r="A158" s="2">
        <v>1856</v>
      </c>
      <c r="B158" s="5">
        <v>25.87</v>
      </c>
    </row>
    <row r="159" spans="1:2" x14ac:dyDescent="0.2">
      <c r="A159" s="3">
        <v>1855</v>
      </c>
      <c r="B159" s="5">
        <v>25.87</v>
      </c>
    </row>
    <row r="160" spans="1:2" x14ac:dyDescent="0.2">
      <c r="A160" s="2">
        <v>1854</v>
      </c>
      <c r="B160" s="5">
        <v>25.87</v>
      </c>
    </row>
    <row r="161" spans="1:2" x14ac:dyDescent="0.2">
      <c r="A161" s="2">
        <v>1853</v>
      </c>
      <c r="B161" s="5">
        <v>25.87</v>
      </c>
    </row>
    <row r="162" spans="1:2" x14ac:dyDescent="0.2">
      <c r="A162" s="2">
        <v>1852</v>
      </c>
      <c r="B162" s="5">
        <v>25.87</v>
      </c>
    </row>
    <row r="163" spans="1:2" x14ac:dyDescent="0.2">
      <c r="A163" s="2">
        <v>1851</v>
      </c>
      <c r="B163" s="5">
        <v>25.87</v>
      </c>
    </row>
    <row r="164" spans="1:2" x14ac:dyDescent="0.2">
      <c r="A164" s="2">
        <v>1850</v>
      </c>
      <c r="B164" s="5">
        <v>25.87</v>
      </c>
    </row>
    <row r="165" spans="1:2" x14ac:dyDescent="0.2">
      <c r="A165" s="2">
        <v>1849</v>
      </c>
      <c r="B165" s="5">
        <v>25.87</v>
      </c>
    </row>
    <row r="166" spans="1:2" x14ac:dyDescent="0.2">
      <c r="A166" s="2">
        <v>1848</v>
      </c>
      <c r="B166" s="5">
        <v>25.87</v>
      </c>
    </row>
    <row r="167" spans="1:2" x14ac:dyDescent="0.2">
      <c r="A167" s="2">
        <v>1847</v>
      </c>
      <c r="B167" s="5">
        <v>25.87</v>
      </c>
    </row>
    <row r="168" spans="1:2" x14ac:dyDescent="0.2">
      <c r="A168" s="2">
        <v>1846</v>
      </c>
      <c r="B168" s="5">
        <v>25.87</v>
      </c>
    </row>
    <row r="169" spans="1:2" x14ac:dyDescent="0.2">
      <c r="A169" s="2">
        <v>1845</v>
      </c>
      <c r="B169" s="5">
        <v>25.87</v>
      </c>
    </row>
    <row r="170" spans="1:2" x14ac:dyDescent="0.2">
      <c r="A170" s="2">
        <v>1844</v>
      </c>
      <c r="B170" s="5">
        <v>25.87</v>
      </c>
    </row>
    <row r="171" spans="1:2" x14ac:dyDescent="0.2">
      <c r="A171" s="2">
        <v>1843</v>
      </c>
      <c r="B171" s="5">
        <v>25.87</v>
      </c>
    </row>
    <row r="172" spans="1:2" x14ac:dyDescent="0.2">
      <c r="A172" s="2">
        <v>1842</v>
      </c>
      <c r="B172" s="5">
        <v>25.87</v>
      </c>
    </row>
    <row r="173" spans="1:2" x14ac:dyDescent="0.2">
      <c r="A173" s="2">
        <v>1841</v>
      </c>
      <c r="B173" s="5">
        <v>25.87</v>
      </c>
    </row>
    <row r="174" spans="1:2" x14ac:dyDescent="0.2">
      <c r="A174" s="2">
        <v>1840</v>
      </c>
      <c r="B174" s="5">
        <v>25.87</v>
      </c>
    </row>
    <row r="175" spans="1:2" x14ac:dyDescent="0.2">
      <c r="A175" s="3">
        <v>1839</v>
      </c>
      <c r="B175" s="5">
        <v>25.87</v>
      </c>
    </row>
    <row r="176" spans="1:2" x14ac:dyDescent="0.2">
      <c r="A176" s="2">
        <v>1838</v>
      </c>
      <c r="B176" s="5">
        <v>25.87</v>
      </c>
    </row>
    <row r="177" spans="1:2" x14ac:dyDescent="0.2">
      <c r="A177" s="2">
        <v>1837</v>
      </c>
      <c r="B177" s="5">
        <v>25.87</v>
      </c>
    </row>
    <row r="178" spans="1:2" x14ac:dyDescent="0.2">
      <c r="A178" s="2">
        <v>1836</v>
      </c>
      <c r="B178" s="5">
        <v>25.87</v>
      </c>
    </row>
    <row r="179" spans="1:2" x14ac:dyDescent="0.2">
      <c r="A179" s="2">
        <v>1835</v>
      </c>
      <c r="B179" s="5">
        <v>25.87</v>
      </c>
    </row>
    <row r="180" spans="1:2" x14ac:dyDescent="0.2">
      <c r="A180" s="2">
        <v>1834</v>
      </c>
      <c r="B180" s="5">
        <v>25.87</v>
      </c>
    </row>
    <row r="181" spans="1:2" x14ac:dyDescent="0.2">
      <c r="A181" s="2">
        <v>1833</v>
      </c>
      <c r="B181" s="5">
        <v>25.87</v>
      </c>
    </row>
    <row r="182" spans="1:2" x14ac:dyDescent="0.2">
      <c r="A182" s="2">
        <v>1832</v>
      </c>
      <c r="B182" s="5">
        <v>25.87</v>
      </c>
    </row>
    <row r="183" spans="1:2" x14ac:dyDescent="0.2">
      <c r="A183" s="2">
        <v>1831</v>
      </c>
      <c r="B183" s="5">
        <v>25.87</v>
      </c>
    </row>
    <row r="184" spans="1:2" x14ac:dyDescent="0.2">
      <c r="A184" s="2">
        <v>1830</v>
      </c>
      <c r="B184" s="5">
        <v>25.87</v>
      </c>
    </row>
    <row r="185" spans="1:2" x14ac:dyDescent="0.2">
      <c r="A185" s="2">
        <v>1829</v>
      </c>
      <c r="B185" s="5">
        <v>25.87</v>
      </c>
    </row>
    <row r="186" spans="1:2" x14ac:dyDescent="0.2">
      <c r="A186" s="2">
        <v>1828</v>
      </c>
      <c r="B186" s="5">
        <v>25.87</v>
      </c>
    </row>
    <row r="187" spans="1:2" x14ac:dyDescent="0.2">
      <c r="A187" s="2">
        <v>1827</v>
      </c>
      <c r="B187" s="5">
        <v>25.87</v>
      </c>
    </row>
    <row r="188" spans="1:2" x14ac:dyDescent="0.2">
      <c r="A188" s="2">
        <v>1826</v>
      </c>
      <c r="B188" s="5">
        <v>25.87</v>
      </c>
    </row>
    <row r="189" spans="1:2" x14ac:dyDescent="0.2">
      <c r="A189" s="2">
        <v>1825</v>
      </c>
      <c r="B189" s="5">
        <v>25.87</v>
      </c>
    </row>
    <row r="190" spans="1:2" x14ac:dyDescent="0.2">
      <c r="A190" s="2">
        <v>1824</v>
      </c>
      <c r="B190" s="5">
        <v>25.87</v>
      </c>
    </row>
    <row r="191" spans="1:2" x14ac:dyDescent="0.2">
      <c r="A191" s="2">
        <v>1823</v>
      </c>
      <c r="B191" s="5">
        <v>25.87</v>
      </c>
    </row>
    <row r="192" spans="1:2" x14ac:dyDescent="0.2">
      <c r="A192" s="2">
        <v>1822</v>
      </c>
      <c r="B192" s="5">
        <v>25.87</v>
      </c>
    </row>
    <row r="193" spans="1:2" x14ac:dyDescent="0.2">
      <c r="A193">
        <v>1821</v>
      </c>
      <c r="B193">
        <v>25.87</v>
      </c>
    </row>
    <row r="194" spans="1:2" x14ac:dyDescent="0.2">
      <c r="A194">
        <v>1820</v>
      </c>
      <c r="B194">
        <v>25.87</v>
      </c>
    </row>
    <row r="195" spans="1:2" x14ac:dyDescent="0.2">
      <c r="A195">
        <v>1819</v>
      </c>
      <c r="B195">
        <v>25.87</v>
      </c>
    </row>
    <row r="196" spans="1:2" x14ac:dyDescent="0.2">
      <c r="A196">
        <v>1775</v>
      </c>
      <c r="B196">
        <v>25.87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USI</vt:lpstr>
      <vt:lpstr>USI Inf</vt:lpstr>
      <vt:lpstr>Index</vt:lpstr>
      <vt:lpstr>INDEX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Righthouse</dc:creator>
  <cp:lastModifiedBy>Hess, Brandi S</cp:lastModifiedBy>
  <cp:lastPrinted>2022-08-25T16:09:35Z</cp:lastPrinted>
  <dcterms:created xsi:type="dcterms:W3CDTF">2012-04-26T22:41:29Z</dcterms:created>
  <dcterms:modified xsi:type="dcterms:W3CDTF">2024-07-02T19:51:34Z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932cc9-dea4-49e2-bfe2-7f42b17a9d2b_Enabled">
    <vt:lpwstr>true</vt:lpwstr>
  </property>
  <property fmtid="{D5CDD505-2E9C-101B-9397-08002B2CF9AE}" pid="3" name="MSIP_Label_93932cc9-dea4-49e2-bfe2-7f42b17a9d2b_SetDate">
    <vt:lpwstr>2024-07-02T19:51:17Z</vt:lpwstr>
  </property>
  <property fmtid="{D5CDD505-2E9C-101B-9397-08002B2CF9AE}" pid="4" name="MSIP_Label_93932cc9-dea4-49e2-bfe2-7f42b17a9d2b_Method">
    <vt:lpwstr>Standard</vt:lpwstr>
  </property>
  <property fmtid="{D5CDD505-2E9C-101B-9397-08002B2CF9AE}" pid="5" name="MSIP_Label_93932cc9-dea4-49e2-bfe2-7f42b17a9d2b_Name">
    <vt:lpwstr>USI Internal</vt:lpwstr>
  </property>
  <property fmtid="{D5CDD505-2E9C-101B-9397-08002B2CF9AE}" pid="6" name="MSIP_Label_93932cc9-dea4-49e2-bfe2-7f42b17a9d2b_SiteId">
    <vt:lpwstr>ae1d882c-786b-492c-9095-3d81d0a2f615</vt:lpwstr>
  </property>
  <property fmtid="{D5CDD505-2E9C-101B-9397-08002B2CF9AE}" pid="7" name="MSIP_Label_93932cc9-dea4-49e2-bfe2-7f42b17a9d2b_ActionId">
    <vt:lpwstr>35c030db-5e7f-4867-9150-a11c8b6ac700</vt:lpwstr>
  </property>
  <property fmtid="{D5CDD505-2E9C-101B-9397-08002B2CF9AE}" pid="8" name="MSIP_Label_93932cc9-dea4-49e2-bfe2-7f42b17a9d2b_ContentBits">
    <vt:lpwstr>0</vt:lpwstr>
  </property>
</Properties>
</file>