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R:\BUS SYS MGR FILES\Financial Manager Spreadsheet Info\"/>
    </mc:Choice>
  </mc:AlternateContent>
  <xr:revisionPtr revIDLastSave="0" documentId="13_ncr:1_{E5B56069-E5CC-4A38-89B9-5440F22D961E}" xr6:coauthVersionLast="47" xr6:coauthVersionMax="47" xr10:uidLastSave="{00000000-0000-0000-0000-000000000000}"/>
  <bookViews>
    <workbookView xWindow="26535" yWindow="195" windowWidth="22485" windowHeight="12645" xr2:uid="{00000000-000D-0000-FFFF-FFFF00000000}"/>
  </bookViews>
  <sheets>
    <sheet name="By Fund" sheetId="1" r:id="rId1"/>
    <sheet name="By Financial Manager" sheetId="2" r:id="rId2"/>
    <sheet name="By Budget Contact" sheetId="4" r:id="rId3"/>
    <sheet name="By Accounting Contact" sheetId="3" r:id="rId4"/>
  </sheets>
  <definedNames>
    <definedName name="_xlnm._FilterDatabase" localSheetId="3" hidden="1">'By Accounting Contact'!$A$3:$R$1208</definedName>
    <definedName name="_xlnm._FilterDatabase" localSheetId="2" hidden="1">'By Budget Contact'!$A$3:$R$1215</definedName>
    <definedName name="_xlnm._FilterDatabase" localSheetId="1" hidden="1">'By Financial Manager'!$A$3:$R$1208</definedName>
    <definedName name="_xlnm._FilterDatabase" localSheetId="0" hidden="1">'By Fund'!$A$2:$S$2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54" i="3" l="1"/>
  <c r="G854" i="3"/>
  <c r="D854" i="3"/>
  <c r="C854" i="3"/>
  <c r="B854" i="3"/>
  <c r="A854" i="3"/>
  <c r="H853" i="3"/>
  <c r="G853" i="3"/>
  <c r="D853" i="3"/>
  <c r="C853" i="3"/>
  <c r="B853" i="3"/>
  <c r="A853" i="3"/>
  <c r="H852" i="3"/>
  <c r="G852" i="3"/>
  <c r="D852" i="3"/>
  <c r="C852" i="3"/>
  <c r="B852" i="3"/>
  <c r="A852" i="3"/>
  <c r="H851" i="3"/>
  <c r="G851" i="3"/>
  <c r="D851" i="3"/>
  <c r="C851" i="3"/>
  <c r="B851" i="3"/>
  <c r="A851" i="3"/>
  <c r="H850" i="3"/>
  <c r="G850" i="3"/>
  <c r="D850" i="3"/>
  <c r="C850" i="3"/>
  <c r="B850" i="3"/>
  <c r="A850" i="3"/>
  <c r="H849" i="3"/>
  <c r="G849" i="3"/>
  <c r="D849" i="3"/>
  <c r="C849" i="3"/>
  <c r="B849" i="3"/>
  <c r="A849" i="3"/>
  <c r="H848" i="3"/>
  <c r="G848" i="3"/>
  <c r="D848" i="3"/>
  <c r="C848" i="3"/>
  <c r="B848" i="3"/>
  <c r="A848" i="3"/>
  <c r="H847" i="3"/>
  <c r="G847" i="3"/>
  <c r="D847" i="3"/>
  <c r="C847" i="3"/>
  <c r="B847" i="3"/>
  <c r="A847" i="3"/>
  <c r="H846" i="3"/>
  <c r="G846" i="3"/>
  <c r="D846" i="3"/>
  <c r="C846" i="3"/>
  <c r="B846" i="3"/>
  <c r="A846" i="3"/>
  <c r="H845" i="3"/>
  <c r="G845" i="3"/>
  <c r="D845" i="3"/>
  <c r="C845" i="3"/>
  <c r="B845" i="3"/>
  <c r="A845" i="3"/>
  <c r="H844" i="3"/>
  <c r="G844" i="3"/>
  <c r="D844" i="3"/>
  <c r="C844" i="3"/>
  <c r="B844" i="3"/>
  <c r="A844" i="3"/>
  <c r="H843" i="3"/>
  <c r="G843" i="3"/>
  <c r="D843" i="3"/>
  <c r="C843" i="3"/>
  <c r="B843" i="3"/>
  <c r="A843" i="3"/>
  <c r="H842" i="3"/>
  <c r="G842" i="3"/>
  <c r="D842" i="3"/>
  <c r="C842" i="3"/>
  <c r="B842" i="3"/>
  <c r="A842" i="3"/>
  <c r="H841" i="3"/>
  <c r="G841" i="3"/>
  <c r="D841" i="3"/>
  <c r="C841" i="3"/>
  <c r="B841" i="3"/>
  <c r="A841" i="3"/>
  <c r="H840" i="3"/>
  <c r="G840" i="3"/>
  <c r="D840" i="3"/>
  <c r="C840" i="3"/>
  <c r="B840" i="3"/>
  <c r="A840" i="3"/>
  <c r="H839" i="3"/>
  <c r="G839" i="3"/>
  <c r="D839" i="3"/>
  <c r="C839" i="3"/>
  <c r="B839" i="3"/>
  <c r="A839" i="3"/>
  <c r="H838" i="3"/>
  <c r="G838" i="3"/>
  <c r="D838" i="3"/>
  <c r="C838" i="3"/>
  <c r="B838" i="3"/>
  <c r="A838" i="3"/>
  <c r="H837" i="3"/>
  <c r="G837" i="3"/>
  <c r="D837" i="3"/>
  <c r="C837" i="3"/>
  <c r="B837" i="3"/>
  <c r="A837" i="3"/>
  <c r="H836" i="3"/>
  <c r="G836" i="3"/>
  <c r="D836" i="3"/>
  <c r="C836" i="3"/>
  <c r="B836" i="3"/>
  <c r="A836" i="3"/>
  <c r="H835" i="3"/>
  <c r="G835" i="3"/>
  <c r="D835" i="3"/>
  <c r="C835" i="3"/>
  <c r="B835" i="3"/>
  <c r="A835" i="3"/>
  <c r="H834" i="3"/>
  <c r="G834" i="3"/>
  <c r="D834" i="3"/>
  <c r="C834" i="3"/>
  <c r="B834" i="3"/>
  <c r="A834" i="3"/>
  <c r="H833" i="3"/>
  <c r="G833" i="3"/>
  <c r="D833" i="3"/>
  <c r="C833" i="3"/>
  <c r="B833" i="3"/>
  <c r="A833" i="3"/>
  <c r="H832" i="3"/>
  <c r="G832" i="3"/>
  <c r="D832" i="3"/>
  <c r="C832" i="3"/>
  <c r="B832" i="3"/>
  <c r="A832" i="3"/>
  <c r="H831" i="3"/>
  <c r="G831" i="3"/>
  <c r="D831" i="3"/>
  <c r="C831" i="3"/>
  <c r="B831" i="3"/>
  <c r="A831" i="3"/>
  <c r="H830" i="3"/>
  <c r="G830" i="3"/>
  <c r="D830" i="3"/>
  <c r="C830" i="3"/>
  <c r="B830" i="3"/>
  <c r="A830" i="3"/>
  <c r="H829" i="3"/>
  <c r="G829" i="3"/>
  <c r="D829" i="3"/>
  <c r="C829" i="3"/>
  <c r="B829" i="3"/>
  <c r="A829" i="3"/>
  <c r="H828" i="3"/>
  <c r="G828" i="3"/>
  <c r="D828" i="3"/>
  <c r="C828" i="3"/>
  <c r="B828" i="3"/>
  <c r="A828" i="3"/>
  <c r="H827" i="3"/>
  <c r="G827" i="3"/>
  <c r="D827" i="3"/>
  <c r="C827" i="3"/>
  <c r="B827" i="3"/>
  <c r="A827" i="3"/>
  <c r="H826" i="3"/>
  <c r="G826" i="3"/>
  <c r="D826" i="3"/>
  <c r="C826" i="3"/>
  <c r="B826" i="3"/>
  <c r="A826" i="3"/>
  <c r="H825" i="3"/>
  <c r="G825" i="3"/>
  <c r="D825" i="3"/>
  <c r="C825" i="3"/>
  <c r="B825" i="3"/>
  <c r="A825" i="3"/>
  <c r="H824" i="3"/>
  <c r="G824" i="3"/>
  <c r="D824" i="3"/>
  <c r="C824" i="3"/>
  <c r="B824" i="3"/>
  <c r="A824" i="3"/>
  <c r="H823" i="3"/>
  <c r="G823" i="3"/>
  <c r="D823" i="3"/>
  <c r="C823" i="3"/>
  <c r="B823" i="3"/>
  <c r="A823" i="3"/>
  <c r="H822" i="3"/>
  <c r="G822" i="3"/>
  <c r="D822" i="3"/>
  <c r="C822" i="3"/>
  <c r="B822" i="3"/>
  <c r="A822" i="3"/>
  <c r="H821" i="3"/>
  <c r="G821" i="3"/>
  <c r="D821" i="3"/>
  <c r="C821" i="3"/>
  <c r="B821" i="3"/>
  <c r="A821" i="3"/>
  <c r="H820" i="3"/>
  <c r="G820" i="3"/>
  <c r="D820" i="3"/>
  <c r="C820" i="3"/>
  <c r="B820" i="3"/>
  <c r="A820" i="3"/>
  <c r="H819" i="3"/>
  <c r="G819" i="3"/>
  <c r="D819" i="3"/>
  <c r="C819" i="3"/>
  <c r="B819" i="3"/>
  <c r="A819" i="3"/>
  <c r="H818" i="3"/>
  <c r="G818" i="3"/>
  <c r="D818" i="3"/>
  <c r="C818" i="3"/>
  <c r="B818" i="3"/>
  <c r="A818" i="3"/>
  <c r="H817" i="3"/>
  <c r="G817" i="3"/>
  <c r="D817" i="3"/>
  <c r="C817" i="3"/>
  <c r="B817" i="3"/>
  <c r="A817" i="3"/>
  <c r="H816" i="3"/>
  <c r="G816" i="3"/>
  <c r="D816" i="3"/>
  <c r="C816" i="3"/>
  <c r="B816" i="3"/>
  <c r="A816" i="3"/>
  <c r="H815" i="3"/>
  <c r="G815" i="3"/>
  <c r="D815" i="3"/>
  <c r="C815" i="3"/>
  <c r="B815" i="3"/>
  <c r="A815" i="3"/>
  <c r="H814" i="3"/>
  <c r="G814" i="3"/>
  <c r="D814" i="3"/>
  <c r="C814" i="3"/>
  <c r="B814" i="3"/>
  <c r="A814" i="3"/>
  <c r="H813" i="3"/>
  <c r="G813" i="3"/>
  <c r="D813" i="3"/>
  <c r="C813" i="3"/>
  <c r="B813" i="3"/>
  <c r="A813" i="3"/>
  <c r="H812" i="3"/>
  <c r="G812" i="3"/>
  <c r="D812" i="3"/>
  <c r="C812" i="3"/>
  <c r="B812" i="3"/>
  <c r="A812" i="3"/>
  <c r="H811" i="3"/>
  <c r="G811" i="3"/>
  <c r="D811" i="3"/>
  <c r="C811" i="3"/>
  <c r="B811" i="3"/>
  <c r="A811" i="3"/>
  <c r="H810" i="3"/>
  <c r="G810" i="3"/>
  <c r="D810" i="3"/>
  <c r="C810" i="3"/>
  <c r="B810" i="3"/>
  <c r="A810" i="3"/>
  <c r="H809" i="3"/>
  <c r="G809" i="3"/>
  <c r="D809" i="3"/>
  <c r="C809" i="3"/>
  <c r="B809" i="3"/>
  <c r="A809" i="3"/>
  <c r="H808" i="3"/>
  <c r="G808" i="3"/>
  <c r="D808" i="3"/>
  <c r="C808" i="3"/>
  <c r="B808" i="3"/>
  <c r="A808" i="3"/>
  <c r="H807" i="3"/>
  <c r="G807" i="3"/>
  <c r="D807" i="3"/>
  <c r="C807" i="3"/>
  <c r="B807" i="3"/>
  <c r="A807" i="3"/>
  <c r="H806" i="3"/>
  <c r="G806" i="3"/>
  <c r="D806" i="3"/>
  <c r="C806" i="3"/>
  <c r="B806" i="3"/>
  <c r="A806" i="3"/>
  <c r="H805" i="3"/>
  <c r="G805" i="3"/>
  <c r="D805" i="3"/>
  <c r="C805" i="3"/>
  <c r="B805" i="3"/>
  <c r="A805" i="3"/>
  <c r="H804" i="3"/>
  <c r="G804" i="3"/>
  <c r="D804" i="3"/>
  <c r="C804" i="3"/>
  <c r="B804" i="3"/>
  <c r="A804" i="3"/>
  <c r="H803" i="3"/>
  <c r="G803" i="3"/>
  <c r="D803" i="3"/>
  <c r="C803" i="3"/>
  <c r="B803" i="3"/>
  <c r="A803" i="3"/>
  <c r="H802" i="3"/>
  <c r="G802" i="3"/>
  <c r="D802" i="3"/>
  <c r="C802" i="3"/>
  <c r="B802" i="3"/>
  <c r="A802" i="3"/>
  <c r="H801" i="3"/>
  <c r="G801" i="3"/>
  <c r="D801" i="3"/>
  <c r="C801" i="3"/>
  <c r="B801" i="3"/>
  <c r="A801" i="3"/>
  <c r="H800" i="3"/>
  <c r="G800" i="3"/>
  <c r="D800" i="3"/>
  <c r="C800" i="3"/>
  <c r="B800" i="3"/>
  <c r="A800" i="3"/>
  <c r="H799" i="3"/>
  <c r="G799" i="3"/>
  <c r="D799" i="3"/>
  <c r="C799" i="3"/>
  <c r="B799" i="3"/>
  <c r="A799" i="3"/>
  <c r="H798" i="3"/>
  <c r="G798" i="3"/>
  <c r="D798" i="3"/>
  <c r="C798" i="3"/>
  <c r="B798" i="3"/>
  <c r="A798" i="3"/>
  <c r="H797" i="3"/>
  <c r="G797" i="3"/>
  <c r="D797" i="3"/>
  <c r="C797" i="3"/>
  <c r="B797" i="3"/>
  <c r="A797" i="3"/>
  <c r="H796" i="3"/>
  <c r="G796" i="3"/>
  <c r="D796" i="3"/>
  <c r="C796" i="3"/>
  <c r="B796" i="3"/>
  <c r="A796" i="3"/>
  <c r="H795" i="3"/>
  <c r="G795" i="3"/>
  <c r="D795" i="3"/>
  <c r="C795" i="3"/>
  <c r="B795" i="3"/>
  <c r="A795" i="3"/>
  <c r="H794" i="3"/>
  <c r="G794" i="3"/>
  <c r="D794" i="3"/>
  <c r="C794" i="3"/>
  <c r="B794" i="3"/>
  <c r="A794" i="3"/>
  <c r="H793" i="3"/>
  <c r="G793" i="3"/>
  <c r="D793" i="3"/>
  <c r="C793" i="3"/>
  <c r="B793" i="3"/>
  <c r="A793" i="3"/>
  <c r="H792" i="3"/>
  <c r="G792" i="3"/>
  <c r="D792" i="3"/>
  <c r="C792" i="3"/>
  <c r="B792" i="3"/>
  <c r="A792" i="3"/>
  <c r="H791" i="3"/>
  <c r="G791" i="3"/>
  <c r="D791" i="3"/>
  <c r="C791" i="3"/>
  <c r="B791" i="3"/>
  <c r="A791" i="3"/>
  <c r="H790" i="3"/>
  <c r="G790" i="3"/>
  <c r="D790" i="3"/>
  <c r="C790" i="3"/>
  <c r="B790" i="3"/>
  <c r="A790" i="3"/>
  <c r="H789" i="3"/>
  <c r="G789" i="3"/>
  <c r="D789" i="3"/>
  <c r="C789" i="3"/>
  <c r="B789" i="3"/>
  <c r="A789" i="3"/>
  <c r="H788" i="3"/>
  <c r="G788" i="3"/>
  <c r="D788" i="3"/>
  <c r="C788" i="3"/>
  <c r="B788" i="3"/>
  <c r="A788" i="3"/>
  <c r="H787" i="3"/>
  <c r="G787" i="3"/>
  <c r="D787" i="3"/>
  <c r="C787" i="3"/>
  <c r="B787" i="3"/>
  <c r="A787" i="3"/>
  <c r="H786" i="3"/>
  <c r="G786" i="3"/>
  <c r="D786" i="3"/>
  <c r="C786" i="3"/>
  <c r="B786" i="3"/>
  <c r="A786" i="3"/>
  <c r="H785" i="3"/>
  <c r="G785" i="3"/>
  <c r="D785" i="3"/>
  <c r="C785" i="3"/>
  <c r="B785" i="3"/>
  <c r="A785" i="3"/>
  <c r="H784" i="3"/>
  <c r="G784" i="3"/>
  <c r="D784" i="3"/>
  <c r="C784" i="3"/>
  <c r="B784" i="3"/>
  <c r="A784" i="3"/>
  <c r="H783" i="3"/>
  <c r="G783" i="3"/>
  <c r="D783" i="3"/>
  <c r="C783" i="3"/>
  <c r="B783" i="3"/>
  <c r="A783" i="3"/>
  <c r="H782" i="3"/>
  <c r="G782" i="3"/>
  <c r="D782" i="3"/>
  <c r="C782" i="3"/>
  <c r="B782" i="3"/>
  <c r="A782" i="3"/>
  <c r="H781" i="3"/>
  <c r="G781" i="3"/>
  <c r="D781" i="3"/>
  <c r="C781" i="3"/>
  <c r="B781" i="3"/>
  <c r="A781" i="3"/>
  <c r="H780" i="3"/>
  <c r="G780" i="3"/>
  <c r="D780" i="3"/>
  <c r="C780" i="3"/>
  <c r="B780" i="3"/>
  <c r="A780" i="3"/>
  <c r="H779" i="3"/>
  <c r="G779" i="3"/>
  <c r="D779" i="3"/>
  <c r="C779" i="3"/>
  <c r="B779" i="3"/>
  <c r="A779" i="3"/>
  <c r="H778" i="3"/>
  <c r="G778" i="3"/>
  <c r="D778" i="3"/>
  <c r="C778" i="3"/>
  <c r="B778" i="3"/>
  <c r="A778" i="3"/>
  <c r="H777" i="3"/>
  <c r="G777" i="3"/>
  <c r="D777" i="3"/>
  <c r="C777" i="3"/>
  <c r="B777" i="3"/>
  <c r="A777" i="3"/>
  <c r="H776" i="3"/>
  <c r="G776" i="3"/>
  <c r="D776" i="3"/>
  <c r="C776" i="3"/>
  <c r="B776" i="3"/>
  <c r="A776" i="3"/>
  <c r="H775" i="3"/>
  <c r="G775" i="3"/>
  <c r="D775" i="3"/>
  <c r="C775" i="3"/>
  <c r="B775" i="3"/>
  <c r="A775" i="3"/>
  <c r="H774" i="3"/>
  <c r="G774" i="3"/>
  <c r="D774" i="3"/>
  <c r="C774" i="3"/>
  <c r="B774" i="3"/>
  <c r="A774" i="3"/>
  <c r="H773" i="3"/>
  <c r="G773" i="3"/>
  <c r="D773" i="3"/>
  <c r="C773" i="3"/>
  <c r="B773" i="3"/>
  <c r="A773" i="3"/>
  <c r="H772" i="3"/>
  <c r="G772" i="3"/>
  <c r="D772" i="3"/>
  <c r="C772" i="3"/>
  <c r="B772" i="3"/>
  <c r="A772" i="3"/>
  <c r="H771" i="3"/>
  <c r="G771" i="3"/>
  <c r="D771" i="3"/>
  <c r="C771" i="3"/>
  <c r="B771" i="3"/>
  <c r="A771" i="3"/>
  <c r="H770" i="3"/>
  <c r="G770" i="3"/>
  <c r="D770" i="3"/>
  <c r="C770" i="3"/>
  <c r="B770" i="3"/>
  <c r="A770" i="3"/>
  <c r="H769" i="3"/>
  <c r="G769" i="3"/>
  <c r="D769" i="3"/>
  <c r="C769" i="3"/>
  <c r="B769" i="3"/>
  <c r="A769" i="3"/>
  <c r="H768" i="3"/>
  <c r="G768" i="3"/>
  <c r="D768" i="3"/>
  <c r="C768" i="3"/>
  <c r="B768" i="3"/>
  <c r="A768" i="3"/>
  <c r="H767" i="3"/>
  <c r="G767" i="3"/>
  <c r="D767" i="3"/>
  <c r="C767" i="3"/>
  <c r="B767" i="3"/>
  <c r="A767" i="3"/>
  <c r="H766" i="3"/>
  <c r="G766" i="3"/>
  <c r="D766" i="3"/>
  <c r="C766" i="3"/>
  <c r="B766" i="3"/>
  <c r="A766" i="3"/>
  <c r="H765" i="3"/>
  <c r="G765" i="3"/>
  <c r="D765" i="3"/>
  <c r="C765" i="3"/>
  <c r="B765" i="3"/>
  <c r="A765" i="3"/>
  <c r="H764" i="3"/>
  <c r="G764" i="3"/>
  <c r="D764" i="3"/>
  <c r="C764" i="3"/>
  <c r="B764" i="3"/>
  <c r="A764" i="3"/>
  <c r="H763" i="3"/>
  <c r="G763" i="3"/>
  <c r="D763" i="3"/>
  <c r="C763" i="3"/>
  <c r="B763" i="3"/>
  <c r="A763" i="3"/>
  <c r="H762" i="3"/>
  <c r="G762" i="3"/>
  <c r="D762" i="3"/>
  <c r="C762" i="3"/>
  <c r="B762" i="3"/>
  <c r="A762" i="3"/>
  <c r="H761" i="3"/>
  <c r="G761" i="3"/>
  <c r="D761" i="3"/>
  <c r="C761" i="3"/>
  <c r="B761" i="3"/>
  <c r="A761" i="3"/>
  <c r="H760" i="3"/>
  <c r="G760" i="3"/>
  <c r="D760" i="3"/>
  <c r="C760" i="3"/>
  <c r="B760" i="3"/>
  <c r="A760" i="3"/>
  <c r="H759" i="3"/>
  <c r="G759" i="3"/>
  <c r="D759" i="3"/>
  <c r="C759" i="3"/>
  <c r="B759" i="3"/>
  <c r="A759" i="3"/>
  <c r="H758" i="3"/>
  <c r="G758" i="3"/>
  <c r="D758" i="3"/>
  <c r="C758" i="3"/>
  <c r="B758" i="3"/>
  <c r="A758" i="3"/>
  <c r="H757" i="3"/>
  <c r="G757" i="3"/>
  <c r="D757" i="3"/>
  <c r="C757" i="3"/>
  <c r="B757" i="3"/>
  <c r="A757" i="3"/>
  <c r="H756" i="3"/>
  <c r="G756" i="3"/>
  <c r="D756" i="3"/>
  <c r="C756" i="3"/>
  <c r="B756" i="3"/>
  <c r="A756" i="3"/>
  <c r="H755" i="3"/>
  <c r="G755" i="3"/>
  <c r="D755" i="3"/>
  <c r="C755" i="3"/>
  <c r="B755" i="3"/>
  <c r="A755" i="3"/>
  <c r="H754" i="3"/>
  <c r="G754" i="3"/>
  <c r="D754" i="3"/>
  <c r="C754" i="3"/>
  <c r="B754" i="3"/>
  <c r="A754" i="3"/>
  <c r="H753" i="3"/>
  <c r="G753" i="3"/>
  <c r="D753" i="3"/>
  <c r="C753" i="3"/>
  <c r="B753" i="3"/>
  <c r="A753" i="3"/>
  <c r="H752" i="3"/>
  <c r="G752" i="3"/>
  <c r="D752" i="3"/>
  <c r="C752" i="3"/>
  <c r="B752" i="3"/>
  <c r="A752" i="3"/>
  <c r="H751" i="3"/>
  <c r="G751" i="3"/>
  <c r="D751" i="3"/>
  <c r="C751" i="3"/>
  <c r="B751" i="3"/>
  <c r="A751" i="3"/>
  <c r="H750" i="3"/>
  <c r="G750" i="3"/>
  <c r="D750" i="3"/>
  <c r="C750" i="3"/>
  <c r="B750" i="3"/>
  <c r="A750" i="3"/>
  <c r="H749" i="3"/>
  <c r="G749" i="3"/>
  <c r="D749" i="3"/>
  <c r="C749" i="3"/>
  <c r="B749" i="3"/>
  <c r="A749" i="3"/>
  <c r="H748" i="3"/>
  <c r="G748" i="3"/>
  <c r="D748" i="3"/>
  <c r="C748" i="3"/>
  <c r="B748" i="3"/>
  <c r="A748" i="3"/>
  <c r="H747" i="3"/>
  <c r="G747" i="3"/>
  <c r="D747" i="3"/>
  <c r="C747" i="3"/>
  <c r="B747" i="3"/>
  <c r="A747" i="3"/>
  <c r="H746" i="3"/>
  <c r="G746" i="3"/>
  <c r="D746" i="3"/>
  <c r="C746" i="3"/>
  <c r="B746" i="3"/>
  <c r="A746" i="3"/>
  <c r="H745" i="3"/>
  <c r="G745" i="3"/>
  <c r="D745" i="3"/>
  <c r="C745" i="3"/>
  <c r="B745" i="3"/>
  <c r="A745" i="3"/>
  <c r="H744" i="3"/>
  <c r="G744" i="3"/>
  <c r="D744" i="3"/>
  <c r="C744" i="3"/>
  <c r="B744" i="3"/>
  <c r="A744" i="3"/>
  <c r="H743" i="3"/>
  <c r="G743" i="3"/>
  <c r="D743" i="3"/>
  <c r="C743" i="3"/>
  <c r="B743" i="3"/>
  <c r="A743" i="3"/>
  <c r="H742" i="3"/>
  <c r="G742" i="3"/>
  <c r="D742" i="3"/>
  <c r="C742" i="3"/>
  <c r="B742" i="3"/>
  <c r="A742" i="3"/>
  <c r="H741" i="3"/>
  <c r="G741" i="3"/>
  <c r="D741" i="3"/>
  <c r="C741" i="3"/>
  <c r="B741" i="3"/>
  <c r="A741" i="3"/>
  <c r="H740" i="3"/>
  <c r="G740" i="3"/>
  <c r="D740" i="3"/>
  <c r="C740" i="3"/>
  <c r="B740" i="3"/>
  <c r="A740" i="3"/>
  <c r="H739" i="3"/>
  <c r="G739" i="3"/>
  <c r="D739" i="3"/>
  <c r="C739" i="3"/>
  <c r="B739" i="3"/>
  <c r="A739" i="3"/>
  <c r="H738" i="3"/>
  <c r="G738" i="3"/>
  <c r="D738" i="3"/>
  <c r="C738" i="3"/>
  <c r="B738" i="3"/>
  <c r="A738" i="3"/>
  <c r="H737" i="3"/>
  <c r="G737" i="3"/>
  <c r="D737" i="3"/>
  <c r="C737" i="3"/>
  <c r="B737" i="3"/>
  <c r="A737" i="3"/>
  <c r="H736" i="3"/>
  <c r="G736" i="3"/>
  <c r="D736" i="3"/>
  <c r="C736" i="3"/>
  <c r="B736" i="3"/>
  <c r="A736" i="3"/>
  <c r="H735" i="3"/>
  <c r="G735" i="3"/>
  <c r="D735" i="3"/>
  <c r="C735" i="3"/>
  <c r="B735" i="3"/>
  <c r="A735" i="3"/>
  <c r="H734" i="3"/>
  <c r="G734" i="3"/>
  <c r="D734" i="3"/>
  <c r="C734" i="3"/>
  <c r="B734" i="3"/>
  <c r="A734" i="3"/>
  <c r="H733" i="3"/>
  <c r="G733" i="3"/>
  <c r="D733" i="3"/>
  <c r="C733" i="3"/>
  <c r="B733" i="3"/>
  <c r="A733" i="3"/>
  <c r="H732" i="3"/>
  <c r="G732" i="3"/>
  <c r="D732" i="3"/>
  <c r="C732" i="3"/>
  <c r="B732" i="3"/>
  <c r="A732" i="3"/>
  <c r="H731" i="3"/>
  <c r="G731" i="3"/>
  <c r="D731" i="3"/>
  <c r="C731" i="3"/>
  <c r="B731" i="3"/>
  <c r="A731" i="3"/>
  <c r="H730" i="3"/>
  <c r="G730" i="3"/>
  <c r="D730" i="3"/>
  <c r="C730" i="3"/>
  <c r="B730" i="3"/>
  <c r="A730" i="3"/>
  <c r="H729" i="3"/>
  <c r="G729" i="3"/>
  <c r="D729" i="3"/>
  <c r="C729" i="3"/>
  <c r="B729" i="3"/>
  <c r="A729" i="3"/>
  <c r="H728" i="3"/>
  <c r="G728" i="3"/>
  <c r="D728" i="3"/>
  <c r="C728" i="3"/>
  <c r="B728" i="3"/>
  <c r="A728" i="3"/>
  <c r="H727" i="3"/>
  <c r="G727" i="3"/>
  <c r="D727" i="3"/>
  <c r="C727" i="3"/>
  <c r="B727" i="3"/>
  <c r="A727" i="3"/>
  <c r="H726" i="3"/>
  <c r="G726" i="3"/>
  <c r="D726" i="3"/>
  <c r="C726" i="3"/>
  <c r="B726" i="3"/>
  <c r="A726" i="3"/>
  <c r="H725" i="3"/>
  <c r="G725" i="3"/>
  <c r="D725" i="3"/>
  <c r="C725" i="3"/>
  <c r="B725" i="3"/>
  <c r="A725" i="3"/>
  <c r="H1161" i="3"/>
  <c r="G1161" i="3"/>
  <c r="D1161" i="3"/>
  <c r="C1161" i="3"/>
  <c r="B1161" i="3"/>
  <c r="A1161" i="3"/>
  <c r="H599" i="3"/>
  <c r="G599" i="3"/>
  <c r="D599" i="3"/>
  <c r="C599" i="3"/>
  <c r="B599" i="3"/>
  <c r="A599" i="3"/>
  <c r="H598" i="3"/>
  <c r="G598" i="3"/>
  <c r="D598" i="3"/>
  <c r="C598" i="3"/>
  <c r="B598" i="3"/>
  <c r="A598" i="3"/>
  <c r="H1160" i="3"/>
  <c r="G1160" i="3"/>
  <c r="D1160" i="3"/>
  <c r="C1160" i="3"/>
  <c r="B1160" i="3"/>
  <c r="A1160" i="3"/>
  <c r="H597" i="3"/>
  <c r="G597" i="3"/>
  <c r="D597" i="3"/>
  <c r="C597" i="3"/>
  <c r="B597" i="3"/>
  <c r="A597" i="3"/>
  <c r="H596" i="3"/>
  <c r="G596" i="3"/>
  <c r="D596" i="3"/>
  <c r="C596" i="3"/>
  <c r="B596" i="3"/>
  <c r="A596" i="3"/>
  <c r="H275" i="3"/>
  <c r="G275" i="3"/>
  <c r="D275" i="3"/>
  <c r="C275" i="3"/>
  <c r="B275" i="3"/>
  <c r="A275" i="3"/>
  <c r="H274" i="3"/>
  <c r="G274" i="3"/>
  <c r="D274" i="3"/>
  <c r="C274" i="3"/>
  <c r="B274" i="3"/>
  <c r="A274" i="3"/>
  <c r="H1159" i="3"/>
  <c r="G1159" i="3"/>
  <c r="D1159" i="3"/>
  <c r="C1159" i="3"/>
  <c r="B1159" i="3"/>
  <c r="A1159" i="3"/>
  <c r="H1158" i="3"/>
  <c r="G1158" i="3"/>
  <c r="D1158" i="3"/>
  <c r="C1158" i="3"/>
  <c r="B1158" i="3"/>
  <c r="A1158" i="3"/>
  <c r="H1157" i="3"/>
  <c r="G1157" i="3"/>
  <c r="D1157" i="3"/>
  <c r="C1157" i="3"/>
  <c r="B1157" i="3"/>
  <c r="A1157" i="3"/>
  <c r="H1156" i="3"/>
  <c r="G1156" i="3"/>
  <c r="D1156" i="3"/>
  <c r="C1156" i="3"/>
  <c r="B1156" i="3"/>
  <c r="A1156" i="3"/>
  <c r="H1155" i="3"/>
  <c r="G1155" i="3"/>
  <c r="D1155" i="3"/>
  <c r="C1155" i="3"/>
  <c r="B1155" i="3"/>
  <c r="A1155" i="3"/>
  <c r="H273" i="3"/>
  <c r="G273" i="3"/>
  <c r="D273" i="3"/>
  <c r="C273" i="3"/>
  <c r="B273" i="3"/>
  <c r="A273" i="3"/>
  <c r="H1154" i="3"/>
  <c r="G1154" i="3"/>
  <c r="D1154" i="3"/>
  <c r="C1154" i="3"/>
  <c r="B1154" i="3"/>
  <c r="A1154" i="3"/>
  <c r="H595" i="3"/>
  <c r="G595" i="3"/>
  <c r="D595" i="3"/>
  <c r="C595" i="3"/>
  <c r="B595" i="3"/>
  <c r="A595" i="3"/>
  <c r="H594" i="3"/>
  <c r="G594" i="3"/>
  <c r="D594" i="3"/>
  <c r="C594" i="3"/>
  <c r="B594" i="3"/>
  <c r="A594" i="3"/>
  <c r="H593" i="3"/>
  <c r="G593" i="3"/>
  <c r="D593" i="3"/>
  <c r="C593" i="3"/>
  <c r="B593" i="3"/>
  <c r="A593" i="3"/>
  <c r="H272" i="3"/>
  <c r="G272" i="3"/>
  <c r="D272" i="3"/>
  <c r="C272" i="3"/>
  <c r="B272" i="3"/>
  <c r="A272" i="3"/>
  <c r="H271" i="3"/>
  <c r="G271" i="3"/>
  <c r="D271" i="3"/>
  <c r="C271" i="3"/>
  <c r="B271" i="3"/>
  <c r="A271" i="3"/>
  <c r="H270" i="3"/>
  <c r="G270" i="3"/>
  <c r="D270" i="3"/>
  <c r="C270" i="3"/>
  <c r="B270" i="3"/>
  <c r="A270" i="3"/>
  <c r="H269" i="3"/>
  <c r="G269" i="3"/>
  <c r="D269" i="3"/>
  <c r="C269" i="3"/>
  <c r="B269" i="3"/>
  <c r="A269" i="3"/>
  <c r="H268" i="3"/>
  <c r="G268" i="3"/>
  <c r="D268" i="3"/>
  <c r="C268" i="3"/>
  <c r="B268" i="3"/>
  <c r="A268" i="3"/>
  <c r="H267" i="3"/>
  <c r="G267" i="3"/>
  <c r="D267" i="3"/>
  <c r="C267" i="3"/>
  <c r="B267" i="3"/>
  <c r="A267" i="3"/>
  <c r="H266" i="3"/>
  <c r="G266" i="3"/>
  <c r="D266" i="3"/>
  <c r="C266" i="3"/>
  <c r="B266" i="3"/>
  <c r="A266" i="3"/>
  <c r="H265" i="3"/>
  <c r="G265" i="3"/>
  <c r="D265" i="3"/>
  <c r="C265" i="3"/>
  <c r="B265" i="3"/>
  <c r="A265" i="3"/>
  <c r="H264" i="3"/>
  <c r="G264" i="3"/>
  <c r="D264" i="3"/>
  <c r="C264" i="3"/>
  <c r="B264" i="3"/>
  <c r="A264" i="3"/>
  <c r="H263" i="3"/>
  <c r="G263" i="3"/>
  <c r="D263" i="3"/>
  <c r="C263" i="3"/>
  <c r="B263" i="3"/>
  <c r="A263" i="3"/>
  <c r="H262" i="3"/>
  <c r="G262" i="3"/>
  <c r="D262" i="3"/>
  <c r="C262" i="3"/>
  <c r="B262" i="3"/>
  <c r="A262" i="3"/>
  <c r="H261" i="3"/>
  <c r="G261" i="3"/>
  <c r="D261" i="3"/>
  <c r="C261" i="3"/>
  <c r="B261" i="3"/>
  <c r="A261" i="3"/>
  <c r="H260" i="3"/>
  <c r="G260" i="3"/>
  <c r="D260" i="3"/>
  <c r="C260" i="3"/>
  <c r="B260" i="3"/>
  <c r="A260" i="3"/>
  <c r="H259" i="3"/>
  <c r="G259" i="3"/>
  <c r="D259" i="3"/>
  <c r="C259" i="3"/>
  <c r="B259" i="3"/>
  <c r="A259" i="3"/>
  <c r="H258" i="3"/>
  <c r="G258" i="3"/>
  <c r="D258" i="3"/>
  <c r="C258" i="3"/>
  <c r="B258" i="3"/>
  <c r="A258" i="3"/>
  <c r="H257" i="3"/>
  <c r="G257" i="3"/>
  <c r="D257" i="3"/>
  <c r="C257" i="3"/>
  <c r="B257" i="3"/>
  <c r="A257" i="3"/>
  <c r="H256" i="3"/>
  <c r="G256" i="3"/>
  <c r="D256" i="3"/>
  <c r="C256" i="3"/>
  <c r="B256" i="3"/>
  <c r="A256" i="3"/>
  <c r="H255" i="3"/>
  <c r="G255" i="3"/>
  <c r="D255" i="3"/>
  <c r="C255" i="3"/>
  <c r="B255" i="3"/>
  <c r="A255" i="3"/>
  <c r="H254" i="3"/>
  <c r="G254" i="3"/>
  <c r="D254" i="3"/>
  <c r="C254" i="3"/>
  <c r="B254" i="3"/>
  <c r="A254" i="3"/>
  <c r="H253" i="3"/>
  <c r="G253" i="3"/>
  <c r="D253" i="3"/>
  <c r="C253" i="3"/>
  <c r="B253" i="3"/>
  <c r="A253" i="3"/>
  <c r="H252" i="3"/>
  <c r="G252" i="3"/>
  <c r="D252" i="3"/>
  <c r="C252" i="3"/>
  <c r="B252" i="3"/>
  <c r="A252" i="3"/>
  <c r="H251" i="3"/>
  <c r="G251" i="3"/>
  <c r="D251" i="3"/>
  <c r="C251" i="3"/>
  <c r="B251" i="3"/>
  <c r="A251" i="3"/>
  <c r="H250" i="3"/>
  <c r="G250" i="3"/>
  <c r="D250" i="3"/>
  <c r="C250" i="3"/>
  <c r="B250" i="3"/>
  <c r="A250" i="3"/>
  <c r="H249" i="3"/>
  <c r="G249" i="3"/>
  <c r="D249" i="3"/>
  <c r="C249" i="3"/>
  <c r="B249" i="3"/>
  <c r="A249" i="3"/>
  <c r="H248" i="3"/>
  <c r="G248" i="3"/>
  <c r="D248" i="3"/>
  <c r="C248" i="3"/>
  <c r="B248" i="3"/>
  <c r="A248" i="3"/>
  <c r="H247" i="3"/>
  <c r="G247" i="3"/>
  <c r="D247" i="3"/>
  <c r="C247" i="3"/>
  <c r="B247" i="3"/>
  <c r="A247" i="3"/>
  <c r="H246" i="3"/>
  <c r="G246" i="3"/>
  <c r="D246" i="3"/>
  <c r="C246" i="3"/>
  <c r="B246" i="3"/>
  <c r="A246" i="3"/>
  <c r="H245" i="3"/>
  <c r="G245" i="3"/>
  <c r="D245" i="3"/>
  <c r="C245" i="3"/>
  <c r="B245" i="3"/>
  <c r="A245" i="3"/>
  <c r="H244" i="3"/>
  <c r="G244" i="3"/>
  <c r="D244" i="3"/>
  <c r="C244" i="3"/>
  <c r="B244" i="3"/>
  <c r="A244" i="3"/>
  <c r="H243" i="3"/>
  <c r="G243" i="3"/>
  <c r="D243" i="3"/>
  <c r="C243" i="3"/>
  <c r="B243" i="3"/>
  <c r="A243" i="3"/>
  <c r="H242" i="3"/>
  <c r="G242" i="3"/>
  <c r="D242" i="3"/>
  <c r="C242" i="3"/>
  <c r="B242" i="3"/>
  <c r="A242" i="3"/>
  <c r="H241" i="3"/>
  <c r="G241" i="3"/>
  <c r="D241" i="3"/>
  <c r="C241" i="3"/>
  <c r="B241" i="3"/>
  <c r="A241" i="3"/>
  <c r="H240" i="3"/>
  <c r="G240" i="3"/>
  <c r="D240" i="3"/>
  <c r="C240" i="3"/>
  <c r="B240" i="3"/>
  <c r="A240" i="3"/>
  <c r="H239" i="3"/>
  <c r="G239" i="3"/>
  <c r="D239" i="3"/>
  <c r="C239" i="3"/>
  <c r="B239" i="3"/>
  <c r="A239" i="3"/>
  <c r="H238" i="3"/>
  <c r="G238" i="3"/>
  <c r="D238" i="3"/>
  <c r="C238" i="3"/>
  <c r="B238" i="3"/>
  <c r="A238" i="3"/>
  <c r="H237" i="3"/>
  <c r="G237" i="3"/>
  <c r="D237" i="3"/>
  <c r="C237" i="3"/>
  <c r="B237" i="3"/>
  <c r="A237" i="3"/>
  <c r="H236" i="3"/>
  <c r="G236" i="3"/>
  <c r="D236" i="3"/>
  <c r="C236" i="3"/>
  <c r="B236" i="3"/>
  <c r="A236" i="3"/>
  <c r="H235" i="3"/>
  <c r="G235" i="3"/>
  <c r="D235" i="3"/>
  <c r="C235" i="3"/>
  <c r="B235" i="3"/>
  <c r="A235" i="3"/>
  <c r="H234" i="3"/>
  <c r="G234" i="3"/>
  <c r="D234" i="3"/>
  <c r="C234" i="3"/>
  <c r="B234" i="3"/>
  <c r="A234" i="3"/>
  <c r="H233" i="3"/>
  <c r="G233" i="3"/>
  <c r="D233" i="3"/>
  <c r="C233" i="3"/>
  <c r="B233" i="3"/>
  <c r="A233" i="3"/>
  <c r="H232" i="3"/>
  <c r="G232" i="3"/>
  <c r="D232" i="3"/>
  <c r="C232" i="3"/>
  <c r="B232" i="3"/>
  <c r="A232" i="3"/>
  <c r="H231" i="3"/>
  <c r="G231" i="3"/>
  <c r="D231" i="3"/>
  <c r="C231" i="3"/>
  <c r="B231" i="3"/>
  <c r="A231" i="3"/>
  <c r="H230" i="3"/>
  <c r="G230" i="3"/>
  <c r="D230" i="3"/>
  <c r="C230" i="3"/>
  <c r="B230" i="3"/>
  <c r="A230" i="3"/>
  <c r="H229" i="3"/>
  <c r="G229" i="3"/>
  <c r="D229" i="3"/>
  <c r="C229" i="3"/>
  <c r="B229" i="3"/>
  <c r="A229" i="3"/>
  <c r="H228" i="3"/>
  <c r="G228" i="3"/>
  <c r="D228" i="3"/>
  <c r="C228" i="3"/>
  <c r="B228" i="3"/>
  <c r="A228" i="3"/>
  <c r="H227" i="3"/>
  <c r="G227" i="3"/>
  <c r="D227" i="3"/>
  <c r="C227" i="3"/>
  <c r="B227" i="3"/>
  <c r="A227" i="3"/>
  <c r="H226" i="3"/>
  <c r="G226" i="3"/>
  <c r="D226" i="3"/>
  <c r="C226" i="3"/>
  <c r="B226" i="3"/>
  <c r="A226" i="3"/>
  <c r="H225" i="3"/>
  <c r="G225" i="3"/>
  <c r="D225" i="3"/>
  <c r="C225" i="3"/>
  <c r="B225" i="3"/>
  <c r="A225" i="3"/>
  <c r="H224" i="3"/>
  <c r="G224" i="3"/>
  <c r="D224" i="3"/>
  <c r="C224" i="3"/>
  <c r="B224" i="3"/>
  <c r="A224" i="3"/>
  <c r="H223" i="3"/>
  <c r="G223" i="3"/>
  <c r="D223" i="3"/>
  <c r="C223" i="3"/>
  <c r="B223" i="3"/>
  <c r="A223" i="3"/>
  <c r="H222" i="3"/>
  <c r="G222" i="3"/>
  <c r="D222" i="3"/>
  <c r="C222" i="3"/>
  <c r="B222" i="3"/>
  <c r="A222" i="3"/>
  <c r="H221" i="3"/>
  <c r="G221" i="3"/>
  <c r="D221" i="3"/>
  <c r="C221" i="3"/>
  <c r="B221" i="3"/>
  <c r="A221" i="3"/>
  <c r="H220" i="3"/>
  <c r="G220" i="3"/>
  <c r="D220" i="3"/>
  <c r="C220" i="3"/>
  <c r="B220" i="3"/>
  <c r="A220" i="3"/>
  <c r="H219" i="3"/>
  <c r="G219" i="3"/>
  <c r="D219" i="3"/>
  <c r="C219" i="3"/>
  <c r="B219" i="3"/>
  <c r="A219" i="3"/>
  <c r="H218" i="3"/>
  <c r="G218" i="3"/>
  <c r="D218" i="3"/>
  <c r="C218" i="3"/>
  <c r="B218" i="3"/>
  <c r="A218" i="3"/>
  <c r="H217" i="3"/>
  <c r="G217" i="3"/>
  <c r="D217" i="3"/>
  <c r="C217" i="3"/>
  <c r="B217" i="3"/>
  <c r="A217" i="3"/>
  <c r="H216" i="3"/>
  <c r="G216" i="3"/>
  <c r="D216" i="3"/>
  <c r="C216" i="3"/>
  <c r="B216" i="3"/>
  <c r="A216" i="3"/>
  <c r="H215" i="3"/>
  <c r="G215" i="3"/>
  <c r="D215" i="3"/>
  <c r="C215" i="3"/>
  <c r="B215" i="3"/>
  <c r="A215" i="3"/>
  <c r="H214" i="3"/>
  <c r="G214" i="3"/>
  <c r="D214" i="3"/>
  <c r="C214" i="3"/>
  <c r="B214" i="3"/>
  <c r="A214" i="3"/>
  <c r="H213" i="3"/>
  <c r="G213" i="3"/>
  <c r="D213" i="3"/>
  <c r="C213" i="3"/>
  <c r="B213" i="3"/>
  <c r="A213" i="3"/>
  <c r="H212" i="3"/>
  <c r="G212" i="3"/>
  <c r="D212" i="3"/>
  <c r="C212" i="3"/>
  <c r="B212" i="3"/>
  <c r="A212" i="3"/>
  <c r="H211" i="3"/>
  <c r="G211" i="3"/>
  <c r="D211" i="3"/>
  <c r="C211" i="3"/>
  <c r="B211" i="3"/>
  <c r="A211" i="3"/>
  <c r="H210" i="3"/>
  <c r="G210" i="3"/>
  <c r="D210" i="3"/>
  <c r="C210" i="3"/>
  <c r="B210" i="3"/>
  <c r="A210" i="3"/>
  <c r="H209" i="3"/>
  <c r="G209" i="3"/>
  <c r="D209" i="3"/>
  <c r="C209" i="3"/>
  <c r="B209" i="3"/>
  <c r="A209" i="3"/>
  <c r="H208" i="3"/>
  <c r="G208" i="3"/>
  <c r="D208" i="3"/>
  <c r="C208" i="3"/>
  <c r="B208" i="3"/>
  <c r="A208" i="3"/>
  <c r="H207" i="3"/>
  <c r="G207" i="3"/>
  <c r="D207" i="3"/>
  <c r="C207" i="3"/>
  <c r="B207" i="3"/>
  <c r="A207" i="3"/>
  <c r="H206" i="3"/>
  <c r="G206" i="3"/>
  <c r="D206" i="3"/>
  <c r="C206" i="3"/>
  <c r="B206" i="3"/>
  <c r="A206" i="3"/>
  <c r="H205" i="3"/>
  <c r="G205" i="3"/>
  <c r="D205" i="3"/>
  <c r="C205" i="3"/>
  <c r="B205" i="3"/>
  <c r="A205" i="3"/>
  <c r="H204" i="3"/>
  <c r="G204" i="3"/>
  <c r="D204" i="3"/>
  <c r="C204" i="3"/>
  <c r="B204" i="3"/>
  <c r="A204" i="3"/>
  <c r="H203" i="3"/>
  <c r="G203" i="3"/>
  <c r="D203" i="3"/>
  <c r="C203" i="3"/>
  <c r="B203" i="3"/>
  <c r="A203" i="3"/>
  <c r="H202" i="3"/>
  <c r="G202" i="3"/>
  <c r="D202" i="3"/>
  <c r="C202" i="3"/>
  <c r="B202" i="3"/>
  <c r="A202" i="3"/>
  <c r="H201" i="3"/>
  <c r="G201" i="3"/>
  <c r="D201" i="3"/>
  <c r="C201" i="3"/>
  <c r="B201" i="3"/>
  <c r="A201" i="3"/>
  <c r="H200" i="3"/>
  <c r="G200" i="3"/>
  <c r="D200" i="3"/>
  <c r="C200" i="3"/>
  <c r="B200" i="3"/>
  <c r="A200" i="3"/>
  <c r="H199" i="3"/>
  <c r="G199" i="3"/>
  <c r="D199" i="3"/>
  <c r="C199" i="3"/>
  <c r="B199" i="3"/>
  <c r="A199" i="3"/>
  <c r="H198" i="3"/>
  <c r="G198" i="3"/>
  <c r="D198" i="3"/>
  <c r="C198" i="3"/>
  <c r="B198" i="3"/>
  <c r="A198" i="3"/>
  <c r="H197" i="3"/>
  <c r="G197" i="3"/>
  <c r="D197" i="3"/>
  <c r="C197" i="3"/>
  <c r="B197" i="3"/>
  <c r="A197" i="3"/>
  <c r="H196" i="3"/>
  <c r="G196" i="3"/>
  <c r="D196" i="3"/>
  <c r="C196" i="3"/>
  <c r="B196" i="3"/>
  <c r="A196" i="3"/>
  <c r="H195" i="3"/>
  <c r="G195" i="3"/>
  <c r="D195" i="3"/>
  <c r="C195" i="3"/>
  <c r="B195" i="3"/>
  <c r="A195" i="3"/>
  <c r="H194" i="3"/>
  <c r="G194" i="3"/>
  <c r="D194" i="3"/>
  <c r="C194" i="3"/>
  <c r="B194" i="3"/>
  <c r="A194" i="3"/>
  <c r="H193" i="3"/>
  <c r="G193" i="3"/>
  <c r="D193" i="3"/>
  <c r="C193" i="3"/>
  <c r="B193" i="3"/>
  <c r="A193" i="3"/>
  <c r="H192" i="3"/>
  <c r="G192" i="3"/>
  <c r="D192" i="3"/>
  <c r="C192" i="3"/>
  <c r="B192" i="3"/>
  <c r="A192" i="3"/>
  <c r="H191" i="3"/>
  <c r="G191" i="3"/>
  <c r="D191" i="3"/>
  <c r="C191" i="3"/>
  <c r="B191" i="3"/>
  <c r="A191" i="3"/>
  <c r="H190" i="3"/>
  <c r="G190" i="3"/>
  <c r="D190" i="3"/>
  <c r="C190" i="3"/>
  <c r="B190" i="3"/>
  <c r="A190" i="3"/>
  <c r="H189" i="3"/>
  <c r="G189" i="3"/>
  <c r="D189" i="3"/>
  <c r="C189" i="3"/>
  <c r="B189" i="3"/>
  <c r="A189" i="3"/>
  <c r="H188" i="3"/>
  <c r="G188" i="3"/>
  <c r="D188" i="3"/>
  <c r="C188" i="3"/>
  <c r="B188" i="3"/>
  <c r="A188" i="3"/>
  <c r="H187" i="3"/>
  <c r="G187" i="3"/>
  <c r="D187" i="3"/>
  <c r="C187" i="3"/>
  <c r="B187" i="3"/>
  <c r="A187" i="3"/>
  <c r="H186" i="3"/>
  <c r="G186" i="3"/>
  <c r="D186" i="3"/>
  <c r="C186" i="3"/>
  <c r="B186" i="3"/>
  <c r="A186" i="3"/>
  <c r="H185" i="3"/>
  <c r="G185" i="3"/>
  <c r="D185" i="3"/>
  <c r="C185" i="3"/>
  <c r="B185" i="3"/>
  <c r="A185" i="3"/>
  <c r="H184" i="3"/>
  <c r="G184" i="3"/>
  <c r="D184" i="3"/>
  <c r="C184" i="3"/>
  <c r="B184" i="3"/>
  <c r="A184" i="3"/>
  <c r="H183" i="3"/>
  <c r="G183" i="3"/>
  <c r="D183" i="3"/>
  <c r="C183" i="3"/>
  <c r="B183" i="3"/>
  <c r="A183" i="3"/>
  <c r="H182" i="3"/>
  <c r="G182" i="3"/>
  <c r="D182" i="3"/>
  <c r="C182" i="3"/>
  <c r="B182" i="3"/>
  <c r="A182" i="3"/>
  <c r="H181" i="3"/>
  <c r="G181" i="3"/>
  <c r="D181" i="3"/>
  <c r="C181" i="3"/>
  <c r="B181" i="3"/>
  <c r="A181" i="3"/>
  <c r="H180" i="3"/>
  <c r="G180" i="3"/>
  <c r="D180" i="3"/>
  <c r="C180" i="3"/>
  <c r="B180" i="3"/>
  <c r="A180" i="3"/>
  <c r="H179" i="3"/>
  <c r="G179" i="3"/>
  <c r="D179" i="3"/>
  <c r="C179" i="3"/>
  <c r="B179" i="3"/>
  <c r="A179" i="3"/>
  <c r="H178" i="3"/>
  <c r="G178" i="3"/>
  <c r="D178" i="3"/>
  <c r="C178" i="3"/>
  <c r="B178" i="3"/>
  <c r="A178" i="3"/>
  <c r="H177" i="3"/>
  <c r="G177" i="3"/>
  <c r="D177" i="3"/>
  <c r="C177" i="3"/>
  <c r="B177" i="3"/>
  <c r="A177" i="3"/>
  <c r="H176" i="3"/>
  <c r="G176" i="3"/>
  <c r="D176" i="3"/>
  <c r="C176" i="3"/>
  <c r="B176" i="3"/>
  <c r="A176" i="3"/>
  <c r="H175" i="3"/>
  <c r="G175" i="3"/>
  <c r="D175" i="3"/>
  <c r="C175" i="3"/>
  <c r="B175" i="3"/>
  <c r="A175" i="3"/>
  <c r="H174" i="3"/>
  <c r="G174" i="3"/>
  <c r="D174" i="3"/>
  <c r="C174" i="3"/>
  <c r="B174" i="3"/>
  <c r="A174" i="3"/>
  <c r="H173" i="3"/>
  <c r="G173" i="3"/>
  <c r="D173" i="3"/>
  <c r="C173" i="3"/>
  <c r="B173" i="3"/>
  <c r="A173" i="3"/>
  <c r="H172" i="3"/>
  <c r="G172" i="3"/>
  <c r="D172" i="3"/>
  <c r="C172" i="3"/>
  <c r="B172" i="3"/>
  <c r="A172" i="3"/>
  <c r="H171" i="3"/>
  <c r="G171" i="3"/>
  <c r="D171" i="3"/>
  <c r="C171" i="3"/>
  <c r="B171" i="3"/>
  <c r="A171" i="3"/>
  <c r="H170" i="3"/>
  <c r="G170" i="3"/>
  <c r="D170" i="3"/>
  <c r="C170" i="3"/>
  <c r="B170" i="3"/>
  <c r="A170" i="3"/>
  <c r="H169" i="3"/>
  <c r="G169" i="3"/>
  <c r="D169" i="3"/>
  <c r="C169" i="3"/>
  <c r="B169" i="3"/>
  <c r="A169" i="3"/>
  <c r="H168" i="3"/>
  <c r="G168" i="3"/>
  <c r="D168" i="3"/>
  <c r="C168" i="3"/>
  <c r="B168" i="3"/>
  <c r="A168" i="3"/>
  <c r="H167" i="3"/>
  <c r="G167" i="3"/>
  <c r="D167" i="3"/>
  <c r="C167" i="3"/>
  <c r="B167" i="3"/>
  <c r="A167" i="3"/>
  <c r="H166" i="3"/>
  <c r="G166" i="3"/>
  <c r="D166" i="3"/>
  <c r="C166" i="3"/>
  <c r="B166" i="3"/>
  <c r="A166" i="3"/>
  <c r="H165" i="3"/>
  <c r="G165" i="3"/>
  <c r="D165" i="3"/>
  <c r="C165" i="3"/>
  <c r="B165" i="3"/>
  <c r="A165" i="3"/>
  <c r="H164" i="3"/>
  <c r="G164" i="3"/>
  <c r="D164" i="3"/>
  <c r="C164" i="3"/>
  <c r="B164" i="3"/>
  <c r="A164" i="3"/>
  <c r="H163" i="3"/>
  <c r="G163" i="3"/>
  <c r="D163" i="3"/>
  <c r="C163" i="3"/>
  <c r="B163" i="3"/>
  <c r="A163" i="3"/>
  <c r="H162" i="3"/>
  <c r="G162" i="3"/>
  <c r="D162" i="3"/>
  <c r="C162" i="3"/>
  <c r="B162" i="3"/>
  <c r="A162" i="3"/>
  <c r="H161" i="3"/>
  <c r="G161" i="3"/>
  <c r="D161" i="3"/>
  <c r="C161" i="3"/>
  <c r="B161" i="3"/>
  <c r="A161" i="3"/>
  <c r="H160" i="3"/>
  <c r="G160" i="3"/>
  <c r="D160" i="3"/>
  <c r="C160" i="3"/>
  <c r="B160" i="3"/>
  <c r="A160" i="3"/>
  <c r="H159" i="3"/>
  <c r="G159" i="3"/>
  <c r="D159" i="3"/>
  <c r="C159" i="3"/>
  <c r="B159" i="3"/>
  <c r="A159" i="3"/>
  <c r="H158" i="3"/>
  <c r="G158" i="3"/>
  <c r="D158" i="3"/>
  <c r="C158" i="3"/>
  <c r="B158" i="3"/>
  <c r="A158" i="3"/>
  <c r="H157" i="3"/>
  <c r="G157" i="3"/>
  <c r="D157" i="3"/>
  <c r="C157" i="3"/>
  <c r="B157" i="3"/>
  <c r="A157" i="3"/>
  <c r="H156" i="3"/>
  <c r="G156" i="3"/>
  <c r="D156" i="3"/>
  <c r="C156" i="3"/>
  <c r="B156" i="3"/>
  <c r="A156" i="3"/>
  <c r="H155" i="3"/>
  <c r="G155" i="3"/>
  <c r="D155" i="3"/>
  <c r="C155" i="3"/>
  <c r="B155" i="3"/>
  <c r="A155" i="3"/>
  <c r="H154" i="3"/>
  <c r="G154" i="3"/>
  <c r="D154" i="3"/>
  <c r="C154" i="3"/>
  <c r="B154" i="3"/>
  <c r="A154" i="3"/>
  <c r="H153" i="3"/>
  <c r="G153" i="3"/>
  <c r="D153" i="3"/>
  <c r="C153" i="3"/>
  <c r="B153" i="3"/>
  <c r="A153" i="3"/>
  <c r="H152" i="3"/>
  <c r="G152" i="3"/>
  <c r="D152" i="3"/>
  <c r="C152" i="3"/>
  <c r="B152" i="3"/>
  <c r="A152" i="3"/>
  <c r="H151" i="3"/>
  <c r="G151" i="3"/>
  <c r="D151" i="3"/>
  <c r="C151" i="3"/>
  <c r="B151" i="3"/>
  <c r="A151" i="3"/>
  <c r="H150" i="3"/>
  <c r="G150" i="3"/>
  <c r="D150" i="3"/>
  <c r="C150" i="3"/>
  <c r="B150" i="3"/>
  <c r="A150" i="3"/>
  <c r="H149" i="3"/>
  <c r="G149" i="3"/>
  <c r="D149" i="3"/>
  <c r="C149" i="3"/>
  <c r="B149" i="3"/>
  <c r="A149" i="3"/>
  <c r="H148" i="3"/>
  <c r="G148" i="3"/>
  <c r="D148" i="3"/>
  <c r="C148" i="3"/>
  <c r="B148" i="3"/>
  <c r="A148" i="3"/>
  <c r="H147" i="3"/>
  <c r="G147" i="3"/>
  <c r="D147" i="3"/>
  <c r="C147" i="3"/>
  <c r="B147" i="3"/>
  <c r="A147" i="3"/>
  <c r="H146" i="3"/>
  <c r="G146" i="3"/>
  <c r="D146" i="3"/>
  <c r="C146" i="3"/>
  <c r="B146" i="3"/>
  <c r="A146" i="3"/>
  <c r="H145" i="3"/>
  <c r="G145" i="3"/>
  <c r="D145" i="3"/>
  <c r="C145" i="3"/>
  <c r="B145" i="3"/>
  <c r="A145" i="3"/>
  <c r="H144" i="3"/>
  <c r="G144" i="3"/>
  <c r="D144" i="3"/>
  <c r="C144" i="3"/>
  <c r="B144" i="3"/>
  <c r="A144" i="3"/>
  <c r="H143" i="3"/>
  <c r="G143" i="3"/>
  <c r="D143" i="3"/>
  <c r="C143" i="3"/>
  <c r="B143" i="3"/>
  <c r="A143" i="3"/>
  <c r="H142" i="3"/>
  <c r="G142" i="3"/>
  <c r="D142" i="3"/>
  <c r="C142" i="3"/>
  <c r="B142" i="3"/>
  <c r="A142" i="3"/>
  <c r="H141" i="3"/>
  <c r="G141" i="3"/>
  <c r="D141" i="3"/>
  <c r="C141" i="3"/>
  <c r="B141" i="3"/>
  <c r="A141" i="3"/>
  <c r="H140" i="3"/>
  <c r="G140" i="3"/>
  <c r="D140" i="3"/>
  <c r="C140" i="3"/>
  <c r="B140" i="3"/>
  <c r="A140" i="3"/>
  <c r="H139" i="3"/>
  <c r="G139" i="3"/>
  <c r="D139" i="3"/>
  <c r="C139" i="3"/>
  <c r="B139" i="3"/>
  <c r="A139" i="3"/>
  <c r="H138" i="3"/>
  <c r="G138" i="3"/>
  <c r="D138" i="3"/>
  <c r="C138" i="3"/>
  <c r="B138" i="3"/>
  <c r="A138" i="3"/>
  <c r="H137" i="3"/>
  <c r="G137" i="3"/>
  <c r="D137" i="3"/>
  <c r="C137" i="3"/>
  <c r="B137" i="3"/>
  <c r="A137" i="3"/>
  <c r="H136" i="3"/>
  <c r="G136" i="3"/>
  <c r="D136" i="3"/>
  <c r="C136" i="3"/>
  <c r="B136" i="3"/>
  <c r="A136" i="3"/>
  <c r="H135" i="3"/>
  <c r="G135" i="3"/>
  <c r="D135" i="3"/>
  <c r="C135" i="3"/>
  <c r="B135" i="3"/>
  <c r="A135" i="3"/>
  <c r="H134" i="3"/>
  <c r="G134" i="3"/>
  <c r="D134" i="3"/>
  <c r="C134" i="3"/>
  <c r="B134" i="3"/>
  <c r="A134" i="3"/>
  <c r="H133" i="3"/>
  <c r="G133" i="3"/>
  <c r="D133" i="3"/>
  <c r="C133" i="3"/>
  <c r="B133" i="3"/>
  <c r="A133" i="3"/>
  <c r="H704" i="3"/>
  <c r="G704" i="3"/>
  <c r="D704" i="3"/>
  <c r="C704" i="3"/>
  <c r="B704" i="3"/>
  <c r="A704" i="3"/>
  <c r="H703" i="3"/>
  <c r="G703" i="3"/>
  <c r="D703" i="3"/>
  <c r="C703" i="3"/>
  <c r="B703" i="3"/>
  <c r="A703" i="3"/>
  <c r="H702" i="3"/>
  <c r="G702" i="3"/>
  <c r="D702" i="3"/>
  <c r="C702" i="3"/>
  <c r="B702" i="3"/>
  <c r="A702" i="3"/>
  <c r="H701" i="3"/>
  <c r="G701" i="3"/>
  <c r="D701" i="3"/>
  <c r="C701" i="3"/>
  <c r="B701" i="3"/>
  <c r="A701" i="3"/>
  <c r="H700" i="3"/>
  <c r="G700" i="3"/>
  <c r="D700" i="3"/>
  <c r="C700" i="3"/>
  <c r="B700" i="3"/>
  <c r="A700" i="3"/>
  <c r="H699" i="3"/>
  <c r="G699" i="3"/>
  <c r="D699" i="3"/>
  <c r="C699" i="3"/>
  <c r="B699" i="3"/>
  <c r="A699" i="3"/>
  <c r="H698" i="3"/>
  <c r="G698" i="3"/>
  <c r="D698" i="3"/>
  <c r="C698" i="3"/>
  <c r="B698" i="3"/>
  <c r="A698" i="3"/>
  <c r="H697" i="3"/>
  <c r="G697" i="3"/>
  <c r="D697" i="3"/>
  <c r="C697" i="3"/>
  <c r="B697" i="3"/>
  <c r="A697" i="3"/>
  <c r="H705" i="3"/>
  <c r="G705" i="3"/>
  <c r="D705" i="3"/>
  <c r="C705" i="3"/>
  <c r="B705" i="3"/>
  <c r="A705" i="3"/>
  <c r="H132" i="3"/>
  <c r="G132" i="3"/>
  <c r="D132" i="3"/>
  <c r="C132" i="3"/>
  <c r="B132" i="3"/>
  <c r="A132" i="3"/>
  <c r="H724" i="3"/>
  <c r="G724" i="3"/>
  <c r="D724" i="3"/>
  <c r="C724" i="3"/>
  <c r="B724" i="3"/>
  <c r="A724" i="3"/>
  <c r="H131" i="3"/>
  <c r="G131" i="3"/>
  <c r="D131" i="3"/>
  <c r="C131" i="3"/>
  <c r="B131" i="3"/>
  <c r="A131" i="3"/>
  <c r="H723" i="3"/>
  <c r="G723" i="3"/>
  <c r="D723" i="3"/>
  <c r="C723" i="3"/>
  <c r="B723" i="3"/>
  <c r="A723" i="3"/>
  <c r="H1153" i="3"/>
  <c r="G1153" i="3"/>
  <c r="D1153" i="3"/>
  <c r="C1153" i="3"/>
  <c r="B1153" i="3"/>
  <c r="A1153" i="3"/>
  <c r="H1152" i="3"/>
  <c r="G1152" i="3"/>
  <c r="D1152" i="3"/>
  <c r="C1152" i="3"/>
  <c r="B1152" i="3"/>
  <c r="A1152" i="3"/>
  <c r="H130" i="3"/>
  <c r="G130" i="3"/>
  <c r="D130" i="3"/>
  <c r="C130" i="3"/>
  <c r="B130" i="3"/>
  <c r="A130" i="3"/>
  <c r="H129" i="3"/>
  <c r="G129" i="3"/>
  <c r="D129" i="3"/>
  <c r="C129" i="3"/>
  <c r="B129" i="3"/>
  <c r="A129" i="3"/>
  <c r="H722" i="3"/>
  <c r="G722" i="3"/>
  <c r="D722" i="3"/>
  <c r="C722" i="3"/>
  <c r="B722" i="3"/>
  <c r="A722" i="3"/>
  <c r="H592" i="3"/>
  <c r="G592" i="3"/>
  <c r="D592" i="3"/>
  <c r="C592" i="3"/>
  <c r="B592" i="3"/>
  <c r="A592" i="3"/>
  <c r="H591" i="3"/>
  <c r="G591" i="3"/>
  <c r="D591" i="3"/>
  <c r="C591" i="3"/>
  <c r="B591" i="3"/>
  <c r="A591" i="3"/>
  <c r="H721" i="3"/>
  <c r="G721" i="3"/>
  <c r="D721" i="3"/>
  <c r="C721" i="3"/>
  <c r="B721" i="3"/>
  <c r="A721" i="3"/>
  <c r="H1151" i="3"/>
  <c r="G1151" i="3"/>
  <c r="D1151" i="3"/>
  <c r="C1151" i="3"/>
  <c r="B1151" i="3"/>
  <c r="A1151" i="3"/>
  <c r="H1150" i="3"/>
  <c r="G1150" i="3"/>
  <c r="D1150" i="3"/>
  <c r="C1150" i="3"/>
  <c r="B1150" i="3"/>
  <c r="A1150" i="3"/>
  <c r="H1149" i="3"/>
  <c r="G1149" i="3"/>
  <c r="D1149" i="3"/>
  <c r="C1149" i="3"/>
  <c r="B1149" i="3"/>
  <c r="A1149" i="3"/>
  <c r="H1148" i="3"/>
  <c r="G1148" i="3"/>
  <c r="D1148" i="3"/>
  <c r="C1148" i="3"/>
  <c r="B1148" i="3"/>
  <c r="A1148" i="3"/>
  <c r="H1147" i="3"/>
  <c r="G1147" i="3"/>
  <c r="D1147" i="3"/>
  <c r="C1147" i="3"/>
  <c r="B1147" i="3"/>
  <c r="A1147" i="3"/>
  <c r="H1146" i="3"/>
  <c r="G1146" i="3"/>
  <c r="D1146" i="3"/>
  <c r="C1146" i="3"/>
  <c r="B1146" i="3"/>
  <c r="A1146" i="3"/>
  <c r="H1145" i="3"/>
  <c r="G1145" i="3"/>
  <c r="D1145" i="3"/>
  <c r="C1145" i="3"/>
  <c r="B1145" i="3"/>
  <c r="A1145" i="3"/>
  <c r="H1144" i="3"/>
  <c r="G1144" i="3"/>
  <c r="D1144" i="3"/>
  <c r="C1144" i="3"/>
  <c r="B1144" i="3"/>
  <c r="A1144" i="3"/>
  <c r="H1143" i="3"/>
  <c r="G1143" i="3"/>
  <c r="D1143" i="3"/>
  <c r="C1143" i="3"/>
  <c r="B1143" i="3"/>
  <c r="A1143" i="3"/>
  <c r="H1142" i="3"/>
  <c r="G1142" i="3"/>
  <c r="D1142" i="3"/>
  <c r="C1142" i="3"/>
  <c r="B1142" i="3"/>
  <c r="A1142" i="3"/>
  <c r="H1141" i="3"/>
  <c r="G1141" i="3"/>
  <c r="D1141" i="3"/>
  <c r="C1141" i="3"/>
  <c r="B1141" i="3"/>
  <c r="A1141" i="3"/>
  <c r="H1140" i="3"/>
  <c r="G1140" i="3"/>
  <c r="D1140" i="3"/>
  <c r="C1140" i="3"/>
  <c r="B1140" i="3"/>
  <c r="A1140" i="3"/>
  <c r="H1139" i="3"/>
  <c r="G1139" i="3"/>
  <c r="D1139" i="3"/>
  <c r="C1139" i="3"/>
  <c r="B1139" i="3"/>
  <c r="A1139" i="3"/>
  <c r="H1138" i="3"/>
  <c r="G1138" i="3"/>
  <c r="D1138" i="3"/>
  <c r="C1138" i="3"/>
  <c r="B1138" i="3"/>
  <c r="A1138" i="3"/>
  <c r="H128" i="3"/>
  <c r="G128" i="3"/>
  <c r="D128" i="3"/>
  <c r="C128" i="3"/>
  <c r="B128" i="3"/>
  <c r="A128" i="3"/>
  <c r="H720" i="3"/>
  <c r="G720" i="3"/>
  <c r="D720" i="3"/>
  <c r="C720" i="3"/>
  <c r="B720" i="3"/>
  <c r="A720" i="3"/>
  <c r="H1137" i="3"/>
  <c r="G1137" i="3"/>
  <c r="D1137" i="3"/>
  <c r="C1137" i="3"/>
  <c r="B1137" i="3"/>
  <c r="A1137" i="3"/>
  <c r="H127" i="3"/>
  <c r="G127" i="3"/>
  <c r="D127" i="3"/>
  <c r="C127" i="3"/>
  <c r="B127" i="3"/>
  <c r="A127" i="3"/>
  <c r="H696" i="3"/>
  <c r="G696" i="3"/>
  <c r="D696" i="3"/>
  <c r="C696" i="3"/>
  <c r="B696" i="3"/>
  <c r="A696" i="3"/>
  <c r="H1136" i="3"/>
  <c r="G1136" i="3"/>
  <c r="D1136" i="3"/>
  <c r="C1136" i="3"/>
  <c r="B1136" i="3"/>
  <c r="A1136" i="3"/>
  <c r="H695" i="3"/>
  <c r="G695" i="3"/>
  <c r="D695" i="3"/>
  <c r="C695" i="3"/>
  <c r="B695" i="3"/>
  <c r="A695" i="3"/>
  <c r="H719" i="3"/>
  <c r="G719" i="3"/>
  <c r="D719" i="3"/>
  <c r="C719" i="3"/>
  <c r="B719" i="3"/>
  <c r="A719" i="3"/>
  <c r="H126" i="3"/>
  <c r="G126" i="3"/>
  <c r="D126" i="3"/>
  <c r="C126" i="3"/>
  <c r="B126" i="3"/>
  <c r="A126" i="3"/>
  <c r="H718" i="3"/>
  <c r="G718" i="3"/>
  <c r="D718" i="3"/>
  <c r="C718" i="3"/>
  <c r="B718" i="3"/>
  <c r="A718" i="3"/>
  <c r="H125" i="3"/>
  <c r="G125" i="3"/>
  <c r="D125" i="3"/>
  <c r="C125" i="3"/>
  <c r="B125" i="3"/>
  <c r="A125" i="3"/>
  <c r="H124" i="3"/>
  <c r="G124" i="3"/>
  <c r="D124" i="3"/>
  <c r="C124" i="3"/>
  <c r="B124" i="3"/>
  <c r="A124" i="3"/>
  <c r="H123" i="3"/>
  <c r="G123" i="3"/>
  <c r="D123" i="3"/>
  <c r="C123" i="3"/>
  <c r="B123" i="3"/>
  <c r="A123" i="3"/>
  <c r="H122" i="3"/>
  <c r="G122" i="3"/>
  <c r="D122" i="3"/>
  <c r="C122" i="3"/>
  <c r="B122" i="3"/>
  <c r="A122" i="3"/>
  <c r="H121" i="3"/>
  <c r="G121" i="3"/>
  <c r="D121" i="3"/>
  <c r="C121" i="3"/>
  <c r="B121" i="3"/>
  <c r="A121" i="3"/>
  <c r="H120" i="3"/>
  <c r="G120" i="3"/>
  <c r="D120" i="3"/>
  <c r="C120" i="3"/>
  <c r="B120" i="3"/>
  <c r="A120" i="3"/>
  <c r="H119" i="3"/>
  <c r="G119" i="3"/>
  <c r="D119" i="3"/>
  <c r="C119" i="3"/>
  <c r="B119" i="3"/>
  <c r="A119" i="3"/>
  <c r="H118" i="3"/>
  <c r="G118" i="3"/>
  <c r="D118" i="3"/>
  <c r="C118" i="3"/>
  <c r="B118" i="3"/>
  <c r="A118" i="3"/>
  <c r="H117" i="3"/>
  <c r="G117" i="3"/>
  <c r="D117" i="3"/>
  <c r="C117" i="3"/>
  <c r="B117" i="3"/>
  <c r="A117" i="3"/>
  <c r="H116" i="3"/>
  <c r="G116" i="3"/>
  <c r="D116" i="3"/>
  <c r="C116" i="3"/>
  <c r="B116" i="3"/>
  <c r="A116" i="3"/>
  <c r="H717" i="3"/>
  <c r="G717" i="3"/>
  <c r="D717" i="3"/>
  <c r="C717" i="3"/>
  <c r="B717" i="3"/>
  <c r="A717" i="3"/>
  <c r="H115" i="3"/>
  <c r="G115" i="3"/>
  <c r="D115" i="3"/>
  <c r="C115" i="3"/>
  <c r="B115" i="3"/>
  <c r="A115" i="3"/>
  <c r="H114" i="3"/>
  <c r="G114" i="3"/>
  <c r="D114" i="3"/>
  <c r="C114" i="3"/>
  <c r="B114" i="3"/>
  <c r="A114" i="3"/>
  <c r="H113" i="3"/>
  <c r="G113" i="3"/>
  <c r="D113" i="3"/>
  <c r="C113" i="3"/>
  <c r="B113" i="3"/>
  <c r="A113" i="3"/>
  <c r="H590" i="3"/>
  <c r="G590" i="3"/>
  <c r="D590" i="3"/>
  <c r="C590" i="3"/>
  <c r="B590" i="3"/>
  <c r="A590" i="3"/>
  <c r="H589" i="3"/>
  <c r="G589" i="3"/>
  <c r="D589" i="3"/>
  <c r="C589" i="3"/>
  <c r="B589" i="3"/>
  <c r="A589" i="3"/>
  <c r="H588" i="3"/>
  <c r="G588" i="3"/>
  <c r="D588" i="3"/>
  <c r="C588" i="3"/>
  <c r="B588" i="3"/>
  <c r="A588" i="3"/>
  <c r="H587" i="3"/>
  <c r="G587" i="3"/>
  <c r="D587" i="3"/>
  <c r="C587" i="3"/>
  <c r="B587" i="3"/>
  <c r="A587" i="3"/>
  <c r="H586" i="3"/>
  <c r="G586" i="3"/>
  <c r="D586" i="3"/>
  <c r="C586" i="3"/>
  <c r="B586" i="3"/>
  <c r="A586" i="3"/>
  <c r="H585" i="3"/>
  <c r="G585" i="3"/>
  <c r="D585" i="3"/>
  <c r="C585" i="3"/>
  <c r="B585" i="3"/>
  <c r="A585" i="3"/>
  <c r="H584" i="3"/>
  <c r="G584" i="3"/>
  <c r="D584" i="3"/>
  <c r="C584" i="3"/>
  <c r="B584" i="3"/>
  <c r="A584" i="3"/>
  <c r="H583" i="3"/>
  <c r="G583" i="3"/>
  <c r="D583" i="3"/>
  <c r="C583" i="3"/>
  <c r="B583" i="3"/>
  <c r="A583" i="3"/>
  <c r="H582" i="3"/>
  <c r="G582" i="3"/>
  <c r="D582" i="3"/>
  <c r="C582" i="3"/>
  <c r="B582" i="3"/>
  <c r="A582" i="3"/>
  <c r="H581" i="3"/>
  <c r="G581" i="3"/>
  <c r="D581" i="3"/>
  <c r="C581" i="3"/>
  <c r="B581" i="3"/>
  <c r="A581" i="3"/>
  <c r="H580" i="3"/>
  <c r="G580" i="3"/>
  <c r="D580" i="3"/>
  <c r="C580" i="3"/>
  <c r="B580" i="3"/>
  <c r="A580" i="3"/>
  <c r="H579" i="3"/>
  <c r="G579" i="3"/>
  <c r="D579" i="3"/>
  <c r="C579" i="3"/>
  <c r="B579" i="3"/>
  <c r="A579" i="3"/>
  <c r="H578" i="3"/>
  <c r="G578" i="3"/>
  <c r="D578" i="3"/>
  <c r="C578" i="3"/>
  <c r="B578" i="3"/>
  <c r="A578" i="3"/>
  <c r="H577" i="3"/>
  <c r="G577" i="3"/>
  <c r="D577" i="3"/>
  <c r="C577" i="3"/>
  <c r="B577" i="3"/>
  <c r="A577" i="3"/>
  <c r="H576" i="3"/>
  <c r="G576" i="3"/>
  <c r="D576" i="3"/>
  <c r="C576" i="3"/>
  <c r="B576" i="3"/>
  <c r="A576" i="3"/>
  <c r="H575" i="3"/>
  <c r="G575" i="3"/>
  <c r="D575" i="3"/>
  <c r="C575" i="3"/>
  <c r="B575" i="3"/>
  <c r="A575" i="3"/>
  <c r="H574" i="3"/>
  <c r="G574" i="3"/>
  <c r="D574" i="3"/>
  <c r="C574" i="3"/>
  <c r="B574" i="3"/>
  <c r="A574" i="3"/>
  <c r="H573" i="3"/>
  <c r="G573" i="3"/>
  <c r="D573" i="3"/>
  <c r="C573" i="3"/>
  <c r="B573" i="3"/>
  <c r="A573" i="3"/>
  <c r="H572" i="3"/>
  <c r="G572" i="3"/>
  <c r="D572" i="3"/>
  <c r="C572" i="3"/>
  <c r="B572" i="3"/>
  <c r="A572" i="3"/>
  <c r="H571" i="3"/>
  <c r="G571" i="3"/>
  <c r="D571" i="3"/>
  <c r="C571" i="3"/>
  <c r="B571" i="3"/>
  <c r="A571" i="3"/>
  <c r="H570" i="3"/>
  <c r="G570" i="3"/>
  <c r="D570" i="3"/>
  <c r="C570" i="3"/>
  <c r="B570" i="3"/>
  <c r="A570" i="3"/>
  <c r="H569" i="3"/>
  <c r="G569" i="3"/>
  <c r="D569" i="3"/>
  <c r="C569" i="3"/>
  <c r="B569" i="3"/>
  <c r="A569" i="3"/>
  <c r="H568" i="3"/>
  <c r="G568" i="3"/>
  <c r="D568" i="3"/>
  <c r="C568" i="3"/>
  <c r="B568" i="3"/>
  <c r="A568" i="3"/>
  <c r="H567" i="3"/>
  <c r="G567" i="3"/>
  <c r="D567" i="3"/>
  <c r="C567" i="3"/>
  <c r="B567" i="3"/>
  <c r="A567" i="3"/>
  <c r="H566" i="3"/>
  <c r="G566" i="3"/>
  <c r="D566" i="3"/>
  <c r="C566" i="3"/>
  <c r="B566" i="3"/>
  <c r="A566" i="3"/>
  <c r="H565" i="3"/>
  <c r="G565" i="3"/>
  <c r="D565" i="3"/>
  <c r="C565" i="3"/>
  <c r="B565" i="3"/>
  <c r="A565" i="3"/>
  <c r="H564" i="3"/>
  <c r="G564" i="3"/>
  <c r="D564" i="3"/>
  <c r="C564" i="3"/>
  <c r="B564" i="3"/>
  <c r="A564" i="3"/>
  <c r="H563" i="3"/>
  <c r="G563" i="3"/>
  <c r="D563" i="3"/>
  <c r="C563" i="3"/>
  <c r="B563" i="3"/>
  <c r="A563" i="3"/>
  <c r="H562" i="3"/>
  <c r="G562" i="3"/>
  <c r="D562" i="3"/>
  <c r="C562" i="3"/>
  <c r="B562" i="3"/>
  <c r="A562" i="3"/>
  <c r="H561" i="3"/>
  <c r="G561" i="3"/>
  <c r="D561" i="3"/>
  <c r="C561" i="3"/>
  <c r="B561" i="3"/>
  <c r="A561" i="3"/>
  <c r="H560" i="3"/>
  <c r="G560" i="3"/>
  <c r="D560" i="3"/>
  <c r="C560" i="3"/>
  <c r="B560" i="3"/>
  <c r="A560" i="3"/>
  <c r="H559" i="3"/>
  <c r="G559" i="3"/>
  <c r="D559" i="3"/>
  <c r="C559" i="3"/>
  <c r="B559" i="3"/>
  <c r="A559" i="3"/>
  <c r="H558" i="3"/>
  <c r="G558" i="3"/>
  <c r="D558" i="3"/>
  <c r="C558" i="3"/>
  <c r="B558" i="3"/>
  <c r="A558" i="3"/>
  <c r="H557" i="3"/>
  <c r="G557" i="3"/>
  <c r="D557" i="3"/>
  <c r="C557" i="3"/>
  <c r="B557" i="3"/>
  <c r="A557" i="3"/>
  <c r="H556" i="3"/>
  <c r="G556" i="3"/>
  <c r="D556" i="3"/>
  <c r="C556" i="3"/>
  <c r="B556" i="3"/>
  <c r="A556" i="3"/>
  <c r="H555" i="3"/>
  <c r="G555" i="3"/>
  <c r="D555" i="3"/>
  <c r="C555" i="3"/>
  <c r="B555" i="3"/>
  <c r="A555" i="3"/>
  <c r="H554" i="3"/>
  <c r="G554" i="3"/>
  <c r="D554" i="3"/>
  <c r="C554" i="3"/>
  <c r="B554" i="3"/>
  <c r="A554" i="3"/>
  <c r="H553" i="3"/>
  <c r="G553" i="3"/>
  <c r="D553" i="3"/>
  <c r="C553" i="3"/>
  <c r="B553" i="3"/>
  <c r="A553" i="3"/>
  <c r="H552" i="3"/>
  <c r="G552" i="3"/>
  <c r="D552" i="3"/>
  <c r="C552" i="3"/>
  <c r="B552" i="3"/>
  <c r="A552" i="3"/>
  <c r="H551" i="3"/>
  <c r="G551" i="3"/>
  <c r="D551" i="3"/>
  <c r="C551" i="3"/>
  <c r="B551" i="3"/>
  <c r="A551" i="3"/>
  <c r="H550" i="3"/>
  <c r="G550" i="3"/>
  <c r="D550" i="3"/>
  <c r="C550" i="3"/>
  <c r="B550" i="3"/>
  <c r="A550" i="3"/>
  <c r="H549" i="3"/>
  <c r="G549" i="3"/>
  <c r="D549" i="3"/>
  <c r="C549" i="3"/>
  <c r="B549" i="3"/>
  <c r="A549" i="3"/>
  <c r="H548" i="3"/>
  <c r="G548" i="3"/>
  <c r="D548" i="3"/>
  <c r="C548" i="3"/>
  <c r="B548" i="3"/>
  <c r="A548" i="3"/>
  <c r="H547" i="3"/>
  <c r="G547" i="3"/>
  <c r="D547" i="3"/>
  <c r="C547" i="3"/>
  <c r="B547" i="3"/>
  <c r="A547" i="3"/>
  <c r="H546" i="3"/>
  <c r="G546" i="3"/>
  <c r="D546" i="3"/>
  <c r="C546" i="3"/>
  <c r="B546" i="3"/>
  <c r="A546" i="3"/>
  <c r="H545" i="3"/>
  <c r="G545" i="3"/>
  <c r="D545" i="3"/>
  <c r="C545" i="3"/>
  <c r="B545" i="3"/>
  <c r="A545" i="3"/>
  <c r="H544" i="3"/>
  <c r="G544" i="3"/>
  <c r="D544" i="3"/>
  <c r="C544" i="3"/>
  <c r="B544" i="3"/>
  <c r="A544" i="3"/>
  <c r="H543" i="3"/>
  <c r="G543" i="3"/>
  <c r="D543" i="3"/>
  <c r="C543" i="3"/>
  <c r="B543" i="3"/>
  <c r="A543" i="3"/>
  <c r="H542" i="3"/>
  <c r="G542" i="3"/>
  <c r="D542" i="3"/>
  <c r="C542" i="3"/>
  <c r="B542" i="3"/>
  <c r="A542" i="3"/>
  <c r="H541" i="3"/>
  <c r="G541" i="3"/>
  <c r="D541" i="3"/>
  <c r="C541" i="3"/>
  <c r="B541" i="3"/>
  <c r="A541" i="3"/>
  <c r="H540" i="3"/>
  <c r="G540" i="3"/>
  <c r="D540" i="3"/>
  <c r="C540" i="3"/>
  <c r="B540" i="3"/>
  <c r="A540" i="3"/>
  <c r="H539" i="3"/>
  <c r="G539" i="3"/>
  <c r="D539" i="3"/>
  <c r="C539" i="3"/>
  <c r="B539" i="3"/>
  <c r="A539" i="3"/>
  <c r="H538" i="3"/>
  <c r="G538" i="3"/>
  <c r="D538" i="3"/>
  <c r="C538" i="3"/>
  <c r="B538" i="3"/>
  <c r="A538" i="3"/>
  <c r="H537" i="3"/>
  <c r="G537" i="3"/>
  <c r="D537" i="3"/>
  <c r="C537" i="3"/>
  <c r="B537" i="3"/>
  <c r="A537" i="3"/>
  <c r="H536" i="3"/>
  <c r="G536" i="3"/>
  <c r="D536" i="3"/>
  <c r="C536" i="3"/>
  <c r="B536" i="3"/>
  <c r="A536" i="3"/>
  <c r="H535" i="3"/>
  <c r="G535" i="3"/>
  <c r="D535" i="3"/>
  <c r="C535" i="3"/>
  <c r="B535" i="3"/>
  <c r="A535" i="3"/>
  <c r="H534" i="3"/>
  <c r="G534" i="3"/>
  <c r="D534" i="3"/>
  <c r="C534" i="3"/>
  <c r="B534" i="3"/>
  <c r="A534" i="3"/>
  <c r="H533" i="3"/>
  <c r="G533" i="3"/>
  <c r="D533" i="3"/>
  <c r="C533" i="3"/>
  <c r="B533" i="3"/>
  <c r="A533" i="3"/>
  <c r="H532" i="3"/>
  <c r="G532" i="3"/>
  <c r="D532" i="3"/>
  <c r="C532" i="3"/>
  <c r="B532" i="3"/>
  <c r="A532" i="3"/>
  <c r="H531" i="3"/>
  <c r="G531" i="3"/>
  <c r="D531" i="3"/>
  <c r="C531" i="3"/>
  <c r="B531" i="3"/>
  <c r="A531" i="3"/>
  <c r="H530" i="3"/>
  <c r="G530" i="3"/>
  <c r="D530" i="3"/>
  <c r="C530" i="3"/>
  <c r="B530" i="3"/>
  <c r="A530" i="3"/>
  <c r="H529" i="3"/>
  <c r="G529" i="3"/>
  <c r="D529" i="3"/>
  <c r="C529" i="3"/>
  <c r="B529" i="3"/>
  <c r="A529" i="3"/>
  <c r="H528" i="3"/>
  <c r="G528" i="3"/>
  <c r="D528" i="3"/>
  <c r="C528" i="3"/>
  <c r="B528" i="3"/>
  <c r="A528" i="3"/>
  <c r="H527" i="3"/>
  <c r="G527" i="3"/>
  <c r="D527" i="3"/>
  <c r="C527" i="3"/>
  <c r="B527" i="3"/>
  <c r="A527" i="3"/>
  <c r="H526" i="3"/>
  <c r="G526" i="3"/>
  <c r="D526" i="3"/>
  <c r="C526" i="3"/>
  <c r="B526" i="3"/>
  <c r="A526" i="3"/>
  <c r="H525" i="3"/>
  <c r="G525" i="3"/>
  <c r="D525" i="3"/>
  <c r="C525" i="3"/>
  <c r="B525" i="3"/>
  <c r="A525" i="3"/>
  <c r="H524" i="3"/>
  <c r="G524" i="3"/>
  <c r="D524" i="3"/>
  <c r="C524" i="3"/>
  <c r="B524" i="3"/>
  <c r="A524" i="3"/>
  <c r="H523" i="3"/>
  <c r="G523" i="3"/>
  <c r="D523" i="3"/>
  <c r="C523" i="3"/>
  <c r="B523" i="3"/>
  <c r="A523" i="3"/>
  <c r="H522" i="3"/>
  <c r="G522" i="3"/>
  <c r="D522" i="3"/>
  <c r="C522" i="3"/>
  <c r="B522" i="3"/>
  <c r="A522" i="3"/>
  <c r="H521" i="3"/>
  <c r="G521" i="3"/>
  <c r="D521" i="3"/>
  <c r="C521" i="3"/>
  <c r="B521" i="3"/>
  <c r="A521" i="3"/>
  <c r="H520" i="3"/>
  <c r="G520" i="3"/>
  <c r="D520" i="3"/>
  <c r="C520" i="3"/>
  <c r="B520" i="3"/>
  <c r="A520" i="3"/>
  <c r="H519" i="3"/>
  <c r="G519" i="3"/>
  <c r="D519" i="3"/>
  <c r="C519" i="3"/>
  <c r="B519" i="3"/>
  <c r="A519" i="3"/>
  <c r="H518" i="3"/>
  <c r="G518" i="3"/>
  <c r="D518" i="3"/>
  <c r="C518" i="3"/>
  <c r="B518" i="3"/>
  <c r="A518" i="3"/>
  <c r="H517" i="3"/>
  <c r="G517" i="3"/>
  <c r="D517" i="3"/>
  <c r="C517" i="3"/>
  <c r="B517" i="3"/>
  <c r="A517" i="3"/>
  <c r="H516" i="3"/>
  <c r="G516" i="3"/>
  <c r="D516" i="3"/>
  <c r="C516" i="3"/>
  <c r="B516" i="3"/>
  <c r="A516" i="3"/>
  <c r="H515" i="3"/>
  <c r="G515" i="3"/>
  <c r="D515" i="3"/>
  <c r="C515" i="3"/>
  <c r="B515" i="3"/>
  <c r="A515" i="3"/>
  <c r="H514" i="3"/>
  <c r="G514" i="3"/>
  <c r="D514" i="3"/>
  <c r="C514" i="3"/>
  <c r="B514" i="3"/>
  <c r="A514" i="3"/>
  <c r="H513" i="3"/>
  <c r="G513" i="3"/>
  <c r="D513" i="3"/>
  <c r="C513" i="3"/>
  <c r="B513" i="3"/>
  <c r="A513" i="3"/>
  <c r="H512" i="3"/>
  <c r="G512" i="3"/>
  <c r="D512" i="3"/>
  <c r="C512" i="3"/>
  <c r="B512" i="3"/>
  <c r="A512" i="3"/>
  <c r="H511" i="3"/>
  <c r="G511" i="3"/>
  <c r="D511" i="3"/>
  <c r="C511" i="3"/>
  <c r="B511" i="3"/>
  <c r="A511" i="3"/>
  <c r="H510" i="3"/>
  <c r="G510" i="3"/>
  <c r="D510" i="3"/>
  <c r="C510" i="3"/>
  <c r="B510" i="3"/>
  <c r="A510" i="3"/>
  <c r="H509" i="3"/>
  <c r="G509" i="3"/>
  <c r="D509" i="3"/>
  <c r="C509" i="3"/>
  <c r="B509" i="3"/>
  <c r="A509" i="3"/>
  <c r="H508" i="3"/>
  <c r="G508" i="3"/>
  <c r="D508" i="3"/>
  <c r="C508" i="3"/>
  <c r="B508" i="3"/>
  <c r="A508" i="3"/>
  <c r="H507" i="3"/>
  <c r="G507" i="3"/>
  <c r="D507" i="3"/>
  <c r="C507" i="3"/>
  <c r="B507" i="3"/>
  <c r="A507" i="3"/>
  <c r="H506" i="3"/>
  <c r="G506" i="3"/>
  <c r="D506" i="3"/>
  <c r="C506" i="3"/>
  <c r="B506" i="3"/>
  <c r="A506" i="3"/>
  <c r="H505" i="3"/>
  <c r="G505" i="3"/>
  <c r="D505" i="3"/>
  <c r="C505" i="3"/>
  <c r="B505" i="3"/>
  <c r="A505" i="3"/>
  <c r="H504" i="3"/>
  <c r="G504" i="3"/>
  <c r="D504" i="3"/>
  <c r="C504" i="3"/>
  <c r="B504" i="3"/>
  <c r="A504" i="3"/>
  <c r="H503" i="3"/>
  <c r="G503" i="3"/>
  <c r="D503" i="3"/>
  <c r="C503" i="3"/>
  <c r="B503" i="3"/>
  <c r="A503" i="3"/>
  <c r="H502" i="3"/>
  <c r="G502" i="3"/>
  <c r="D502" i="3"/>
  <c r="C502" i="3"/>
  <c r="B502" i="3"/>
  <c r="A502" i="3"/>
  <c r="H501" i="3"/>
  <c r="G501" i="3"/>
  <c r="D501" i="3"/>
  <c r="C501" i="3"/>
  <c r="B501" i="3"/>
  <c r="A501" i="3"/>
  <c r="H500" i="3"/>
  <c r="G500" i="3"/>
  <c r="D500" i="3"/>
  <c r="C500" i="3"/>
  <c r="B500" i="3"/>
  <c r="A500" i="3"/>
  <c r="H499" i="3"/>
  <c r="G499" i="3"/>
  <c r="D499" i="3"/>
  <c r="C499" i="3"/>
  <c r="B499" i="3"/>
  <c r="A499" i="3"/>
  <c r="H498" i="3"/>
  <c r="G498" i="3"/>
  <c r="D498" i="3"/>
  <c r="C498" i="3"/>
  <c r="B498" i="3"/>
  <c r="A498" i="3"/>
  <c r="H497" i="3"/>
  <c r="G497" i="3"/>
  <c r="D497" i="3"/>
  <c r="C497" i="3"/>
  <c r="B497" i="3"/>
  <c r="A497" i="3"/>
  <c r="H496" i="3"/>
  <c r="G496" i="3"/>
  <c r="D496" i="3"/>
  <c r="C496" i="3"/>
  <c r="B496" i="3"/>
  <c r="A496" i="3"/>
  <c r="H495" i="3"/>
  <c r="G495" i="3"/>
  <c r="D495" i="3"/>
  <c r="C495" i="3"/>
  <c r="B495" i="3"/>
  <c r="A495" i="3"/>
  <c r="H494" i="3"/>
  <c r="G494" i="3"/>
  <c r="D494" i="3"/>
  <c r="C494" i="3"/>
  <c r="B494" i="3"/>
  <c r="A494" i="3"/>
  <c r="H493" i="3"/>
  <c r="G493" i="3"/>
  <c r="D493" i="3"/>
  <c r="C493" i="3"/>
  <c r="B493" i="3"/>
  <c r="A493" i="3"/>
  <c r="H492" i="3"/>
  <c r="G492" i="3"/>
  <c r="D492" i="3"/>
  <c r="C492" i="3"/>
  <c r="B492" i="3"/>
  <c r="A492" i="3"/>
  <c r="H491" i="3"/>
  <c r="G491" i="3"/>
  <c r="D491" i="3"/>
  <c r="C491" i="3"/>
  <c r="B491" i="3"/>
  <c r="A491" i="3"/>
  <c r="H490" i="3"/>
  <c r="G490" i="3"/>
  <c r="D490" i="3"/>
  <c r="C490" i="3"/>
  <c r="B490" i="3"/>
  <c r="A490" i="3"/>
  <c r="H489" i="3"/>
  <c r="G489" i="3"/>
  <c r="D489" i="3"/>
  <c r="C489" i="3"/>
  <c r="B489" i="3"/>
  <c r="A489" i="3"/>
  <c r="H488" i="3"/>
  <c r="G488" i="3"/>
  <c r="D488" i="3"/>
  <c r="C488" i="3"/>
  <c r="B488" i="3"/>
  <c r="A488" i="3"/>
  <c r="H487" i="3"/>
  <c r="G487" i="3"/>
  <c r="D487" i="3"/>
  <c r="C487" i="3"/>
  <c r="B487" i="3"/>
  <c r="A487" i="3"/>
  <c r="H486" i="3"/>
  <c r="G486" i="3"/>
  <c r="D486" i="3"/>
  <c r="C486" i="3"/>
  <c r="B486" i="3"/>
  <c r="A486" i="3"/>
  <c r="H485" i="3"/>
  <c r="G485" i="3"/>
  <c r="D485" i="3"/>
  <c r="C485" i="3"/>
  <c r="B485" i="3"/>
  <c r="A485" i="3"/>
  <c r="H484" i="3"/>
  <c r="G484" i="3"/>
  <c r="D484" i="3"/>
  <c r="C484" i="3"/>
  <c r="B484" i="3"/>
  <c r="A484" i="3"/>
  <c r="H483" i="3"/>
  <c r="G483" i="3"/>
  <c r="D483" i="3"/>
  <c r="C483" i="3"/>
  <c r="B483" i="3"/>
  <c r="A483" i="3"/>
  <c r="H482" i="3"/>
  <c r="G482" i="3"/>
  <c r="D482" i="3"/>
  <c r="C482" i="3"/>
  <c r="B482" i="3"/>
  <c r="A482" i="3"/>
  <c r="H481" i="3"/>
  <c r="G481" i="3"/>
  <c r="D481" i="3"/>
  <c r="C481" i="3"/>
  <c r="B481" i="3"/>
  <c r="A481" i="3"/>
  <c r="H480" i="3"/>
  <c r="G480" i="3"/>
  <c r="D480" i="3"/>
  <c r="C480" i="3"/>
  <c r="B480" i="3"/>
  <c r="A480" i="3"/>
  <c r="H479" i="3"/>
  <c r="G479" i="3"/>
  <c r="D479" i="3"/>
  <c r="C479" i="3"/>
  <c r="B479" i="3"/>
  <c r="A479" i="3"/>
  <c r="H478" i="3"/>
  <c r="G478" i="3"/>
  <c r="D478" i="3"/>
  <c r="C478" i="3"/>
  <c r="B478" i="3"/>
  <c r="A478" i="3"/>
  <c r="H477" i="3"/>
  <c r="G477" i="3"/>
  <c r="D477" i="3"/>
  <c r="C477" i="3"/>
  <c r="B477" i="3"/>
  <c r="A477" i="3"/>
  <c r="H476" i="3"/>
  <c r="G476" i="3"/>
  <c r="D476" i="3"/>
  <c r="C476" i="3"/>
  <c r="B476" i="3"/>
  <c r="A476" i="3"/>
  <c r="H475" i="3"/>
  <c r="G475" i="3"/>
  <c r="D475" i="3"/>
  <c r="C475" i="3"/>
  <c r="B475" i="3"/>
  <c r="A475" i="3"/>
  <c r="H474" i="3"/>
  <c r="G474" i="3"/>
  <c r="D474" i="3"/>
  <c r="C474" i="3"/>
  <c r="B474" i="3"/>
  <c r="A474" i="3"/>
  <c r="H1135" i="3"/>
  <c r="G1135" i="3"/>
  <c r="D1135" i="3"/>
  <c r="C1135" i="3"/>
  <c r="B1135" i="3"/>
  <c r="A1135" i="3"/>
  <c r="H473" i="3"/>
  <c r="G473" i="3"/>
  <c r="D473" i="3"/>
  <c r="C473" i="3"/>
  <c r="B473" i="3"/>
  <c r="A473" i="3"/>
  <c r="H1134" i="3"/>
  <c r="G1134" i="3"/>
  <c r="D1134" i="3"/>
  <c r="C1134" i="3"/>
  <c r="B1134" i="3"/>
  <c r="A1134" i="3"/>
  <c r="H1133" i="3"/>
  <c r="G1133" i="3"/>
  <c r="D1133" i="3"/>
  <c r="C1133" i="3"/>
  <c r="B1133" i="3"/>
  <c r="A1133" i="3"/>
  <c r="H1132" i="3"/>
  <c r="G1132" i="3"/>
  <c r="D1132" i="3"/>
  <c r="C1132" i="3"/>
  <c r="B1132" i="3"/>
  <c r="A1132" i="3"/>
  <c r="H112" i="3"/>
  <c r="G112" i="3"/>
  <c r="D112" i="3"/>
  <c r="C112" i="3"/>
  <c r="B112" i="3"/>
  <c r="A112" i="3"/>
  <c r="H111" i="3"/>
  <c r="G111" i="3"/>
  <c r="D111" i="3"/>
  <c r="C111" i="3"/>
  <c r="B111" i="3"/>
  <c r="A111" i="3"/>
  <c r="H1131" i="3"/>
  <c r="G1131" i="3"/>
  <c r="D1131" i="3"/>
  <c r="C1131" i="3"/>
  <c r="B1131" i="3"/>
  <c r="A1131" i="3"/>
  <c r="H110" i="3"/>
  <c r="G110" i="3"/>
  <c r="D110" i="3"/>
  <c r="C110" i="3"/>
  <c r="B110" i="3"/>
  <c r="A110" i="3"/>
  <c r="H472" i="3"/>
  <c r="G472" i="3"/>
  <c r="D472" i="3"/>
  <c r="C472" i="3"/>
  <c r="B472" i="3"/>
  <c r="A472" i="3"/>
  <c r="H471" i="3"/>
  <c r="G471" i="3"/>
  <c r="D471" i="3"/>
  <c r="C471" i="3"/>
  <c r="B471" i="3"/>
  <c r="A471" i="3"/>
  <c r="H1130" i="3"/>
  <c r="G1130" i="3"/>
  <c r="D1130" i="3"/>
  <c r="C1130" i="3"/>
  <c r="B1130" i="3"/>
  <c r="A1130" i="3"/>
  <c r="H1129" i="3"/>
  <c r="G1129" i="3"/>
  <c r="D1129" i="3"/>
  <c r="C1129" i="3"/>
  <c r="B1129" i="3"/>
  <c r="A1129" i="3"/>
  <c r="H109" i="3"/>
  <c r="G109" i="3"/>
  <c r="D109" i="3"/>
  <c r="C109" i="3"/>
  <c r="B109" i="3"/>
  <c r="A109" i="3"/>
  <c r="H470" i="3"/>
  <c r="G470" i="3"/>
  <c r="D470" i="3"/>
  <c r="C470" i="3"/>
  <c r="B470" i="3"/>
  <c r="A470" i="3"/>
  <c r="H1128" i="3"/>
  <c r="G1128" i="3"/>
  <c r="D1128" i="3"/>
  <c r="C1128" i="3"/>
  <c r="B1128" i="3"/>
  <c r="A1128" i="3"/>
  <c r="H1127" i="3"/>
  <c r="G1127" i="3"/>
  <c r="D1127" i="3"/>
  <c r="C1127" i="3"/>
  <c r="B1127" i="3"/>
  <c r="A1127" i="3"/>
  <c r="H1126" i="3"/>
  <c r="G1126" i="3"/>
  <c r="D1126" i="3"/>
  <c r="C1126" i="3"/>
  <c r="B1126" i="3"/>
  <c r="A1126" i="3"/>
  <c r="H1125" i="3"/>
  <c r="G1125" i="3"/>
  <c r="D1125" i="3"/>
  <c r="C1125" i="3"/>
  <c r="B1125" i="3"/>
  <c r="A1125" i="3"/>
  <c r="H1124" i="3"/>
  <c r="G1124" i="3"/>
  <c r="D1124" i="3"/>
  <c r="C1124" i="3"/>
  <c r="B1124" i="3"/>
  <c r="A1124" i="3"/>
  <c r="H1123" i="3"/>
  <c r="G1123" i="3"/>
  <c r="D1123" i="3"/>
  <c r="C1123" i="3"/>
  <c r="B1123" i="3"/>
  <c r="A1123" i="3"/>
  <c r="H108" i="3"/>
  <c r="G108" i="3"/>
  <c r="D108" i="3"/>
  <c r="C108" i="3"/>
  <c r="B108" i="3"/>
  <c r="A108" i="3"/>
  <c r="H1122" i="3"/>
  <c r="G1122" i="3"/>
  <c r="D1122" i="3"/>
  <c r="C1122" i="3"/>
  <c r="B1122" i="3"/>
  <c r="A1122" i="3"/>
  <c r="H1121" i="3"/>
  <c r="G1121" i="3"/>
  <c r="D1121" i="3"/>
  <c r="C1121" i="3"/>
  <c r="B1121" i="3"/>
  <c r="A1121" i="3"/>
  <c r="H1120" i="3"/>
  <c r="G1120" i="3"/>
  <c r="D1120" i="3"/>
  <c r="C1120" i="3"/>
  <c r="B1120" i="3"/>
  <c r="A1120" i="3"/>
  <c r="H107" i="3"/>
  <c r="G107" i="3"/>
  <c r="D107" i="3"/>
  <c r="C107" i="3"/>
  <c r="B107" i="3"/>
  <c r="A107" i="3"/>
  <c r="H469" i="3"/>
  <c r="G469" i="3"/>
  <c r="D469" i="3"/>
  <c r="C469" i="3"/>
  <c r="B469" i="3"/>
  <c r="A469" i="3"/>
  <c r="H106" i="3"/>
  <c r="G106" i="3"/>
  <c r="D106" i="3"/>
  <c r="C106" i="3"/>
  <c r="B106" i="3"/>
  <c r="A106" i="3"/>
  <c r="H1119" i="3"/>
  <c r="G1119" i="3"/>
  <c r="D1119" i="3"/>
  <c r="C1119" i="3"/>
  <c r="B1119" i="3"/>
  <c r="A1119" i="3"/>
  <c r="H1118" i="3"/>
  <c r="G1118" i="3"/>
  <c r="D1118" i="3"/>
  <c r="C1118" i="3"/>
  <c r="B1118" i="3"/>
  <c r="A1118" i="3"/>
  <c r="H1117" i="3"/>
  <c r="G1117" i="3"/>
  <c r="D1117" i="3"/>
  <c r="C1117" i="3"/>
  <c r="B1117" i="3"/>
  <c r="A1117" i="3"/>
  <c r="H1116" i="3"/>
  <c r="G1116" i="3"/>
  <c r="D1116" i="3"/>
  <c r="C1116" i="3"/>
  <c r="B1116" i="3"/>
  <c r="A1116" i="3"/>
  <c r="H1115" i="3"/>
  <c r="G1115" i="3"/>
  <c r="D1115" i="3"/>
  <c r="C1115" i="3"/>
  <c r="B1115" i="3"/>
  <c r="A1115" i="3"/>
  <c r="H468" i="3"/>
  <c r="G468" i="3"/>
  <c r="D468" i="3"/>
  <c r="C468" i="3"/>
  <c r="B468" i="3"/>
  <c r="A468" i="3"/>
  <c r="H1114" i="3"/>
  <c r="G1114" i="3"/>
  <c r="D1114" i="3"/>
  <c r="C1114" i="3"/>
  <c r="B1114" i="3"/>
  <c r="A1114" i="3"/>
  <c r="H1113" i="3"/>
  <c r="G1113" i="3"/>
  <c r="D1113" i="3"/>
  <c r="C1113" i="3"/>
  <c r="B1113" i="3"/>
  <c r="A1113" i="3"/>
  <c r="H1112" i="3"/>
  <c r="G1112" i="3"/>
  <c r="D1112" i="3"/>
  <c r="C1112" i="3"/>
  <c r="B1112" i="3"/>
  <c r="A1112" i="3"/>
  <c r="H467" i="3"/>
  <c r="G467" i="3"/>
  <c r="D467" i="3"/>
  <c r="C467" i="3"/>
  <c r="B467" i="3"/>
  <c r="A467" i="3"/>
  <c r="H1111" i="3"/>
  <c r="G1111" i="3"/>
  <c r="D1111" i="3"/>
  <c r="C1111" i="3"/>
  <c r="B1111" i="3"/>
  <c r="A1111" i="3"/>
  <c r="H1110" i="3"/>
  <c r="G1110" i="3"/>
  <c r="D1110" i="3"/>
  <c r="C1110" i="3"/>
  <c r="B1110" i="3"/>
  <c r="A1110" i="3"/>
  <c r="H1109" i="3"/>
  <c r="G1109" i="3"/>
  <c r="D1109" i="3"/>
  <c r="C1109" i="3"/>
  <c r="B1109" i="3"/>
  <c r="A1109" i="3"/>
  <c r="H1108" i="3"/>
  <c r="G1108" i="3"/>
  <c r="D1108" i="3"/>
  <c r="C1108" i="3"/>
  <c r="B1108" i="3"/>
  <c r="A1108" i="3"/>
  <c r="H1107" i="3"/>
  <c r="G1107" i="3"/>
  <c r="D1107" i="3"/>
  <c r="C1107" i="3"/>
  <c r="B1107" i="3"/>
  <c r="A1107" i="3"/>
  <c r="H1106" i="3"/>
  <c r="G1106" i="3"/>
  <c r="D1106" i="3"/>
  <c r="C1106" i="3"/>
  <c r="B1106" i="3"/>
  <c r="A1106" i="3"/>
  <c r="H1105" i="3"/>
  <c r="G1105" i="3"/>
  <c r="D1105" i="3"/>
  <c r="C1105" i="3"/>
  <c r="B1105" i="3"/>
  <c r="A1105" i="3"/>
  <c r="H1104" i="3"/>
  <c r="G1104" i="3"/>
  <c r="D1104" i="3"/>
  <c r="C1104" i="3"/>
  <c r="B1104" i="3"/>
  <c r="A1104" i="3"/>
  <c r="H466" i="3"/>
  <c r="G466" i="3"/>
  <c r="D466" i="3"/>
  <c r="C466" i="3"/>
  <c r="B466" i="3"/>
  <c r="A466" i="3"/>
  <c r="H465" i="3"/>
  <c r="G465" i="3"/>
  <c r="D465" i="3"/>
  <c r="C465" i="3"/>
  <c r="B465" i="3"/>
  <c r="A465" i="3"/>
  <c r="H464" i="3"/>
  <c r="G464" i="3"/>
  <c r="D464" i="3"/>
  <c r="C464" i="3"/>
  <c r="B464" i="3"/>
  <c r="A464" i="3"/>
  <c r="H463" i="3"/>
  <c r="G463" i="3"/>
  <c r="D463" i="3"/>
  <c r="C463" i="3"/>
  <c r="B463" i="3"/>
  <c r="A463" i="3"/>
  <c r="H105" i="3"/>
  <c r="G105" i="3"/>
  <c r="D105" i="3"/>
  <c r="C105" i="3"/>
  <c r="B105" i="3"/>
  <c r="A105" i="3"/>
  <c r="H694" i="3"/>
  <c r="G694" i="3"/>
  <c r="D694" i="3"/>
  <c r="C694" i="3"/>
  <c r="B694" i="3"/>
  <c r="A694" i="3"/>
  <c r="H693" i="3"/>
  <c r="G693" i="3"/>
  <c r="D693" i="3"/>
  <c r="C693" i="3"/>
  <c r="B693" i="3"/>
  <c r="A693" i="3"/>
  <c r="H692" i="3"/>
  <c r="G692" i="3"/>
  <c r="D692" i="3"/>
  <c r="C692" i="3"/>
  <c r="B692" i="3"/>
  <c r="A692" i="3"/>
  <c r="H691" i="3"/>
  <c r="G691" i="3"/>
  <c r="D691" i="3"/>
  <c r="C691" i="3"/>
  <c r="B691" i="3"/>
  <c r="A691" i="3"/>
  <c r="H690" i="3"/>
  <c r="G690" i="3"/>
  <c r="D690" i="3"/>
  <c r="C690" i="3"/>
  <c r="B690" i="3"/>
  <c r="A690" i="3"/>
  <c r="H689" i="3"/>
  <c r="G689" i="3"/>
  <c r="D689" i="3"/>
  <c r="C689" i="3"/>
  <c r="B689" i="3"/>
  <c r="A689" i="3"/>
  <c r="H688" i="3"/>
  <c r="G688" i="3"/>
  <c r="D688" i="3"/>
  <c r="C688" i="3"/>
  <c r="B688" i="3"/>
  <c r="A688" i="3"/>
  <c r="H687" i="3"/>
  <c r="G687" i="3"/>
  <c r="D687" i="3"/>
  <c r="C687" i="3"/>
  <c r="B687" i="3"/>
  <c r="A687" i="3"/>
  <c r="H686" i="3"/>
  <c r="G686" i="3"/>
  <c r="D686" i="3"/>
  <c r="C686" i="3"/>
  <c r="B686" i="3"/>
  <c r="A686" i="3"/>
  <c r="H685" i="3"/>
  <c r="G685" i="3"/>
  <c r="D685" i="3"/>
  <c r="C685" i="3"/>
  <c r="B685" i="3"/>
  <c r="A685" i="3"/>
  <c r="H1103" i="3"/>
  <c r="G1103" i="3"/>
  <c r="D1103" i="3"/>
  <c r="C1103" i="3"/>
  <c r="B1103" i="3"/>
  <c r="A1103" i="3"/>
  <c r="H1102" i="3"/>
  <c r="G1102" i="3"/>
  <c r="D1102" i="3"/>
  <c r="C1102" i="3"/>
  <c r="B1102" i="3"/>
  <c r="A1102" i="3"/>
  <c r="H1101" i="3"/>
  <c r="G1101" i="3"/>
  <c r="D1101" i="3"/>
  <c r="C1101" i="3"/>
  <c r="B1101" i="3"/>
  <c r="A1101" i="3"/>
  <c r="H1100" i="3"/>
  <c r="G1100" i="3"/>
  <c r="D1100" i="3"/>
  <c r="C1100" i="3"/>
  <c r="B1100" i="3"/>
  <c r="A1100" i="3"/>
  <c r="H1099" i="3"/>
  <c r="G1099" i="3"/>
  <c r="D1099" i="3"/>
  <c r="C1099" i="3"/>
  <c r="B1099" i="3"/>
  <c r="A1099" i="3"/>
  <c r="H1098" i="3"/>
  <c r="G1098" i="3"/>
  <c r="D1098" i="3"/>
  <c r="C1098" i="3"/>
  <c r="B1098" i="3"/>
  <c r="A1098" i="3"/>
  <c r="H1097" i="3"/>
  <c r="G1097" i="3"/>
  <c r="D1097" i="3"/>
  <c r="C1097" i="3"/>
  <c r="B1097" i="3"/>
  <c r="A1097" i="3"/>
  <c r="H1096" i="3"/>
  <c r="G1096" i="3"/>
  <c r="D1096" i="3"/>
  <c r="C1096" i="3"/>
  <c r="B1096" i="3"/>
  <c r="A1096" i="3"/>
  <c r="H1095" i="3"/>
  <c r="G1095" i="3"/>
  <c r="D1095" i="3"/>
  <c r="C1095" i="3"/>
  <c r="B1095" i="3"/>
  <c r="A1095" i="3"/>
  <c r="H1094" i="3"/>
  <c r="G1094" i="3"/>
  <c r="D1094" i="3"/>
  <c r="C1094" i="3"/>
  <c r="B1094" i="3"/>
  <c r="A1094" i="3"/>
  <c r="H1093" i="3"/>
  <c r="G1093" i="3"/>
  <c r="D1093" i="3"/>
  <c r="C1093" i="3"/>
  <c r="B1093" i="3"/>
  <c r="A1093" i="3"/>
  <c r="H1092" i="3"/>
  <c r="G1092" i="3"/>
  <c r="D1092" i="3"/>
  <c r="C1092" i="3"/>
  <c r="B1092" i="3"/>
  <c r="A1092" i="3"/>
  <c r="H1091" i="3"/>
  <c r="G1091" i="3"/>
  <c r="D1091" i="3"/>
  <c r="C1091" i="3"/>
  <c r="B1091" i="3"/>
  <c r="A1091" i="3"/>
  <c r="H1090" i="3"/>
  <c r="G1090" i="3"/>
  <c r="D1090" i="3"/>
  <c r="C1090" i="3"/>
  <c r="B1090" i="3"/>
  <c r="A1090" i="3"/>
  <c r="H1089" i="3"/>
  <c r="G1089" i="3"/>
  <c r="D1089" i="3"/>
  <c r="C1089" i="3"/>
  <c r="B1089" i="3"/>
  <c r="A1089" i="3"/>
  <c r="H1088" i="3"/>
  <c r="G1088" i="3"/>
  <c r="D1088" i="3"/>
  <c r="C1088" i="3"/>
  <c r="B1088" i="3"/>
  <c r="A1088" i="3"/>
  <c r="H1087" i="3"/>
  <c r="G1087" i="3"/>
  <c r="D1087" i="3"/>
  <c r="C1087" i="3"/>
  <c r="B1087" i="3"/>
  <c r="A1087" i="3"/>
  <c r="H1086" i="3"/>
  <c r="G1086" i="3"/>
  <c r="D1086" i="3"/>
  <c r="C1086" i="3"/>
  <c r="B1086" i="3"/>
  <c r="A1086" i="3"/>
  <c r="H1085" i="3"/>
  <c r="G1085" i="3"/>
  <c r="D1085" i="3"/>
  <c r="C1085" i="3"/>
  <c r="B1085" i="3"/>
  <c r="A1085" i="3"/>
  <c r="H1084" i="3"/>
  <c r="G1084" i="3"/>
  <c r="D1084" i="3"/>
  <c r="C1084" i="3"/>
  <c r="B1084" i="3"/>
  <c r="A1084" i="3"/>
  <c r="H1083" i="3"/>
  <c r="G1083" i="3"/>
  <c r="D1083" i="3"/>
  <c r="C1083" i="3"/>
  <c r="B1083" i="3"/>
  <c r="A1083" i="3"/>
  <c r="H1082" i="3"/>
  <c r="G1082" i="3"/>
  <c r="D1082" i="3"/>
  <c r="C1082" i="3"/>
  <c r="B1082" i="3"/>
  <c r="A1082" i="3"/>
  <c r="H1081" i="3"/>
  <c r="G1081" i="3"/>
  <c r="D1081" i="3"/>
  <c r="C1081" i="3"/>
  <c r="B1081" i="3"/>
  <c r="A1081" i="3"/>
  <c r="H1080" i="3"/>
  <c r="G1080" i="3"/>
  <c r="D1080" i="3"/>
  <c r="C1080" i="3"/>
  <c r="B1080" i="3"/>
  <c r="A1080" i="3"/>
  <c r="H1079" i="3"/>
  <c r="G1079" i="3"/>
  <c r="D1079" i="3"/>
  <c r="C1079" i="3"/>
  <c r="B1079" i="3"/>
  <c r="A1079" i="3"/>
  <c r="H1078" i="3"/>
  <c r="G1078" i="3"/>
  <c r="D1078" i="3"/>
  <c r="C1078" i="3"/>
  <c r="B1078" i="3"/>
  <c r="A1078" i="3"/>
  <c r="H1077" i="3"/>
  <c r="G1077" i="3"/>
  <c r="D1077" i="3"/>
  <c r="C1077" i="3"/>
  <c r="B1077" i="3"/>
  <c r="A1077" i="3"/>
  <c r="H1076" i="3"/>
  <c r="G1076" i="3"/>
  <c r="D1076" i="3"/>
  <c r="C1076" i="3"/>
  <c r="B1076" i="3"/>
  <c r="A1076" i="3"/>
  <c r="H1075" i="3"/>
  <c r="G1075" i="3"/>
  <c r="D1075" i="3"/>
  <c r="C1075" i="3"/>
  <c r="B1075" i="3"/>
  <c r="A1075" i="3"/>
  <c r="H1074" i="3"/>
  <c r="G1074" i="3"/>
  <c r="D1074" i="3"/>
  <c r="C1074" i="3"/>
  <c r="B1074" i="3"/>
  <c r="A1074" i="3"/>
  <c r="H1073" i="3"/>
  <c r="G1073" i="3"/>
  <c r="D1073" i="3"/>
  <c r="C1073" i="3"/>
  <c r="B1073" i="3"/>
  <c r="A1073" i="3"/>
  <c r="H1072" i="3"/>
  <c r="G1072" i="3"/>
  <c r="D1072" i="3"/>
  <c r="C1072" i="3"/>
  <c r="B1072" i="3"/>
  <c r="A1072" i="3"/>
  <c r="H1071" i="3"/>
  <c r="G1071" i="3"/>
  <c r="D1071" i="3"/>
  <c r="C1071" i="3"/>
  <c r="B1071" i="3"/>
  <c r="A1071" i="3"/>
  <c r="H1070" i="3"/>
  <c r="G1070" i="3"/>
  <c r="D1070" i="3"/>
  <c r="C1070" i="3"/>
  <c r="B1070" i="3"/>
  <c r="A1070" i="3"/>
  <c r="H1069" i="3"/>
  <c r="G1069" i="3"/>
  <c r="D1069" i="3"/>
  <c r="C1069" i="3"/>
  <c r="B1069" i="3"/>
  <c r="A1069" i="3"/>
  <c r="H1068" i="3"/>
  <c r="G1068" i="3"/>
  <c r="D1068" i="3"/>
  <c r="C1068" i="3"/>
  <c r="B1068" i="3"/>
  <c r="A1068" i="3"/>
  <c r="H1067" i="3"/>
  <c r="G1067" i="3"/>
  <c r="D1067" i="3"/>
  <c r="C1067" i="3"/>
  <c r="B1067" i="3"/>
  <c r="A1067" i="3"/>
  <c r="H1066" i="3"/>
  <c r="G1066" i="3"/>
  <c r="D1066" i="3"/>
  <c r="C1066" i="3"/>
  <c r="B1066" i="3"/>
  <c r="A1066" i="3"/>
  <c r="H1065" i="3"/>
  <c r="G1065" i="3"/>
  <c r="D1065" i="3"/>
  <c r="C1065" i="3"/>
  <c r="B1065" i="3"/>
  <c r="A1065" i="3"/>
  <c r="H104" i="3"/>
  <c r="G104" i="3"/>
  <c r="D104" i="3"/>
  <c r="C104" i="3"/>
  <c r="B104" i="3"/>
  <c r="A104" i="3"/>
  <c r="H462" i="3"/>
  <c r="G462" i="3"/>
  <c r="D462" i="3"/>
  <c r="C462" i="3"/>
  <c r="B462" i="3"/>
  <c r="A462" i="3"/>
  <c r="H461" i="3"/>
  <c r="G461" i="3"/>
  <c r="D461" i="3"/>
  <c r="C461" i="3"/>
  <c r="B461" i="3"/>
  <c r="A461" i="3"/>
  <c r="H103" i="3"/>
  <c r="G103" i="3"/>
  <c r="D103" i="3"/>
  <c r="C103" i="3"/>
  <c r="B103" i="3"/>
  <c r="A103" i="3"/>
  <c r="H684" i="3"/>
  <c r="G684" i="3"/>
  <c r="D684" i="3"/>
  <c r="C684" i="3"/>
  <c r="B684" i="3"/>
  <c r="A684" i="3"/>
  <c r="H683" i="3"/>
  <c r="G683" i="3"/>
  <c r="D683" i="3"/>
  <c r="C683" i="3"/>
  <c r="B683" i="3"/>
  <c r="A683" i="3"/>
  <c r="H682" i="3"/>
  <c r="G682" i="3"/>
  <c r="D682" i="3"/>
  <c r="C682" i="3"/>
  <c r="B682" i="3"/>
  <c r="A682" i="3"/>
  <c r="H681" i="3"/>
  <c r="G681" i="3"/>
  <c r="D681" i="3"/>
  <c r="C681" i="3"/>
  <c r="B681" i="3"/>
  <c r="A681" i="3"/>
  <c r="H680" i="3"/>
  <c r="G680" i="3"/>
  <c r="D680" i="3"/>
  <c r="C680" i="3"/>
  <c r="B680" i="3"/>
  <c r="A680" i="3"/>
  <c r="H679" i="3"/>
  <c r="G679" i="3"/>
  <c r="D679" i="3"/>
  <c r="C679" i="3"/>
  <c r="B679" i="3"/>
  <c r="A679" i="3"/>
  <c r="H678" i="3"/>
  <c r="G678" i="3"/>
  <c r="D678" i="3"/>
  <c r="C678" i="3"/>
  <c r="B678" i="3"/>
  <c r="A678" i="3"/>
  <c r="H677" i="3"/>
  <c r="G677" i="3"/>
  <c r="D677" i="3"/>
  <c r="C677" i="3"/>
  <c r="B677" i="3"/>
  <c r="A677" i="3"/>
  <c r="H676" i="3"/>
  <c r="G676" i="3"/>
  <c r="D676" i="3"/>
  <c r="C676" i="3"/>
  <c r="B676" i="3"/>
  <c r="A676" i="3"/>
  <c r="H460" i="3"/>
  <c r="G460" i="3"/>
  <c r="D460" i="3"/>
  <c r="C460" i="3"/>
  <c r="B460" i="3"/>
  <c r="A460" i="3"/>
  <c r="H459" i="3"/>
  <c r="G459" i="3"/>
  <c r="D459" i="3"/>
  <c r="C459" i="3"/>
  <c r="B459" i="3"/>
  <c r="A459" i="3"/>
  <c r="H458" i="3"/>
  <c r="G458" i="3"/>
  <c r="D458" i="3"/>
  <c r="C458" i="3"/>
  <c r="B458" i="3"/>
  <c r="A458" i="3"/>
  <c r="H457" i="3"/>
  <c r="G457" i="3"/>
  <c r="D457" i="3"/>
  <c r="C457" i="3"/>
  <c r="B457" i="3"/>
  <c r="A457" i="3"/>
  <c r="H456" i="3"/>
  <c r="G456" i="3"/>
  <c r="D456" i="3"/>
  <c r="C456" i="3"/>
  <c r="B456" i="3"/>
  <c r="A456" i="3"/>
  <c r="H102" i="3"/>
  <c r="G102" i="3"/>
  <c r="D102" i="3"/>
  <c r="C102" i="3"/>
  <c r="B102" i="3"/>
  <c r="A102" i="3"/>
  <c r="H101" i="3"/>
  <c r="G101" i="3"/>
  <c r="D101" i="3"/>
  <c r="C101" i="3"/>
  <c r="B101" i="3"/>
  <c r="A101" i="3"/>
  <c r="H100" i="3"/>
  <c r="G100" i="3"/>
  <c r="D100" i="3"/>
  <c r="C100" i="3"/>
  <c r="B100" i="3"/>
  <c r="A100" i="3"/>
  <c r="H99" i="3"/>
  <c r="G99" i="3"/>
  <c r="D99" i="3"/>
  <c r="C99" i="3"/>
  <c r="B99" i="3"/>
  <c r="A99" i="3"/>
  <c r="H98" i="3"/>
  <c r="G98" i="3"/>
  <c r="D98" i="3"/>
  <c r="C98" i="3"/>
  <c r="B98" i="3"/>
  <c r="A98" i="3"/>
  <c r="H97" i="3"/>
  <c r="G97" i="3"/>
  <c r="D97" i="3"/>
  <c r="C97" i="3"/>
  <c r="B97" i="3"/>
  <c r="A97" i="3"/>
  <c r="H455" i="3"/>
  <c r="G455" i="3"/>
  <c r="D455" i="3"/>
  <c r="C455" i="3"/>
  <c r="B455" i="3"/>
  <c r="A455" i="3"/>
  <c r="H454" i="3"/>
  <c r="G454" i="3"/>
  <c r="D454" i="3"/>
  <c r="C454" i="3"/>
  <c r="B454" i="3"/>
  <c r="A454" i="3"/>
  <c r="H1064" i="3"/>
  <c r="G1064" i="3"/>
  <c r="D1064" i="3"/>
  <c r="C1064" i="3"/>
  <c r="B1064" i="3"/>
  <c r="A1064" i="3"/>
  <c r="H453" i="3"/>
  <c r="G453" i="3"/>
  <c r="D453" i="3"/>
  <c r="C453" i="3"/>
  <c r="B453" i="3"/>
  <c r="A453" i="3"/>
  <c r="H452" i="3"/>
  <c r="G452" i="3"/>
  <c r="D452" i="3"/>
  <c r="C452" i="3"/>
  <c r="B452" i="3"/>
  <c r="A452" i="3"/>
  <c r="H451" i="3"/>
  <c r="G451" i="3"/>
  <c r="D451" i="3"/>
  <c r="C451" i="3"/>
  <c r="B451" i="3"/>
  <c r="A451" i="3"/>
  <c r="H450" i="3"/>
  <c r="G450" i="3"/>
  <c r="D450" i="3"/>
  <c r="C450" i="3"/>
  <c r="B450" i="3"/>
  <c r="A450" i="3"/>
  <c r="H96" i="3"/>
  <c r="G96" i="3"/>
  <c r="D96" i="3"/>
  <c r="C96" i="3"/>
  <c r="B96" i="3"/>
  <c r="A96" i="3"/>
  <c r="H95" i="3"/>
  <c r="G95" i="3"/>
  <c r="D95" i="3"/>
  <c r="C95" i="3"/>
  <c r="B95" i="3"/>
  <c r="A95" i="3"/>
  <c r="H1063" i="3"/>
  <c r="G1063" i="3"/>
  <c r="D1063" i="3"/>
  <c r="C1063" i="3"/>
  <c r="B1063" i="3"/>
  <c r="A1063" i="3"/>
  <c r="H94" i="3"/>
  <c r="G94" i="3"/>
  <c r="D94" i="3"/>
  <c r="C94" i="3"/>
  <c r="B94" i="3"/>
  <c r="A94" i="3"/>
  <c r="H93" i="3"/>
  <c r="G93" i="3"/>
  <c r="D93" i="3"/>
  <c r="C93" i="3"/>
  <c r="B93" i="3"/>
  <c r="A93" i="3"/>
  <c r="H92" i="3"/>
  <c r="G92" i="3"/>
  <c r="D92" i="3"/>
  <c r="C92" i="3"/>
  <c r="B92" i="3"/>
  <c r="A92" i="3"/>
  <c r="H91" i="3"/>
  <c r="G91" i="3"/>
  <c r="D91" i="3"/>
  <c r="C91" i="3"/>
  <c r="B91" i="3"/>
  <c r="A91" i="3"/>
  <c r="H90" i="3"/>
  <c r="G90" i="3"/>
  <c r="D90" i="3"/>
  <c r="C90" i="3"/>
  <c r="B90" i="3"/>
  <c r="A90" i="3"/>
  <c r="H89" i="3"/>
  <c r="G89" i="3"/>
  <c r="D89" i="3"/>
  <c r="C89" i="3"/>
  <c r="B89" i="3"/>
  <c r="A89" i="3"/>
  <c r="H88" i="3"/>
  <c r="G88" i="3"/>
  <c r="D88" i="3"/>
  <c r="C88" i="3"/>
  <c r="B88" i="3"/>
  <c r="A88" i="3"/>
  <c r="H449" i="3"/>
  <c r="G449" i="3"/>
  <c r="D449" i="3"/>
  <c r="C449" i="3"/>
  <c r="B449" i="3"/>
  <c r="A449" i="3"/>
  <c r="H448" i="3"/>
  <c r="G448" i="3"/>
  <c r="D448" i="3"/>
  <c r="C448" i="3"/>
  <c r="B448" i="3"/>
  <c r="A448" i="3"/>
  <c r="H447" i="3"/>
  <c r="G447" i="3"/>
  <c r="D447" i="3"/>
  <c r="C447" i="3"/>
  <c r="B447" i="3"/>
  <c r="A447" i="3"/>
  <c r="H1062" i="3"/>
  <c r="G1062" i="3"/>
  <c r="D1062" i="3"/>
  <c r="C1062" i="3"/>
  <c r="B1062" i="3"/>
  <c r="A1062" i="3"/>
  <c r="H1061" i="3"/>
  <c r="G1061" i="3"/>
  <c r="D1061" i="3"/>
  <c r="C1061" i="3"/>
  <c r="B1061" i="3"/>
  <c r="A1061" i="3"/>
  <c r="H446" i="3"/>
  <c r="G446" i="3"/>
  <c r="D446" i="3"/>
  <c r="C446" i="3"/>
  <c r="B446" i="3"/>
  <c r="A446" i="3"/>
  <c r="H87" i="3"/>
  <c r="G87" i="3"/>
  <c r="D87" i="3"/>
  <c r="C87" i="3"/>
  <c r="B87" i="3"/>
  <c r="A87" i="3"/>
  <c r="H1060" i="3"/>
  <c r="G1060" i="3"/>
  <c r="D1060" i="3"/>
  <c r="C1060" i="3"/>
  <c r="B1060" i="3"/>
  <c r="A1060" i="3"/>
  <c r="H1059" i="3"/>
  <c r="G1059" i="3"/>
  <c r="D1059" i="3"/>
  <c r="C1059" i="3"/>
  <c r="B1059" i="3"/>
  <c r="A1059" i="3"/>
  <c r="H1058" i="3"/>
  <c r="G1058" i="3"/>
  <c r="D1058" i="3"/>
  <c r="C1058" i="3"/>
  <c r="B1058" i="3"/>
  <c r="A1058" i="3"/>
  <c r="H1057" i="3"/>
  <c r="G1057" i="3"/>
  <c r="D1057" i="3"/>
  <c r="C1057" i="3"/>
  <c r="B1057" i="3"/>
  <c r="A1057" i="3"/>
  <c r="H1056" i="3"/>
  <c r="G1056" i="3"/>
  <c r="D1056" i="3"/>
  <c r="C1056" i="3"/>
  <c r="B1056" i="3"/>
  <c r="A1056" i="3"/>
  <c r="H1055" i="3"/>
  <c r="G1055" i="3"/>
  <c r="D1055" i="3"/>
  <c r="C1055" i="3"/>
  <c r="B1055" i="3"/>
  <c r="A1055" i="3"/>
  <c r="H445" i="3"/>
  <c r="G445" i="3"/>
  <c r="D445" i="3"/>
  <c r="C445" i="3"/>
  <c r="B445" i="3"/>
  <c r="A445" i="3"/>
  <c r="H444" i="3"/>
  <c r="G444" i="3"/>
  <c r="D444" i="3"/>
  <c r="C444" i="3"/>
  <c r="B444" i="3"/>
  <c r="A444" i="3"/>
  <c r="H1054" i="3"/>
  <c r="G1054" i="3"/>
  <c r="D1054" i="3"/>
  <c r="C1054" i="3"/>
  <c r="B1054" i="3"/>
  <c r="A1054" i="3"/>
  <c r="H1053" i="3"/>
  <c r="G1053" i="3"/>
  <c r="D1053" i="3"/>
  <c r="C1053" i="3"/>
  <c r="B1053" i="3"/>
  <c r="A1053" i="3"/>
  <c r="H86" i="3"/>
  <c r="G86" i="3"/>
  <c r="D86" i="3"/>
  <c r="C86" i="3"/>
  <c r="B86" i="3"/>
  <c r="A86" i="3"/>
  <c r="H443" i="3"/>
  <c r="G443" i="3"/>
  <c r="D443" i="3"/>
  <c r="C443" i="3"/>
  <c r="B443" i="3"/>
  <c r="A443" i="3"/>
  <c r="H85" i="3"/>
  <c r="G85" i="3"/>
  <c r="D85" i="3"/>
  <c r="C85" i="3"/>
  <c r="B85" i="3"/>
  <c r="A85" i="3"/>
  <c r="H442" i="3"/>
  <c r="G442" i="3"/>
  <c r="D442" i="3"/>
  <c r="C442" i="3"/>
  <c r="B442" i="3"/>
  <c r="A442" i="3"/>
  <c r="H84" i="3"/>
  <c r="G84" i="3"/>
  <c r="D84" i="3"/>
  <c r="C84" i="3"/>
  <c r="B84" i="3"/>
  <c r="A84" i="3"/>
  <c r="H441" i="3"/>
  <c r="G441" i="3"/>
  <c r="D441" i="3"/>
  <c r="C441" i="3"/>
  <c r="B441" i="3"/>
  <c r="A441" i="3"/>
  <c r="H83" i="3"/>
  <c r="G83" i="3"/>
  <c r="D83" i="3"/>
  <c r="C83" i="3"/>
  <c r="B83" i="3"/>
  <c r="A83" i="3"/>
  <c r="H675" i="3"/>
  <c r="G675" i="3"/>
  <c r="D675" i="3"/>
  <c r="C675" i="3"/>
  <c r="B675" i="3"/>
  <c r="A675" i="3"/>
  <c r="H674" i="3"/>
  <c r="G674" i="3"/>
  <c r="D674" i="3"/>
  <c r="C674" i="3"/>
  <c r="B674" i="3"/>
  <c r="A674" i="3"/>
  <c r="H440" i="3"/>
  <c r="G440" i="3"/>
  <c r="D440" i="3"/>
  <c r="C440" i="3"/>
  <c r="B440" i="3"/>
  <c r="A440" i="3"/>
  <c r="H82" i="3"/>
  <c r="G82" i="3"/>
  <c r="D82" i="3"/>
  <c r="C82" i="3"/>
  <c r="B82" i="3"/>
  <c r="A82" i="3"/>
  <c r="H673" i="3"/>
  <c r="G673" i="3"/>
  <c r="D673" i="3"/>
  <c r="C673" i="3"/>
  <c r="B673" i="3"/>
  <c r="A673" i="3"/>
  <c r="H439" i="3"/>
  <c r="G439" i="3"/>
  <c r="D439" i="3"/>
  <c r="C439" i="3"/>
  <c r="B439" i="3"/>
  <c r="A439" i="3"/>
  <c r="H438" i="3"/>
  <c r="G438" i="3"/>
  <c r="D438" i="3"/>
  <c r="C438" i="3"/>
  <c r="B438" i="3"/>
  <c r="A438" i="3"/>
  <c r="H672" i="3"/>
  <c r="G672" i="3"/>
  <c r="D672" i="3"/>
  <c r="C672" i="3"/>
  <c r="B672" i="3"/>
  <c r="A672" i="3"/>
  <c r="H437" i="3"/>
  <c r="G437" i="3"/>
  <c r="D437" i="3"/>
  <c r="C437" i="3"/>
  <c r="B437" i="3"/>
  <c r="A437" i="3"/>
  <c r="H436" i="3"/>
  <c r="G436" i="3"/>
  <c r="D436" i="3"/>
  <c r="C436" i="3"/>
  <c r="B436" i="3"/>
  <c r="A436" i="3"/>
  <c r="H435" i="3"/>
  <c r="G435" i="3"/>
  <c r="D435" i="3"/>
  <c r="C435" i="3"/>
  <c r="B435" i="3"/>
  <c r="A435" i="3"/>
  <c r="H434" i="3"/>
  <c r="G434" i="3"/>
  <c r="D434" i="3"/>
  <c r="C434" i="3"/>
  <c r="B434" i="3"/>
  <c r="A434" i="3"/>
  <c r="H433" i="3"/>
  <c r="G433" i="3"/>
  <c r="D433" i="3"/>
  <c r="C433" i="3"/>
  <c r="B433" i="3"/>
  <c r="A433" i="3"/>
  <c r="H432" i="3"/>
  <c r="G432" i="3"/>
  <c r="D432" i="3"/>
  <c r="C432" i="3"/>
  <c r="B432" i="3"/>
  <c r="A432" i="3"/>
  <c r="H1052" i="3"/>
  <c r="G1052" i="3"/>
  <c r="D1052" i="3"/>
  <c r="C1052" i="3"/>
  <c r="B1052" i="3"/>
  <c r="A1052" i="3"/>
  <c r="H1051" i="3"/>
  <c r="G1051" i="3"/>
  <c r="D1051" i="3"/>
  <c r="C1051" i="3"/>
  <c r="B1051" i="3"/>
  <c r="A1051" i="3"/>
  <c r="H431" i="3"/>
  <c r="G431" i="3"/>
  <c r="D431" i="3"/>
  <c r="C431" i="3"/>
  <c r="B431" i="3"/>
  <c r="A431" i="3"/>
  <c r="H81" i="3"/>
  <c r="G81" i="3"/>
  <c r="D81" i="3"/>
  <c r="C81" i="3"/>
  <c r="B81" i="3"/>
  <c r="A81" i="3"/>
  <c r="H1050" i="3"/>
  <c r="G1050" i="3"/>
  <c r="D1050" i="3"/>
  <c r="C1050" i="3"/>
  <c r="B1050" i="3"/>
  <c r="A1050" i="3"/>
  <c r="H430" i="3"/>
  <c r="G430" i="3"/>
  <c r="D430" i="3"/>
  <c r="C430" i="3"/>
  <c r="B430" i="3"/>
  <c r="A430" i="3"/>
  <c r="H80" i="3"/>
  <c r="G80" i="3"/>
  <c r="D80" i="3"/>
  <c r="C80" i="3"/>
  <c r="B80" i="3"/>
  <c r="A80" i="3"/>
  <c r="H429" i="3"/>
  <c r="G429" i="3"/>
  <c r="D429" i="3"/>
  <c r="C429" i="3"/>
  <c r="B429" i="3"/>
  <c r="A429" i="3"/>
  <c r="H428" i="3"/>
  <c r="G428" i="3"/>
  <c r="D428" i="3"/>
  <c r="C428" i="3"/>
  <c r="B428" i="3"/>
  <c r="A428" i="3"/>
  <c r="H79" i="3"/>
  <c r="G79" i="3"/>
  <c r="D79" i="3"/>
  <c r="C79" i="3"/>
  <c r="B79" i="3"/>
  <c r="A79" i="3"/>
  <c r="H78" i="3"/>
  <c r="G78" i="3"/>
  <c r="D78" i="3"/>
  <c r="C78" i="3"/>
  <c r="B78" i="3"/>
  <c r="A78" i="3"/>
  <c r="H77" i="3"/>
  <c r="G77" i="3"/>
  <c r="D77" i="3"/>
  <c r="C77" i="3"/>
  <c r="B77" i="3"/>
  <c r="A77" i="3"/>
  <c r="H76" i="3"/>
  <c r="G76" i="3"/>
  <c r="D76" i="3"/>
  <c r="C76" i="3"/>
  <c r="B76" i="3"/>
  <c r="A76" i="3"/>
  <c r="H1049" i="3"/>
  <c r="G1049" i="3"/>
  <c r="D1049" i="3"/>
  <c r="C1049" i="3"/>
  <c r="B1049" i="3"/>
  <c r="A1049" i="3"/>
  <c r="H1048" i="3"/>
  <c r="G1048" i="3"/>
  <c r="D1048" i="3"/>
  <c r="C1048" i="3"/>
  <c r="B1048" i="3"/>
  <c r="A1048" i="3"/>
  <c r="H1047" i="3"/>
  <c r="G1047" i="3"/>
  <c r="D1047" i="3"/>
  <c r="C1047" i="3"/>
  <c r="B1047" i="3"/>
  <c r="A1047" i="3"/>
  <c r="H427" i="3"/>
  <c r="G427" i="3"/>
  <c r="D427" i="3"/>
  <c r="C427" i="3"/>
  <c r="B427" i="3"/>
  <c r="A427" i="3"/>
  <c r="H426" i="3"/>
  <c r="G426" i="3"/>
  <c r="D426" i="3"/>
  <c r="C426" i="3"/>
  <c r="B426" i="3"/>
  <c r="A426" i="3"/>
  <c r="H1046" i="3"/>
  <c r="G1046" i="3"/>
  <c r="D1046" i="3"/>
  <c r="C1046" i="3"/>
  <c r="B1046" i="3"/>
  <c r="A1046" i="3"/>
  <c r="H425" i="3"/>
  <c r="G425" i="3"/>
  <c r="D425" i="3"/>
  <c r="C425" i="3"/>
  <c r="B425" i="3"/>
  <c r="A425" i="3"/>
  <c r="H424" i="3"/>
  <c r="G424" i="3"/>
  <c r="D424" i="3"/>
  <c r="C424" i="3"/>
  <c r="B424" i="3"/>
  <c r="A424" i="3"/>
  <c r="H1045" i="3"/>
  <c r="G1045" i="3"/>
  <c r="D1045" i="3"/>
  <c r="C1045" i="3"/>
  <c r="B1045" i="3"/>
  <c r="A1045" i="3"/>
  <c r="H75" i="3"/>
  <c r="G75" i="3"/>
  <c r="D75" i="3"/>
  <c r="C75" i="3"/>
  <c r="B75" i="3"/>
  <c r="A75" i="3"/>
  <c r="H423" i="3"/>
  <c r="G423" i="3"/>
  <c r="D423" i="3"/>
  <c r="C423" i="3"/>
  <c r="B423" i="3"/>
  <c r="A423" i="3"/>
  <c r="H422" i="3"/>
  <c r="G422" i="3"/>
  <c r="D422" i="3"/>
  <c r="C422" i="3"/>
  <c r="B422" i="3"/>
  <c r="A422" i="3"/>
  <c r="H421" i="3"/>
  <c r="G421" i="3"/>
  <c r="D421" i="3"/>
  <c r="C421" i="3"/>
  <c r="B421" i="3"/>
  <c r="A421" i="3"/>
  <c r="H420" i="3"/>
  <c r="G420" i="3"/>
  <c r="D420" i="3"/>
  <c r="C420" i="3"/>
  <c r="B420" i="3"/>
  <c r="A420" i="3"/>
  <c r="H419" i="3"/>
  <c r="G419" i="3"/>
  <c r="D419" i="3"/>
  <c r="C419" i="3"/>
  <c r="B419" i="3"/>
  <c r="A419" i="3"/>
  <c r="H418" i="3"/>
  <c r="G418" i="3"/>
  <c r="D418" i="3"/>
  <c r="C418" i="3"/>
  <c r="B418" i="3"/>
  <c r="A418" i="3"/>
  <c r="H1044" i="3"/>
  <c r="G1044" i="3"/>
  <c r="D1044" i="3"/>
  <c r="C1044" i="3"/>
  <c r="B1044" i="3"/>
  <c r="A1044" i="3"/>
  <c r="H417" i="3"/>
  <c r="G417" i="3"/>
  <c r="D417" i="3"/>
  <c r="C417" i="3"/>
  <c r="B417" i="3"/>
  <c r="A417" i="3"/>
  <c r="H416" i="3"/>
  <c r="G416" i="3"/>
  <c r="D416" i="3"/>
  <c r="C416" i="3"/>
  <c r="B416" i="3"/>
  <c r="A416" i="3"/>
  <c r="H415" i="3"/>
  <c r="G415" i="3"/>
  <c r="D415" i="3"/>
  <c r="C415" i="3"/>
  <c r="B415" i="3"/>
  <c r="A415" i="3"/>
  <c r="H1043" i="3"/>
  <c r="G1043" i="3"/>
  <c r="D1043" i="3"/>
  <c r="C1043" i="3"/>
  <c r="B1043" i="3"/>
  <c r="A1043" i="3"/>
  <c r="H1042" i="3"/>
  <c r="G1042" i="3"/>
  <c r="D1042" i="3"/>
  <c r="C1042" i="3"/>
  <c r="B1042" i="3"/>
  <c r="A1042" i="3"/>
  <c r="H1041" i="3"/>
  <c r="G1041" i="3"/>
  <c r="D1041" i="3"/>
  <c r="C1041" i="3"/>
  <c r="B1041" i="3"/>
  <c r="A1041" i="3"/>
  <c r="H1040" i="3"/>
  <c r="G1040" i="3"/>
  <c r="D1040" i="3"/>
  <c r="C1040" i="3"/>
  <c r="B1040" i="3"/>
  <c r="A1040" i="3"/>
  <c r="H1039" i="3"/>
  <c r="G1039" i="3"/>
  <c r="D1039" i="3"/>
  <c r="C1039" i="3"/>
  <c r="B1039" i="3"/>
  <c r="A1039" i="3"/>
  <c r="H414" i="3"/>
  <c r="G414" i="3"/>
  <c r="D414" i="3"/>
  <c r="C414" i="3"/>
  <c r="B414" i="3"/>
  <c r="A414" i="3"/>
  <c r="H1038" i="3"/>
  <c r="G1038" i="3"/>
  <c r="D1038" i="3"/>
  <c r="C1038" i="3"/>
  <c r="B1038" i="3"/>
  <c r="A1038" i="3"/>
  <c r="H1037" i="3"/>
  <c r="G1037" i="3"/>
  <c r="D1037" i="3"/>
  <c r="C1037" i="3"/>
  <c r="B1037" i="3"/>
  <c r="A1037" i="3"/>
  <c r="H1036" i="3"/>
  <c r="G1036" i="3"/>
  <c r="D1036" i="3"/>
  <c r="C1036" i="3"/>
  <c r="B1036" i="3"/>
  <c r="A1036" i="3"/>
  <c r="H1035" i="3"/>
  <c r="G1035" i="3"/>
  <c r="D1035" i="3"/>
  <c r="C1035" i="3"/>
  <c r="B1035" i="3"/>
  <c r="A1035" i="3"/>
  <c r="H1034" i="3"/>
  <c r="G1034" i="3"/>
  <c r="D1034" i="3"/>
  <c r="C1034" i="3"/>
  <c r="B1034" i="3"/>
  <c r="A1034" i="3"/>
  <c r="H1033" i="3"/>
  <c r="G1033" i="3"/>
  <c r="D1033" i="3"/>
  <c r="C1033" i="3"/>
  <c r="B1033" i="3"/>
  <c r="A1033" i="3"/>
  <c r="H1032" i="3"/>
  <c r="G1032" i="3"/>
  <c r="D1032" i="3"/>
  <c r="C1032" i="3"/>
  <c r="B1032" i="3"/>
  <c r="A1032" i="3"/>
  <c r="H1031" i="3"/>
  <c r="G1031" i="3"/>
  <c r="D1031" i="3"/>
  <c r="C1031" i="3"/>
  <c r="B1031" i="3"/>
  <c r="A1031" i="3"/>
  <c r="H1030" i="3"/>
  <c r="G1030" i="3"/>
  <c r="D1030" i="3"/>
  <c r="C1030" i="3"/>
  <c r="B1030" i="3"/>
  <c r="A1030" i="3"/>
  <c r="H1029" i="3"/>
  <c r="G1029" i="3"/>
  <c r="D1029" i="3"/>
  <c r="C1029" i="3"/>
  <c r="B1029" i="3"/>
  <c r="A1029" i="3"/>
  <c r="H1028" i="3"/>
  <c r="G1028" i="3"/>
  <c r="D1028" i="3"/>
  <c r="C1028" i="3"/>
  <c r="B1028" i="3"/>
  <c r="A1028" i="3"/>
  <c r="H1027" i="3"/>
  <c r="G1027" i="3"/>
  <c r="D1027" i="3"/>
  <c r="C1027" i="3"/>
  <c r="B1027" i="3"/>
  <c r="A1027" i="3"/>
  <c r="H1026" i="3"/>
  <c r="G1026" i="3"/>
  <c r="D1026" i="3"/>
  <c r="C1026" i="3"/>
  <c r="B1026" i="3"/>
  <c r="A1026" i="3"/>
  <c r="H1025" i="3"/>
  <c r="G1025" i="3"/>
  <c r="D1025" i="3"/>
  <c r="C1025" i="3"/>
  <c r="B1025" i="3"/>
  <c r="A1025" i="3"/>
  <c r="H1024" i="3"/>
  <c r="G1024" i="3"/>
  <c r="D1024" i="3"/>
  <c r="C1024" i="3"/>
  <c r="B1024" i="3"/>
  <c r="A1024" i="3"/>
  <c r="H1023" i="3"/>
  <c r="G1023" i="3"/>
  <c r="D1023" i="3"/>
  <c r="C1023" i="3"/>
  <c r="B1023" i="3"/>
  <c r="A1023" i="3"/>
  <c r="H1022" i="3"/>
  <c r="G1022" i="3"/>
  <c r="D1022" i="3"/>
  <c r="C1022" i="3"/>
  <c r="B1022" i="3"/>
  <c r="A1022" i="3"/>
  <c r="H1021" i="3"/>
  <c r="G1021" i="3"/>
  <c r="D1021" i="3"/>
  <c r="C1021" i="3"/>
  <c r="B1021" i="3"/>
  <c r="A1021" i="3"/>
  <c r="H413" i="3"/>
  <c r="G413" i="3"/>
  <c r="D413" i="3"/>
  <c r="C413" i="3"/>
  <c r="B413" i="3"/>
  <c r="A413" i="3"/>
  <c r="H74" i="3"/>
  <c r="G74" i="3"/>
  <c r="D74" i="3"/>
  <c r="C74" i="3"/>
  <c r="B74" i="3"/>
  <c r="A74" i="3"/>
  <c r="H412" i="3"/>
  <c r="G412" i="3"/>
  <c r="D412" i="3"/>
  <c r="C412" i="3"/>
  <c r="B412" i="3"/>
  <c r="A412" i="3"/>
  <c r="H716" i="3"/>
  <c r="G716" i="3"/>
  <c r="D716" i="3"/>
  <c r="C716" i="3"/>
  <c r="B716" i="3"/>
  <c r="A716" i="3"/>
  <c r="H411" i="3"/>
  <c r="G411" i="3"/>
  <c r="D411" i="3"/>
  <c r="C411" i="3"/>
  <c r="B411" i="3"/>
  <c r="A411" i="3"/>
  <c r="H410" i="3"/>
  <c r="G410" i="3"/>
  <c r="D410" i="3"/>
  <c r="C410" i="3"/>
  <c r="B410" i="3"/>
  <c r="A410" i="3"/>
  <c r="H409" i="3"/>
  <c r="G409" i="3"/>
  <c r="D409" i="3"/>
  <c r="C409" i="3"/>
  <c r="B409" i="3"/>
  <c r="A409" i="3"/>
  <c r="H408" i="3"/>
  <c r="G408" i="3"/>
  <c r="D408" i="3"/>
  <c r="C408" i="3"/>
  <c r="B408" i="3"/>
  <c r="A408" i="3"/>
  <c r="H73" i="3"/>
  <c r="G73" i="3"/>
  <c r="D73" i="3"/>
  <c r="C73" i="3"/>
  <c r="B73" i="3"/>
  <c r="A73" i="3"/>
  <c r="H407" i="3"/>
  <c r="G407" i="3"/>
  <c r="D407" i="3"/>
  <c r="C407" i="3"/>
  <c r="B407" i="3"/>
  <c r="A407" i="3"/>
  <c r="H1020" i="3"/>
  <c r="G1020" i="3"/>
  <c r="D1020" i="3"/>
  <c r="C1020" i="3"/>
  <c r="B1020" i="3"/>
  <c r="A1020" i="3"/>
  <c r="H1019" i="3"/>
  <c r="G1019" i="3"/>
  <c r="D1019" i="3"/>
  <c r="C1019" i="3"/>
  <c r="B1019" i="3"/>
  <c r="A1019" i="3"/>
  <c r="H406" i="3"/>
  <c r="G406" i="3"/>
  <c r="D406" i="3"/>
  <c r="C406" i="3"/>
  <c r="B406" i="3"/>
  <c r="A406" i="3"/>
  <c r="H1018" i="3"/>
  <c r="G1018" i="3"/>
  <c r="D1018" i="3"/>
  <c r="C1018" i="3"/>
  <c r="B1018" i="3"/>
  <c r="A1018" i="3"/>
  <c r="H1017" i="3"/>
  <c r="G1017" i="3"/>
  <c r="D1017" i="3"/>
  <c r="C1017" i="3"/>
  <c r="B1017" i="3"/>
  <c r="A1017" i="3"/>
  <c r="H1016" i="3"/>
  <c r="G1016" i="3"/>
  <c r="D1016" i="3"/>
  <c r="C1016" i="3"/>
  <c r="B1016" i="3"/>
  <c r="A1016" i="3"/>
  <c r="H405" i="3"/>
  <c r="G405" i="3"/>
  <c r="D405" i="3"/>
  <c r="C405" i="3"/>
  <c r="B405" i="3"/>
  <c r="A405" i="3"/>
  <c r="H404" i="3"/>
  <c r="G404" i="3"/>
  <c r="D404" i="3"/>
  <c r="C404" i="3"/>
  <c r="B404" i="3"/>
  <c r="A404" i="3"/>
  <c r="H403" i="3"/>
  <c r="G403" i="3"/>
  <c r="D403" i="3"/>
  <c r="C403" i="3"/>
  <c r="B403" i="3"/>
  <c r="A403" i="3"/>
  <c r="H1015" i="3"/>
  <c r="G1015" i="3"/>
  <c r="D1015" i="3"/>
  <c r="C1015" i="3"/>
  <c r="B1015" i="3"/>
  <c r="A1015" i="3"/>
  <c r="H1014" i="3"/>
  <c r="G1014" i="3"/>
  <c r="D1014" i="3"/>
  <c r="C1014" i="3"/>
  <c r="B1014" i="3"/>
  <c r="A1014" i="3"/>
  <c r="H402" i="3"/>
  <c r="G402" i="3"/>
  <c r="D402" i="3"/>
  <c r="C402" i="3"/>
  <c r="B402" i="3"/>
  <c r="A402" i="3"/>
  <c r="H1013" i="3"/>
  <c r="G1013" i="3"/>
  <c r="D1013" i="3"/>
  <c r="C1013" i="3"/>
  <c r="B1013" i="3"/>
  <c r="A1013" i="3"/>
  <c r="H72" i="3"/>
  <c r="G72" i="3"/>
  <c r="D72" i="3"/>
  <c r="C72" i="3"/>
  <c r="B72" i="3"/>
  <c r="A72" i="3"/>
  <c r="H1012" i="3"/>
  <c r="G1012" i="3"/>
  <c r="D1012" i="3"/>
  <c r="C1012" i="3"/>
  <c r="B1012" i="3"/>
  <c r="A1012" i="3"/>
  <c r="H1011" i="3"/>
  <c r="G1011" i="3"/>
  <c r="D1011" i="3"/>
  <c r="C1011" i="3"/>
  <c r="B1011" i="3"/>
  <c r="A1011" i="3"/>
  <c r="H1010" i="3"/>
  <c r="G1010" i="3"/>
  <c r="D1010" i="3"/>
  <c r="C1010" i="3"/>
  <c r="B1010" i="3"/>
  <c r="A1010" i="3"/>
  <c r="H1009" i="3"/>
  <c r="G1009" i="3"/>
  <c r="D1009" i="3"/>
  <c r="C1009" i="3"/>
  <c r="B1009" i="3"/>
  <c r="A1009" i="3"/>
  <c r="H1008" i="3"/>
  <c r="G1008" i="3"/>
  <c r="D1008" i="3"/>
  <c r="C1008" i="3"/>
  <c r="B1008" i="3"/>
  <c r="A1008" i="3"/>
  <c r="H1007" i="3"/>
  <c r="G1007" i="3"/>
  <c r="D1007" i="3"/>
  <c r="C1007" i="3"/>
  <c r="B1007" i="3"/>
  <c r="A1007" i="3"/>
  <c r="H1006" i="3"/>
  <c r="G1006" i="3"/>
  <c r="D1006" i="3"/>
  <c r="C1006" i="3"/>
  <c r="B1006" i="3"/>
  <c r="A1006" i="3"/>
  <c r="H1005" i="3"/>
  <c r="G1005" i="3"/>
  <c r="D1005" i="3"/>
  <c r="C1005" i="3"/>
  <c r="B1005" i="3"/>
  <c r="A1005" i="3"/>
  <c r="H1004" i="3"/>
  <c r="G1004" i="3"/>
  <c r="D1004" i="3"/>
  <c r="C1004" i="3"/>
  <c r="B1004" i="3"/>
  <c r="A1004" i="3"/>
  <c r="H1003" i="3"/>
  <c r="G1003" i="3"/>
  <c r="D1003" i="3"/>
  <c r="C1003" i="3"/>
  <c r="B1003" i="3"/>
  <c r="A1003" i="3"/>
  <c r="H1002" i="3"/>
  <c r="G1002" i="3"/>
  <c r="D1002" i="3"/>
  <c r="C1002" i="3"/>
  <c r="B1002" i="3"/>
  <c r="A1002" i="3"/>
  <c r="H1001" i="3"/>
  <c r="G1001" i="3"/>
  <c r="D1001" i="3"/>
  <c r="C1001" i="3"/>
  <c r="B1001" i="3"/>
  <c r="A1001" i="3"/>
  <c r="H1000" i="3"/>
  <c r="G1000" i="3"/>
  <c r="D1000" i="3"/>
  <c r="C1000" i="3"/>
  <c r="B1000" i="3"/>
  <c r="A1000" i="3"/>
  <c r="H999" i="3"/>
  <c r="G999" i="3"/>
  <c r="D999" i="3"/>
  <c r="C999" i="3"/>
  <c r="B999" i="3"/>
  <c r="A999" i="3"/>
  <c r="H998" i="3"/>
  <c r="G998" i="3"/>
  <c r="D998" i="3"/>
  <c r="C998" i="3"/>
  <c r="B998" i="3"/>
  <c r="A998" i="3"/>
  <c r="H997" i="3"/>
  <c r="G997" i="3"/>
  <c r="D997" i="3"/>
  <c r="C997" i="3"/>
  <c r="B997" i="3"/>
  <c r="A997" i="3"/>
  <c r="H996" i="3"/>
  <c r="G996" i="3"/>
  <c r="D996" i="3"/>
  <c r="C996" i="3"/>
  <c r="B996" i="3"/>
  <c r="A996" i="3"/>
  <c r="H995" i="3"/>
  <c r="G995" i="3"/>
  <c r="D995" i="3"/>
  <c r="C995" i="3"/>
  <c r="B995" i="3"/>
  <c r="A995" i="3"/>
  <c r="H994" i="3"/>
  <c r="G994" i="3"/>
  <c r="D994" i="3"/>
  <c r="C994" i="3"/>
  <c r="B994" i="3"/>
  <c r="A994" i="3"/>
  <c r="H993" i="3"/>
  <c r="G993" i="3"/>
  <c r="D993" i="3"/>
  <c r="C993" i="3"/>
  <c r="B993" i="3"/>
  <c r="A993" i="3"/>
  <c r="H992" i="3"/>
  <c r="G992" i="3"/>
  <c r="D992" i="3"/>
  <c r="C992" i="3"/>
  <c r="B992" i="3"/>
  <c r="A992" i="3"/>
  <c r="H991" i="3"/>
  <c r="G991" i="3"/>
  <c r="D991" i="3"/>
  <c r="C991" i="3"/>
  <c r="B991" i="3"/>
  <c r="A991" i="3"/>
  <c r="H990" i="3"/>
  <c r="G990" i="3"/>
  <c r="D990" i="3"/>
  <c r="C990" i="3"/>
  <c r="B990" i="3"/>
  <c r="A990" i="3"/>
  <c r="H989" i="3"/>
  <c r="G989" i="3"/>
  <c r="D989" i="3"/>
  <c r="C989" i="3"/>
  <c r="B989" i="3"/>
  <c r="A989" i="3"/>
  <c r="H988" i="3"/>
  <c r="G988" i="3"/>
  <c r="D988" i="3"/>
  <c r="C988" i="3"/>
  <c r="B988" i="3"/>
  <c r="A988" i="3"/>
  <c r="H987" i="3"/>
  <c r="G987" i="3"/>
  <c r="D987" i="3"/>
  <c r="C987" i="3"/>
  <c r="B987" i="3"/>
  <c r="A987" i="3"/>
  <c r="H986" i="3"/>
  <c r="G986" i="3"/>
  <c r="D986" i="3"/>
  <c r="C986" i="3"/>
  <c r="B986" i="3"/>
  <c r="A986" i="3"/>
  <c r="H985" i="3"/>
  <c r="G985" i="3"/>
  <c r="D985" i="3"/>
  <c r="C985" i="3"/>
  <c r="B985" i="3"/>
  <c r="A985" i="3"/>
  <c r="H984" i="3"/>
  <c r="G984" i="3"/>
  <c r="D984" i="3"/>
  <c r="C984" i="3"/>
  <c r="B984" i="3"/>
  <c r="A984" i="3"/>
  <c r="H983" i="3"/>
  <c r="G983" i="3"/>
  <c r="D983" i="3"/>
  <c r="C983" i="3"/>
  <c r="B983" i="3"/>
  <c r="A983" i="3"/>
  <c r="H982" i="3"/>
  <c r="G982" i="3"/>
  <c r="D982" i="3"/>
  <c r="C982" i="3"/>
  <c r="B982" i="3"/>
  <c r="A982" i="3"/>
  <c r="H981" i="3"/>
  <c r="G981" i="3"/>
  <c r="D981" i="3"/>
  <c r="C981" i="3"/>
  <c r="B981" i="3"/>
  <c r="A981" i="3"/>
  <c r="H980" i="3"/>
  <c r="G980" i="3"/>
  <c r="D980" i="3"/>
  <c r="C980" i="3"/>
  <c r="B980" i="3"/>
  <c r="A980" i="3"/>
  <c r="H979" i="3"/>
  <c r="G979" i="3"/>
  <c r="D979" i="3"/>
  <c r="C979" i="3"/>
  <c r="B979" i="3"/>
  <c r="A979" i="3"/>
  <c r="H978" i="3"/>
  <c r="G978" i="3"/>
  <c r="D978" i="3"/>
  <c r="C978" i="3"/>
  <c r="B978" i="3"/>
  <c r="A978" i="3"/>
  <c r="H977" i="3"/>
  <c r="G977" i="3"/>
  <c r="D977" i="3"/>
  <c r="C977" i="3"/>
  <c r="B977" i="3"/>
  <c r="A977" i="3"/>
  <c r="H976" i="3"/>
  <c r="G976" i="3"/>
  <c r="D976" i="3"/>
  <c r="C976" i="3"/>
  <c r="B976" i="3"/>
  <c r="A976" i="3"/>
  <c r="H975" i="3"/>
  <c r="G975" i="3"/>
  <c r="D975" i="3"/>
  <c r="C975" i="3"/>
  <c r="B975" i="3"/>
  <c r="A975" i="3"/>
  <c r="H401" i="3"/>
  <c r="G401" i="3"/>
  <c r="D401" i="3"/>
  <c r="C401" i="3"/>
  <c r="B401" i="3"/>
  <c r="A401" i="3"/>
  <c r="H974" i="3"/>
  <c r="G974" i="3"/>
  <c r="D974" i="3"/>
  <c r="C974" i="3"/>
  <c r="B974" i="3"/>
  <c r="A974" i="3"/>
  <c r="H973" i="3"/>
  <c r="G973" i="3"/>
  <c r="D973" i="3"/>
  <c r="C973" i="3"/>
  <c r="B973" i="3"/>
  <c r="A973" i="3"/>
  <c r="H972" i="3"/>
  <c r="G972" i="3"/>
  <c r="D972" i="3"/>
  <c r="C972" i="3"/>
  <c r="B972" i="3"/>
  <c r="A972" i="3"/>
  <c r="H971" i="3"/>
  <c r="G971" i="3"/>
  <c r="D971" i="3"/>
  <c r="C971" i="3"/>
  <c r="B971" i="3"/>
  <c r="A971" i="3"/>
  <c r="H970" i="3"/>
  <c r="G970" i="3"/>
  <c r="D970" i="3"/>
  <c r="C970" i="3"/>
  <c r="B970" i="3"/>
  <c r="A970" i="3"/>
  <c r="H969" i="3"/>
  <c r="G969" i="3"/>
  <c r="D969" i="3"/>
  <c r="C969" i="3"/>
  <c r="B969" i="3"/>
  <c r="A969" i="3"/>
  <c r="H968" i="3"/>
  <c r="G968" i="3"/>
  <c r="D968" i="3"/>
  <c r="C968" i="3"/>
  <c r="B968" i="3"/>
  <c r="A968" i="3"/>
  <c r="H967" i="3"/>
  <c r="G967" i="3"/>
  <c r="D967" i="3"/>
  <c r="C967" i="3"/>
  <c r="B967" i="3"/>
  <c r="A967" i="3"/>
  <c r="H400" i="3"/>
  <c r="G400" i="3"/>
  <c r="D400" i="3"/>
  <c r="C400" i="3"/>
  <c r="B400" i="3"/>
  <c r="A400" i="3"/>
  <c r="H71" i="3"/>
  <c r="G71" i="3"/>
  <c r="D71" i="3"/>
  <c r="C71" i="3"/>
  <c r="B71" i="3"/>
  <c r="A71" i="3"/>
  <c r="H399" i="3"/>
  <c r="G399" i="3"/>
  <c r="D399" i="3"/>
  <c r="C399" i="3"/>
  <c r="B399" i="3"/>
  <c r="A399" i="3"/>
  <c r="H398" i="3"/>
  <c r="G398" i="3"/>
  <c r="D398" i="3"/>
  <c r="C398" i="3"/>
  <c r="B398" i="3"/>
  <c r="A398" i="3"/>
  <c r="H397" i="3"/>
  <c r="G397" i="3"/>
  <c r="D397" i="3"/>
  <c r="C397" i="3"/>
  <c r="B397" i="3"/>
  <c r="A397" i="3"/>
  <c r="H396" i="3"/>
  <c r="G396" i="3"/>
  <c r="D396" i="3"/>
  <c r="C396" i="3"/>
  <c r="B396" i="3"/>
  <c r="A396" i="3"/>
  <c r="H395" i="3"/>
  <c r="G395" i="3"/>
  <c r="D395" i="3"/>
  <c r="C395" i="3"/>
  <c r="B395" i="3"/>
  <c r="A395" i="3"/>
  <c r="H966" i="3"/>
  <c r="G966" i="3"/>
  <c r="D966" i="3"/>
  <c r="C966" i="3"/>
  <c r="B966" i="3"/>
  <c r="A966" i="3"/>
  <c r="H965" i="3"/>
  <c r="G965" i="3"/>
  <c r="D965" i="3"/>
  <c r="C965" i="3"/>
  <c r="B965" i="3"/>
  <c r="A965" i="3"/>
  <c r="H964" i="3"/>
  <c r="G964" i="3"/>
  <c r="D964" i="3"/>
  <c r="C964" i="3"/>
  <c r="B964" i="3"/>
  <c r="A964" i="3"/>
  <c r="H963" i="3"/>
  <c r="G963" i="3"/>
  <c r="D963" i="3"/>
  <c r="C963" i="3"/>
  <c r="B963" i="3"/>
  <c r="A963" i="3"/>
  <c r="H962" i="3"/>
  <c r="G962" i="3"/>
  <c r="D962" i="3"/>
  <c r="C962" i="3"/>
  <c r="B962" i="3"/>
  <c r="A962" i="3"/>
  <c r="H961" i="3"/>
  <c r="G961" i="3"/>
  <c r="D961" i="3"/>
  <c r="C961" i="3"/>
  <c r="B961" i="3"/>
  <c r="A961" i="3"/>
  <c r="H960" i="3"/>
  <c r="G960" i="3"/>
  <c r="D960" i="3"/>
  <c r="C960" i="3"/>
  <c r="B960" i="3"/>
  <c r="A960" i="3"/>
  <c r="H959" i="3"/>
  <c r="G959" i="3"/>
  <c r="D959" i="3"/>
  <c r="C959" i="3"/>
  <c r="B959" i="3"/>
  <c r="A959" i="3"/>
  <c r="H70" i="3"/>
  <c r="G70" i="3"/>
  <c r="D70" i="3"/>
  <c r="C70" i="3"/>
  <c r="B70" i="3"/>
  <c r="A70" i="3"/>
  <c r="H69" i="3"/>
  <c r="G69" i="3"/>
  <c r="D69" i="3"/>
  <c r="C69" i="3"/>
  <c r="B69" i="3"/>
  <c r="A69" i="3"/>
  <c r="H394" i="3"/>
  <c r="G394" i="3"/>
  <c r="D394" i="3"/>
  <c r="C394" i="3"/>
  <c r="B394" i="3"/>
  <c r="A394" i="3"/>
  <c r="H958" i="3"/>
  <c r="G958" i="3"/>
  <c r="D958" i="3"/>
  <c r="C958" i="3"/>
  <c r="B958" i="3"/>
  <c r="A958" i="3"/>
  <c r="H957" i="3"/>
  <c r="G957" i="3"/>
  <c r="D957" i="3"/>
  <c r="C957" i="3"/>
  <c r="B957" i="3"/>
  <c r="A957" i="3"/>
  <c r="H393" i="3"/>
  <c r="G393" i="3"/>
  <c r="D393" i="3"/>
  <c r="C393" i="3"/>
  <c r="B393" i="3"/>
  <c r="A393" i="3"/>
  <c r="H392" i="3"/>
  <c r="G392" i="3"/>
  <c r="D392" i="3"/>
  <c r="C392" i="3"/>
  <c r="B392" i="3"/>
  <c r="A392" i="3"/>
  <c r="H391" i="3"/>
  <c r="G391" i="3"/>
  <c r="D391" i="3"/>
  <c r="C391" i="3"/>
  <c r="B391" i="3"/>
  <c r="A391" i="3"/>
  <c r="H390" i="3"/>
  <c r="G390" i="3"/>
  <c r="D390" i="3"/>
  <c r="C390" i="3"/>
  <c r="B390" i="3"/>
  <c r="A390" i="3"/>
  <c r="H68" i="3"/>
  <c r="G68" i="3"/>
  <c r="D68" i="3"/>
  <c r="C68" i="3"/>
  <c r="B68" i="3"/>
  <c r="A68" i="3"/>
  <c r="H67" i="3"/>
  <c r="G67" i="3"/>
  <c r="D67" i="3"/>
  <c r="C67" i="3"/>
  <c r="B67" i="3"/>
  <c r="A67" i="3"/>
  <c r="H956" i="3"/>
  <c r="G956" i="3"/>
  <c r="D956" i="3"/>
  <c r="C956" i="3"/>
  <c r="B956" i="3"/>
  <c r="A956" i="3"/>
  <c r="H66" i="3"/>
  <c r="G66" i="3"/>
  <c r="D66" i="3"/>
  <c r="C66" i="3"/>
  <c r="B66" i="3"/>
  <c r="A66" i="3"/>
  <c r="H65" i="3"/>
  <c r="G65" i="3"/>
  <c r="D65" i="3"/>
  <c r="C65" i="3"/>
  <c r="B65" i="3"/>
  <c r="A65" i="3"/>
  <c r="H64" i="3"/>
  <c r="G64" i="3"/>
  <c r="D64" i="3"/>
  <c r="C64" i="3"/>
  <c r="B64" i="3"/>
  <c r="A64" i="3"/>
  <c r="H389" i="3"/>
  <c r="G389" i="3"/>
  <c r="D389" i="3"/>
  <c r="C389" i="3"/>
  <c r="B389" i="3"/>
  <c r="A389" i="3"/>
  <c r="H388" i="3"/>
  <c r="G388" i="3"/>
  <c r="D388" i="3"/>
  <c r="C388" i="3"/>
  <c r="B388" i="3"/>
  <c r="A388" i="3"/>
  <c r="H63" i="3"/>
  <c r="G63" i="3"/>
  <c r="D63" i="3"/>
  <c r="C63" i="3"/>
  <c r="B63" i="3"/>
  <c r="A63" i="3"/>
  <c r="H62" i="3"/>
  <c r="G62" i="3"/>
  <c r="D62" i="3"/>
  <c r="C62" i="3"/>
  <c r="B62" i="3"/>
  <c r="A62" i="3"/>
  <c r="H61" i="3"/>
  <c r="G61" i="3"/>
  <c r="D61" i="3"/>
  <c r="C61" i="3"/>
  <c r="B61" i="3"/>
  <c r="A61" i="3"/>
  <c r="H60" i="3"/>
  <c r="G60" i="3"/>
  <c r="D60" i="3"/>
  <c r="C60" i="3"/>
  <c r="B60" i="3"/>
  <c r="A60" i="3"/>
  <c r="H59" i="3"/>
  <c r="G59" i="3"/>
  <c r="D59" i="3"/>
  <c r="C59" i="3"/>
  <c r="B59" i="3"/>
  <c r="A59" i="3"/>
  <c r="H387" i="3"/>
  <c r="G387" i="3"/>
  <c r="D387" i="3"/>
  <c r="C387" i="3"/>
  <c r="B387" i="3"/>
  <c r="A387" i="3"/>
  <c r="H386" i="3"/>
  <c r="G386" i="3"/>
  <c r="D386" i="3"/>
  <c r="C386" i="3"/>
  <c r="B386" i="3"/>
  <c r="A386" i="3"/>
  <c r="H385" i="3"/>
  <c r="G385" i="3"/>
  <c r="D385" i="3"/>
  <c r="C385" i="3"/>
  <c r="B385" i="3"/>
  <c r="A385" i="3"/>
  <c r="H384" i="3"/>
  <c r="G384" i="3"/>
  <c r="D384" i="3"/>
  <c r="C384" i="3"/>
  <c r="B384" i="3"/>
  <c r="A384" i="3"/>
  <c r="H383" i="3"/>
  <c r="G383" i="3"/>
  <c r="D383" i="3"/>
  <c r="C383" i="3"/>
  <c r="B383" i="3"/>
  <c r="A383" i="3"/>
  <c r="H382" i="3"/>
  <c r="G382" i="3"/>
  <c r="D382" i="3"/>
  <c r="C382" i="3"/>
  <c r="B382" i="3"/>
  <c r="A382" i="3"/>
  <c r="H381" i="3"/>
  <c r="G381" i="3"/>
  <c r="D381" i="3"/>
  <c r="C381" i="3"/>
  <c r="B381" i="3"/>
  <c r="A381" i="3"/>
  <c r="H380" i="3"/>
  <c r="G380" i="3"/>
  <c r="D380" i="3"/>
  <c r="C380" i="3"/>
  <c r="B380" i="3"/>
  <c r="A380" i="3"/>
  <c r="H379" i="3"/>
  <c r="G379" i="3"/>
  <c r="D379" i="3"/>
  <c r="C379" i="3"/>
  <c r="B379" i="3"/>
  <c r="A379" i="3"/>
  <c r="H378" i="3"/>
  <c r="G378" i="3"/>
  <c r="D378" i="3"/>
  <c r="C378" i="3"/>
  <c r="B378" i="3"/>
  <c r="A378" i="3"/>
  <c r="H377" i="3"/>
  <c r="G377" i="3"/>
  <c r="D377" i="3"/>
  <c r="C377" i="3"/>
  <c r="B377" i="3"/>
  <c r="A377" i="3"/>
  <c r="H376" i="3"/>
  <c r="G376" i="3"/>
  <c r="D376" i="3"/>
  <c r="C376" i="3"/>
  <c r="B376" i="3"/>
  <c r="A376" i="3"/>
  <c r="H375" i="3"/>
  <c r="G375" i="3"/>
  <c r="D375" i="3"/>
  <c r="C375" i="3"/>
  <c r="B375" i="3"/>
  <c r="A375" i="3"/>
  <c r="H374" i="3"/>
  <c r="G374" i="3"/>
  <c r="D374" i="3"/>
  <c r="C374" i="3"/>
  <c r="B374" i="3"/>
  <c r="A374" i="3"/>
  <c r="H373" i="3"/>
  <c r="G373" i="3"/>
  <c r="D373" i="3"/>
  <c r="C373" i="3"/>
  <c r="B373" i="3"/>
  <c r="A373" i="3"/>
  <c r="H372" i="3"/>
  <c r="G372" i="3"/>
  <c r="D372" i="3"/>
  <c r="C372" i="3"/>
  <c r="B372" i="3"/>
  <c r="A372" i="3"/>
  <c r="H371" i="3"/>
  <c r="G371" i="3"/>
  <c r="D371" i="3"/>
  <c r="C371" i="3"/>
  <c r="B371" i="3"/>
  <c r="A371" i="3"/>
  <c r="H370" i="3"/>
  <c r="G370" i="3"/>
  <c r="D370" i="3"/>
  <c r="C370" i="3"/>
  <c r="B370" i="3"/>
  <c r="A370" i="3"/>
  <c r="H955" i="3"/>
  <c r="G955" i="3"/>
  <c r="D955" i="3"/>
  <c r="C955" i="3"/>
  <c r="B955" i="3"/>
  <c r="A955" i="3"/>
  <c r="H954" i="3"/>
  <c r="G954" i="3"/>
  <c r="D954" i="3"/>
  <c r="C954" i="3"/>
  <c r="B954" i="3"/>
  <c r="A954" i="3"/>
  <c r="H369" i="3"/>
  <c r="G369" i="3"/>
  <c r="D369" i="3"/>
  <c r="C369" i="3"/>
  <c r="B369" i="3"/>
  <c r="A369" i="3"/>
  <c r="H368" i="3"/>
  <c r="G368" i="3"/>
  <c r="D368" i="3"/>
  <c r="C368" i="3"/>
  <c r="B368" i="3"/>
  <c r="A368" i="3"/>
  <c r="H367" i="3"/>
  <c r="G367" i="3"/>
  <c r="D367" i="3"/>
  <c r="C367" i="3"/>
  <c r="B367" i="3"/>
  <c r="A367" i="3"/>
  <c r="H953" i="3"/>
  <c r="G953" i="3"/>
  <c r="D953" i="3"/>
  <c r="C953" i="3"/>
  <c r="B953" i="3"/>
  <c r="A953" i="3"/>
  <c r="H58" i="3"/>
  <c r="G58" i="3"/>
  <c r="D58" i="3"/>
  <c r="C58" i="3"/>
  <c r="B58" i="3"/>
  <c r="A58" i="3"/>
  <c r="H57" i="3"/>
  <c r="G57" i="3"/>
  <c r="D57" i="3"/>
  <c r="C57" i="3"/>
  <c r="B57" i="3"/>
  <c r="A57" i="3"/>
  <c r="H56" i="3"/>
  <c r="G56" i="3"/>
  <c r="D56" i="3"/>
  <c r="C56" i="3"/>
  <c r="B56" i="3"/>
  <c r="A56" i="3"/>
  <c r="H55" i="3"/>
  <c r="G55" i="3"/>
  <c r="D55" i="3"/>
  <c r="C55" i="3"/>
  <c r="B55" i="3"/>
  <c r="A55" i="3"/>
  <c r="H952" i="3"/>
  <c r="G952" i="3"/>
  <c r="D952" i="3"/>
  <c r="C952" i="3"/>
  <c r="B952" i="3"/>
  <c r="A952" i="3"/>
  <c r="H54" i="3"/>
  <c r="G54" i="3"/>
  <c r="D54" i="3"/>
  <c r="C54" i="3"/>
  <c r="B54" i="3"/>
  <c r="A54" i="3"/>
  <c r="H53" i="3"/>
  <c r="G53" i="3"/>
  <c r="D53" i="3"/>
  <c r="C53" i="3"/>
  <c r="B53" i="3"/>
  <c r="A53" i="3"/>
  <c r="H52" i="3"/>
  <c r="G52" i="3"/>
  <c r="D52" i="3"/>
  <c r="C52" i="3"/>
  <c r="B52" i="3"/>
  <c r="A52" i="3"/>
  <c r="H366" i="3"/>
  <c r="G366" i="3"/>
  <c r="D366" i="3"/>
  <c r="C366" i="3"/>
  <c r="B366" i="3"/>
  <c r="A366" i="3"/>
  <c r="H365" i="3"/>
  <c r="G365" i="3"/>
  <c r="D365" i="3"/>
  <c r="C365" i="3"/>
  <c r="B365" i="3"/>
  <c r="A365" i="3"/>
  <c r="H51" i="3"/>
  <c r="G51" i="3"/>
  <c r="D51" i="3"/>
  <c r="C51" i="3"/>
  <c r="B51" i="3"/>
  <c r="A51" i="3"/>
  <c r="H50" i="3"/>
  <c r="G50" i="3"/>
  <c r="D50" i="3"/>
  <c r="C50" i="3"/>
  <c r="B50" i="3"/>
  <c r="A50" i="3"/>
  <c r="H49" i="3"/>
  <c r="G49" i="3"/>
  <c r="D49" i="3"/>
  <c r="C49" i="3"/>
  <c r="B49" i="3"/>
  <c r="A49" i="3"/>
  <c r="H671" i="3"/>
  <c r="G671" i="3"/>
  <c r="D671" i="3"/>
  <c r="C671" i="3"/>
  <c r="B671" i="3"/>
  <c r="A671" i="3"/>
  <c r="H670" i="3"/>
  <c r="G670" i="3"/>
  <c r="D670" i="3"/>
  <c r="C670" i="3"/>
  <c r="B670" i="3"/>
  <c r="A670" i="3"/>
  <c r="H669" i="3"/>
  <c r="G669" i="3"/>
  <c r="D669" i="3"/>
  <c r="C669" i="3"/>
  <c r="B669" i="3"/>
  <c r="A669" i="3"/>
  <c r="H668" i="3"/>
  <c r="G668" i="3"/>
  <c r="D668" i="3"/>
  <c r="C668" i="3"/>
  <c r="B668" i="3"/>
  <c r="A668" i="3"/>
  <c r="H667" i="3"/>
  <c r="G667" i="3"/>
  <c r="D667" i="3"/>
  <c r="C667" i="3"/>
  <c r="B667" i="3"/>
  <c r="A667" i="3"/>
  <c r="H666" i="3"/>
  <c r="G666" i="3"/>
  <c r="D666" i="3"/>
  <c r="C666" i="3"/>
  <c r="B666" i="3"/>
  <c r="A666" i="3"/>
  <c r="H665" i="3"/>
  <c r="G665" i="3"/>
  <c r="D665" i="3"/>
  <c r="C665" i="3"/>
  <c r="B665" i="3"/>
  <c r="A665" i="3"/>
  <c r="H664" i="3"/>
  <c r="G664" i="3"/>
  <c r="D664" i="3"/>
  <c r="C664" i="3"/>
  <c r="B664" i="3"/>
  <c r="A664" i="3"/>
  <c r="H663" i="3"/>
  <c r="G663" i="3"/>
  <c r="D663" i="3"/>
  <c r="C663" i="3"/>
  <c r="B663" i="3"/>
  <c r="A663" i="3"/>
  <c r="H662" i="3"/>
  <c r="G662" i="3"/>
  <c r="D662" i="3"/>
  <c r="C662" i="3"/>
  <c r="B662" i="3"/>
  <c r="A662" i="3"/>
  <c r="H661" i="3"/>
  <c r="G661" i="3"/>
  <c r="D661" i="3"/>
  <c r="C661" i="3"/>
  <c r="B661" i="3"/>
  <c r="A661" i="3"/>
  <c r="H660" i="3"/>
  <c r="G660" i="3"/>
  <c r="D660" i="3"/>
  <c r="C660" i="3"/>
  <c r="B660" i="3"/>
  <c r="A660" i="3"/>
  <c r="H659" i="3"/>
  <c r="G659" i="3"/>
  <c r="D659" i="3"/>
  <c r="C659" i="3"/>
  <c r="B659" i="3"/>
  <c r="A659" i="3"/>
  <c r="H658" i="3"/>
  <c r="G658" i="3"/>
  <c r="D658" i="3"/>
  <c r="C658" i="3"/>
  <c r="B658" i="3"/>
  <c r="A658" i="3"/>
  <c r="H657" i="3"/>
  <c r="G657" i="3"/>
  <c r="D657" i="3"/>
  <c r="C657" i="3"/>
  <c r="B657" i="3"/>
  <c r="A657" i="3"/>
  <c r="H859" i="3"/>
  <c r="G859" i="3"/>
  <c r="D859" i="3"/>
  <c r="C859" i="3"/>
  <c r="B859" i="3"/>
  <c r="A859" i="3"/>
  <c r="H858" i="3"/>
  <c r="G858" i="3"/>
  <c r="D858" i="3"/>
  <c r="C858" i="3"/>
  <c r="B858" i="3"/>
  <c r="A858" i="3"/>
  <c r="H857" i="3"/>
  <c r="G857" i="3"/>
  <c r="D857" i="3"/>
  <c r="C857" i="3"/>
  <c r="B857" i="3"/>
  <c r="A857" i="3"/>
  <c r="H48" i="3"/>
  <c r="G48" i="3"/>
  <c r="D48" i="3"/>
  <c r="C48" i="3"/>
  <c r="B48" i="3"/>
  <c r="A48" i="3"/>
  <c r="H951" i="3"/>
  <c r="G951" i="3"/>
  <c r="D951" i="3"/>
  <c r="C951" i="3"/>
  <c r="B951" i="3"/>
  <c r="A951" i="3"/>
  <c r="H950" i="3"/>
  <c r="G950" i="3"/>
  <c r="D950" i="3"/>
  <c r="C950" i="3"/>
  <c r="B950" i="3"/>
  <c r="A950" i="3"/>
  <c r="H949" i="3"/>
  <c r="G949" i="3"/>
  <c r="D949" i="3"/>
  <c r="C949" i="3"/>
  <c r="B949" i="3"/>
  <c r="A949" i="3"/>
  <c r="H364" i="3"/>
  <c r="G364" i="3"/>
  <c r="D364" i="3"/>
  <c r="C364" i="3"/>
  <c r="B364" i="3"/>
  <c r="A364" i="3"/>
  <c r="H47" i="3"/>
  <c r="G47" i="3"/>
  <c r="D47" i="3"/>
  <c r="C47" i="3"/>
  <c r="B47" i="3"/>
  <c r="A47" i="3"/>
  <c r="H46" i="3"/>
  <c r="G46" i="3"/>
  <c r="D46" i="3"/>
  <c r="C46" i="3"/>
  <c r="B46" i="3"/>
  <c r="A46" i="3"/>
  <c r="H363" i="3"/>
  <c r="G363" i="3"/>
  <c r="D363" i="3"/>
  <c r="C363" i="3"/>
  <c r="B363" i="3"/>
  <c r="A363" i="3"/>
  <c r="H45" i="3"/>
  <c r="G45" i="3"/>
  <c r="D45" i="3"/>
  <c r="C45" i="3"/>
  <c r="B45" i="3"/>
  <c r="A45" i="3"/>
  <c r="H44" i="3"/>
  <c r="G44" i="3"/>
  <c r="D44" i="3"/>
  <c r="C44" i="3"/>
  <c r="B44" i="3"/>
  <c r="A44" i="3"/>
  <c r="H948" i="3"/>
  <c r="G948" i="3"/>
  <c r="D948" i="3"/>
  <c r="C948" i="3"/>
  <c r="B948" i="3"/>
  <c r="A948" i="3"/>
  <c r="H947" i="3"/>
  <c r="G947" i="3"/>
  <c r="D947" i="3"/>
  <c r="C947" i="3"/>
  <c r="B947" i="3"/>
  <c r="A947" i="3"/>
  <c r="H946" i="3"/>
  <c r="G946" i="3"/>
  <c r="D946" i="3"/>
  <c r="C946" i="3"/>
  <c r="B946" i="3"/>
  <c r="A946" i="3"/>
  <c r="H43" i="3"/>
  <c r="G43" i="3"/>
  <c r="D43" i="3"/>
  <c r="C43" i="3"/>
  <c r="B43" i="3"/>
  <c r="A43" i="3"/>
  <c r="H362" i="3"/>
  <c r="G362" i="3"/>
  <c r="D362" i="3"/>
  <c r="C362" i="3"/>
  <c r="B362" i="3"/>
  <c r="A362" i="3"/>
  <c r="H361" i="3"/>
  <c r="G361" i="3"/>
  <c r="D361" i="3"/>
  <c r="C361" i="3"/>
  <c r="B361" i="3"/>
  <c r="A361" i="3"/>
  <c r="H360" i="3"/>
  <c r="G360" i="3"/>
  <c r="D360" i="3"/>
  <c r="C360" i="3"/>
  <c r="B360" i="3"/>
  <c r="A360" i="3"/>
  <c r="H42" i="3"/>
  <c r="G42" i="3"/>
  <c r="D42" i="3"/>
  <c r="C42" i="3"/>
  <c r="B42" i="3"/>
  <c r="A42" i="3"/>
  <c r="H945" i="3"/>
  <c r="G945" i="3"/>
  <c r="D945" i="3"/>
  <c r="C945" i="3"/>
  <c r="B945" i="3"/>
  <c r="A945" i="3"/>
  <c r="H359" i="3"/>
  <c r="G359" i="3"/>
  <c r="D359" i="3"/>
  <c r="C359" i="3"/>
  <c r="B359" i="3"/>
  <c r="A359" i="3"/>
  <c r="H41" i="3"/>
  <c r="G41" i="3"/>
  <c r="D41" i="3"/>
  <c r="C41" i="3"/>
  <c r="B41" i="3"/>
  <c r="A41" i="3"/>
  <c r="H358" i="3"/>
  <c r="G358" i="3"/>
  <c r="D358" i="3"/>
  <c r="C358" i="3"/>
  <c r="B358" i="3"/>
  <c r="A358" i="3"/>
  <c r="H357" i="3"/>
  <c r="G357" i="3"/>
  <c r="D357" i="3"/>
  <c r="C357" i="3"/>
  <c r="B357" i="3"/>
  <c r="A357" i="3"/>
  <c r="H856" i="3"/>
  <c r="G856" i="3"/>
  <c r="D856" i="3"/>
  <c r="C856" i="3"/>
  <c r="B856" i="3"/>
  <c r="A856" i="3"/>
  <c r="H944" i="3"/>
  <c r="G944" i="3"/>
  <c r="D944" i="3"/>
  <c r="C944" i="3"/>
  <c r="B944" i="3"/>
  <c r="A944" i="3"/>
  <c r="H356" i="3"/>
  <c r="G356" i="3"/>
  <c r="D356" i="3"/>
  <c r="C356" i="3"/>
  <c r="B356" i="3"/>
  <c r="A356" i="3"/>
  <c r="H40" i="3"/>
  <c r="G40" i="3"/>
  <c r="D40" i="3"/>
  <c r="C40" i="3"/>
  <c r="B40" i="3"/>
  <c r="A40" i="3"/>
  <c r="H943" i="3"/>
  <c r="G943" i="3"/>
  <c r="D943" i="3"/>
  <c r="C943" i="3"/>
  <c r="B943" i="3"/>
  <c r="A943" i="3"/>
  <c r="H942" i="3"/>
  <c r="G942" i="3"/>
  <c r="D942" i="3"/>
  <c r="C942" i="3"/>
  <c r="B942" i="3"/>
  <c r="A942" i="3"/>
  <c r="H941" i="3"/>
  <c r="G941" i="3"/>
  <c r="D941" i="3"/>
  <c r="C941" i="3"/>
  <c r="B941" i="3"/>
  <c r="A941" i="3"/>
  <c r="H940" i="3"/>
  <c r="G940" i="3"/>
  <c r="D940" i="3"/>
  <c r="C940" i="3"/>
  <c r="B940" i="3"/>
  <c r="A940" i="3"/>
  <c r="H939" i="3"/>
  <c r="G939" i="3"/>
  <c r="D939" i="3"/>
  <c r="C939" i="3"/>
  <c r="B939" i="3"/>
  <c r="A939" i="3"/>
  <c r="H938" i="3"/>
  <c r="G938" i="3"/>
  <c r="D938" i="3"/>
  <c r="C938" i="3"/>
  <c r="B938" i="3"/>
  <c r="A938" i="3"/>
  <c r="H937" i="3"/>
  <c r="G937" i="3"/>
  <c r="D937" i="3"/>
  <c r="C937" i="3"/>
  <c r="B937" i="3"/>
  <c r="A937" i="3"/>
  <c r="H936" i="3"/>
  <c r="G936" i="3"/>
  <c r="D936" i="3"/>
  <c r="C936" i="3"/>
  <c r="B936" i="3"/>
  <c r="A936" i="3"/>
  <c r="H935" i="3"/>
  <c r="G935" i="3"/>
  <c r="D935" i="3"/>
  <c r="C935" i="3"/>
  <c r="B935" i="3"/>
  <c r="A935" i="3"/>
  <c r="H934" i="3"/>
  <c r="G934" i="3"/>
  <c r="D934" i="3"/>
  <c r="C934" i="3"/>
  <c r="B934" i="3"/>
  <c r="A934" i="3"/>
  <c r="H355" i="3"/>
  <c r="G355" i="3"/>
  <c r="D355" i="3"/>
  <c r="C355" i="3"/>
  <c r="B355" i="3"/>
  <c r="A355" i="3"/>
  <c r="H354" i="3"/>
  <c r="G354" i="3"/>
  <c r="D354" i="3"/>
  <c r="C354" i="3"/>
  <c r="B354" i="3"/>
  <c r="A354" i="3"/>
  <c r="H353" i="3"/>
  <c r="G353" i="3"/>
  <c r="D353" i="3"/>
  <c r="C353" i="3"/>
  <c r="B353" i="3"/>
  <c r="A353" i="3"/>
  <c r="H352" i="3"/>
  <c r="G352" i="3"/>
  <c r="D352" i="3"/>
  <c r="C352" i="3"/>
  <c r="B352" i="3"/>
  <c r="A352" i="3"/>
  <c r="H715" i="3"/>
  <c r="G715" i="3"/>
  <c r="D715" i="3"/>
  <c r="C715" i="3"/>
  <c r="B715" i="3"/>
  <c r="A715" i="3"/>
  <c r="H933" i="3"/>
  <c r="G933" i="3"/>
  <c r="D933" i="3"/>
  <c r="C933" i="3"/>
  <c r="B933" i="3"/>
  <c r="A933" i="3"/>
  <c r="H351" i="3"/>
  <c r="G351" i="3"/>
  <c r="D351" i="3"/>
  <c r="C351" i="3"/>
  <c r="B351" i="3"/>
  <c r="A351" i="3"/>
  <c r="H350" i="3"/>
  <c r="G350" i="3"/>
  <c r="D350" i="3"/>
  <c r="C350" i="3"/>
  <c r="B350" i="3"/>
  <c r="A350" i="3"/>
  <c r="H349" i="3"/>
  <c r="G349" i="3"/>
  <c r="D349" i="3"/>
  <c r="C349" i="3"/>
  <c r="B349" i="3"/>
  <c r="A349" i="3"/>
  <c r="H348" i="3"/>
  <c r="G348" i="3"/>
  <c r="D348" i="3"/>
  <c r="C348" i="3"/>
  <c r="B348" i="3"/>
  <c r="A348" i="3"/>
  <c r="H347" i="3"/>
  <c r="G347" i="3"/>
  <c r="D347" i="3"/>
  <c r="C347" i="3"/>
  <c r="B347" i="3"/>
  <c r="A347" i="3"/>
  <c r="H346" i="3"/>
  <c r="G346" i="3"/>
  <c r="D346" i="3"/>
  <c r="C346" i="3"/>
  <c r="B346" i="3"/>
  <c r="A346" i="3"/>
  <c r="H345" i="3"/>
  <c r="G345" i="3"/>
  <c r="D345" i="3"/>
  <c r="C345" i="3"/>
  <c r="B345" i="3"/>
  <c r="A345" i="3"/>
  <c r="H344" i="3"/>
  <c r="G344" i="3"/>
  <c r="D344" i="3"/>
  <c r="C344" i="3"/>
  <c r="B344" i="3"/>
  <c r="A344" i="3"/>
  <c r="H343" i="3"/>
  <c r="G343" i="3"/>
  <c r="D343" i="3"/>
  <c r="C343" i="3"/>
  <c r="B343" i="3"/>
  <c r="A343" i="3"/>
  <c r="H342" i="3"/>
  <c r="G342" i="3"/>
  <c r="D342" i="3"/>
  <c r="C342" i="3"/>
  <c r="B342" i="3"/>
  <c r="A342" i="3"/>
  <c r="H341" i="3"/>
  <c r="G341" i="3"/>
  <c r="D341" i="3"/>
  <c r="C341" i="3"/>
  <c r="B341" i="3"/>
  <c r="A341" i="3"/>
  <c r="H340" i="3"/>
  <c r="G340" i="3"/>
  <c r="D340" i="3"/>
  <c r="C340" i="3"/>
  <c r="B340" i="3"/>
  <c r="A340" i="3"/>
  <c r="H339" i="3"/>
  <c r="G339" i="3"/>
  <c r="D339" i="3"/>
  <c r="C339" i="3"/>
  <c r="B339" i="3"/>
  <c r="A339" i="3"/>
  <c r="H338" i="3"/>
  <c r="G338" i="3"/>
  <c r="D338" i="3"/>
  <c r="C338" i="3"/>
  <c r="B338" i="3"/>
  <c r="A338" i="3"/>
  <c r="H337" i="3"/>
  <c r="G337" i="3"/>
  <c r="D337" i="3"/>
  <c r="C337" i="3"/>
  <c r="B337" i="3"/>
  <c r="A337" i="3"/>
  <c r="H336" i="3"/>
  <c r="G336" i="3"/>
  <c r="D336" i="3"/>
  <c r="C336" i="3"/>
  <c r="B336" i="3"/>
  <c r="A336" i="3"/>
  <c r="H335" i="3"/>
  <c r="G335" i="3"/>
  <c r="D335" i="3"/>
  <c r="C335" i="3"/>
  <c r="B335" i="3"/>
  <c r="A335" i="3"/>
  <c r="H334" i="3"/>
  <c r="G334" i="3"/>
  <c r="D334" i="3"/>
  <c r="C334" i="3"/>
  <c r="B334" i="3"/>
  <c r="A334" i="3"/>
  <c r="H333" i="3"/>
  <c r="G333" i="3"/>
  <c r="D333" i="3"/>
  <c r="C333" i="3"/>
  <c r="B333" i="3"/>
  <c r="A333" i="3"/>
  <c r="H332" i="3"/>
  <c r="G332" i="3"/>
  <c r="D332" i="3"/>
  <c r="C332" i="3"/>
  <c r="B332" i="3"/>
  <c r="A332" i="3"/>
  <c r="H331" i="3"/>
  <c r="G331" i="3"/>
  <c r="D331" i="3"/>
  <c r="C331" i="3"/>
  <c r="B331" i="3"/>
  <c r="A331" i="3"/>
  <c r="H932" i="3"/>
  <c r="G932" i="3"/>
  <c r="D932" i="3"/>
  <c r="C932" i="3"/>
  <c r="B932" i="3"/>
  <c r="A932" i="3"/>
  <c r="H931" i="3"/>
  <c r="G931" i="3"/>
  <c r="D931" i="3"/>
  <c r="C931" i="3"/>
  <c r="B931" i="3"/>
  <c r="A931" i="3"/>
  <c r="H930" i="3"/>
  <c r="G930" i="3"/>
  <c r="D930" i="3"/>
  <c r="C930" i="3"/>
  <c r="B930" i="3"/>
  <c r="A930" i="3"/>
  <c r="H330" i="3"/>
  <c r="G330" i="3"/>
  <c r="D330" i="3"/>
  <c r="C330" i="3"/>
  <c r="B330" i="3"/>
  <c r="A330" i="3"/>
  <c r="H329" i="3"/>
  <c r="G329" i="3"/>
  <c r="D329" i="3"/>
  <c r="C329" i="3"/>
  <c r="B329" i="3"/>
  <c r="A329" i="3"/>
  <c r="H929" i="3"/>
  <c r="G929" i="3"/>
  <c r="D929" i="3"/>
  <c r="C929" i="3"/>
  <c r="B929" i="3"/>
  <c r="A929" i="3"/>
  <c r="H928" i="3"/>
  <c r="G928" i="3"/>
  <c r="D928" i="3"/>
  <c r="C928" i="3"/>
  <c r="B928" i="3"/>
  <c r="A928" i="3"/>
  <c r="H927" i="3"/>
  <c r="G927" i="3"/>
  <c r="D927" i="3"/>
  <c r="C927" i="3"/>
  <c r="B927" i="3"/>
  <c r="A927" i="3"/>
  <c r="H39" i="3"/>
  <c r="G39" i="3"/>
  <c r="D39" i="3"/>
  <c r="C39" i="3"/>
  <c r="B39" i="3"/>
  <c r="A39" i="3"/>
  <c r="H38" i="3"/>
  <c r="G38" i="3"/>
  <c r="D38" i="3"/>
  <c r="C38" i="3"/>
  <c r="B38" i="3"/>
  <c r="A38" i="3"/>
  <c r="H37" i="3"/>
  <c r="G37" i="3"/>
  <c r="D37" i="3"/>
  <c r="C37" i="3"/>
  <c r="B37" i="3"/>
  <c r="A37" i="3"/>
  <c r="H36" i="3"/>
  <c r="G36" i="3"/>
  <c r="D36" i="3"/>
  <c r="C36" i="3"/>
  <c r="B36" i="3"/>
  <c r="A36" i="3"/>
  <c r="H35" i="3"/>
  <c r="G35" i="3"/>
  <c r="D35" i="3"/>
  <c r="C35" i="3"/>
  <c r="B35" i="3"/>
  <c r="A35" i="3"/>
  <c r="H34" i="3"/>
  <c r="G34" i="3"/>
  <c r="D34" i="3"/>
  <c r="C34" i="3"/>
  <c r="B34" i="3"/>
  <c r="A34" i="3"/>
  <c r="H33" i="3"/>
  <c r="G33" i="3"/>
  <c r="D33" i="3"/>
  <c r="C33" i="3"/>
  <c r="B33" i="3"/>
  <c r="A33" i="3"/>
  <c r="H32" i="3"/>
  <c r="G32" i="3"/>
  <c r="D32" i="3"/>
  <c r="C32" i="3"/>
  <c r="B32" i="3"/>
  <c r="A32" i="3"/>
  <c r="H31" i="3"/>
  <c r="G31" i="3"/>
  <c r="D31" i="3"/>
  <c r="C31" i="3"/>
  <c r="B31" i="3"/>
  <c r="A31" i="3"/>
  <c r="H30" i="3"/>
  <c r="G30" i="3"/>
  <c r="D30" i="3"/>
  <c r="C30" i="3"/>
  <c r="B30" i="3"/>
  <c r="A30" i="3"/>
  <c r="H29" i="3"/>
  <c r="G29" i="3"/>
  <c r="D29" i="3"/>
  <c r="C29" i="3"/>
  <c r="B29" i="3"/>
  <c r="A29" i="3"/>
  <c r="H926" i="3"/>
  <c r="G926" i="3"/>
  <c r="D926" i="3"/>
  <c r="C926" i="3"/>
  <c r="B926" i="3"/>
  <c r="A926" i="3"/>
  <c r="H925" i="3"/>
  <c r="G925" i="3"/>
  <c r="D925" i="3"/>
  <c r="C925" i="3"/>
  <c r="B925" i="3"/>
  <c r="A925" i="3"/>
  <c r="H924" i="3"/>
  <c r="G924" i="3"/>
  <c r="D924" i="3"/>
  <c r="C924" i="3"/>
  <c r="B924" i="3"/>
  <c r="A924" i="3"/>
  <c r="H923" i="3"/>
  <c r="G923" i="3"/>
  <c r="D923" i="3"/>
  <c r="C923" i="3"/>
  <c r="B923" i="3"/>
  <c r="A923" i="3"/>
  <c r="H656" i="3"/>
  <c r="G656" i="3"/>
  <c r="D656" i="3"/>
  <c r="C656" i="3"/>
  <c r="B656" i="3"/>
  <c r="A656" i="3"/>
  <c r="H655" i="3"/>
  <c r="G655" i="3"/>
  <c r="D655" i="3"/>
  <c r="C655" i="3"/>
  <c r="B655" i="3"/>
  <c r="A655" i="3"/>
  <c r="H654" i="3"/>
  <c r="G654" i="3"/>
  <c r="D654" i="3"/>
  <c r="C654" i="3"/>
  <c r="B654" i="3"/>
  <c r="A654" i="3"/>
  <c r="H328" i="3"/>
  <c r="G328" i="3"/>
  <c r="D328" i="3"/>
  <c r="C328" i="3"/>
  <c r="B328" i="3"/>
  <c r="A328" i="3"/>
  <c r="H653" i="3"/>
  <c r="G653" i="3"/>
  <c r="D653" i="3"/>
  <c r="C653" i="3"/>
  <c r="B653" i="3"/>
  <c r="A653" i="3"/>
  <c r="H652" i="3"/>
  <c r="G652" i="3"/>
  <c r="D652" i="3"/>
  <c r="C652" i="3"/>
  <c r="B652" i="3"/>
  <c r="A652" i="3"/>
  <c r="H651" i="3"/>
  <c r="G651" i="3"/>
  <c r="D651" i="3"/>
  <c r="C651" i="3"/>
  <c r="B651" i="3"/>
  <c r="A651" i="3"/>
  <c r="H650" i="3"/>
  <c r="G650" i="3"/>
  <c r="D650" i="3"/>
  <c r="C650" i="3"/>
  <c r="B650" i="3"/>
  <c r="A650" i="3"/>
  <c r="H649" i="3"/>
  <c r="G649" i="3"/>
  <c r="D649" i="3"/>
  <c r="C649" i="3"/>
  <c r="B649" i="3"/>
  <c r="A649" i="3"/>
  <c r="H648" i="3"/>
  <c r="G648" i="3"/>
  <c r="D648" i="3"/>
  <c r="C648" i="3"/>
  <c r="B648" i="3"/>
  <c r="A648" i="3"/>
  <c r="H855" i="3"/>
  <c r="G855" i="3"/>
  <c r="D855" i="3"/>
  <c r="C855" i="3"/>
  <c r="B855" i="3"/>
  <c r="A855" i="3"/>
  <c r="H714" i="3"/>
  <c r="G714" i="3"/>
  <c r="D714" i="3"/>
  <c r="C714" i="3"/>
  <c r="B714" i="3"/>
  <c r="A714" i="3"/>
  <c r="H922" i="3"/>
  <c r="G922" i="3"/>
  <c r="D922" i="3"/>
  <c r="C922" i="3"/>
  <c r="B922" i="3"/>
  <c r="A922" i="3"/>
  <c r="H921" i="3"/>
  <c r="G921" i="3"/>
  <c r="D921" i="3"/>
  <c r="C921" i="3"/>
  <c r="B921" i="3"/>
  <c r="A921" i="3"/>
  <c r="H647" i="3"/>
  <c r="G647" i="3"/>
  <c r="D647" i="3"/>
  <c r="C647" i="3"/>
  <c r="B647" i="3"/>
  <c r="A647" i="3"/>
  <c r="H646" i="3"/>
  <c r="G646" i="3"/>
  <c r="D646" i="3"/>
  <c r="C646" i="3"/>
  <c r="B646" i="3"/>
  <c r="A646" i="3"/>
  <c r="H645" i="3"/>
  <c r="G645" i="3"/>
  <c r="D645" i="3"/>
  <c r="C645" i="3"/>
  <c r="B645" i="3"/>
  <c r="A645" i="3"/>
  <c r="H644" i="3"/>
  <c r="G644" i="3"/>
  <c r="D644" i="3"/>
  <c r="C644" i="3"/>
  <c r="B644" i="3"/>
  <c r="A644" i="3"/>
  <c r="H643" i="3"/>
  <c r="G643" i="3"/>
  <c r="D643" i="3"/>
  <c r="C643" i="3"/>
  <c r="B643" i="3"/>
  <c r="A643" i="3"/>
  <c r="H642" i="3"/>
  <c r="G642" i="3"/>
  <c r="D642" i="3"/>
  <c r="C642" i="3"/>
  <c r="B642" i="3"/>
  <c r="A642" i="3"/>
  <c r="H641" i="3"/>
  <c r="G641" i="3"/>
  <c r="D641" i="3"/>
  <c r="C641" i="3"/>
  <c r="B641" i="3"/>
  <c r="A641" i="3"/>
  <c r="H640" i="3"/>
  <c r="G640" i="3"/>
  <c r="D640" i="3"/>
  <c r="C640" i="3"/>
  <c r="B640" i="3"/>
  <c r="A640" i="3"/>
  <c r="H639" i="3"/>
  <c r="G639" i="3"/>
  <c r="D639" i="3"/>
  <c r="C639" i="3"/>
  <c r="B639" i="3"/>
  <c r="A639" i="3"/>
  <c r="H638" i="3"/>
  <c r="G638" i="3"/>
  <c r="D638" i="3"/>
  <c r="C638" i="3"/>
  <c r="B638" i="3"/>
  <c r="A638" i="3"/>
  <c r="H637" i="3"/>
  <c r="G637" i="3"/>
  <c r="D637" i="3"/>
  <c r="C637" i="3"/>
  <c r="B637" i="3"/>
  <c r="A637" i="3"/>
  <c r="H636" i="3"/>
  <c r="G636" i="3"/>
  <c r="D636" i="3"/>
  <c r="C636" i="3"/>
  <c r="B636" i="3"/>
  <c r="A636" i="3"/>
  <c r="H635" i="3"/>
  <c r="G635" i="3"/>
  <c r="D635" i="3"/>
  <c r="C635" i="3"/>
  <c r="B635" i="3"/>
  <c r="A635" i="3"/>
  <c r="H634" i="3"/>
  <c r="G634" i="3"/>
  <c r="D634" i="3"/>
  <c r="C634" i="3"/>
  <c r="B634" i="3"/>
  <c r="A634" i="3"/>
  <c r="H633" i="3"/>
  <c r="G633" i="3"/>
  <c r="D633" i="3"/>
  <c r="C633" i="3"/>
  <c r="B633" i="3"/>
  <c r="A633" i="3"/>
  <c r="H632" i="3"/>
  <c r="G632" i="3"/>
  <c r="D632" i="3"/>
  <c r="C632" i="3"/>
  <c r="B632" i="3"/>
  <c r="A632" i="3"/>
  <c r="H631" i="3"/>
  <c r="G631" i="3"/>
  <c r="D631" i="3"/>
  <c r="C631" i="3"/>
  <c r="B631" i="3"/>
  <c r="A631" i="3"/>
  <c r="H630" i="3"/>
  <c r="G630" i="3"/>
  <c r="D630" i="3"/>
  <c r="C630" i="3"/>
  <c r="B630" i="3"/>
  <c r="A630" i="3"/>
  <c r="H629" i="3"/>
  <c r="G629" i="3"/>
  <c r="D629" i="3"/>
  <c r="C629" i="3"/>
  <c r="B629" i="3"/>
  <c r="A629" i="3"/>
  <c r="H628" i="3"/>
  <c r="G628" i="3"/>
  <c r="D628" i="3"/>
  <c r="C628" i="3"/>
  <c r="B628" i="3"/>
  <c r="A628" i="3"/>
  <c r="H627" i="3"/>
  <c r="G627" i="3"/>
  <c r="D627" i="3"/>
  <c r="C627" i="3"/>
  <c r="B627" i="3"/>
  <c r="A627" i="3"/>
  <c r="H626" i="3"/>
  <c r="G626" i="3"/>
  <c r="D626" i="3"/>
  <c r="C626" i="3"/>
  <c r="B626" i="3"/>
  <c r="A626" i="3"/>
  <c r="H625" i="3"/>
  <c r="G625" i="3"/>
  <c r="D625" i="3"/>
  <c r="C625" i="3"/>
  <c r="B625" i="3"/>
  <c r="A625" i="3"/>
  <c r="H624" i="3"/>
  <c r="G624" i="3"/>
  <c r="D624" i="3"/>
  <c r="C624" i="3"/>
  <c r="B624" i="3"/>
  <c r="A624" i="3"/>
  <c r="H623" i="3"/>
  <c r="G623" i="3"/>
  <c r="D623" i="3"/>
  <c r="C623" i="3"/>
  <c r="B623" i="3"/>
  <c r="A623" i="3"/>
  <c r="H622" i="3"/>
  <c r="G622" i="3"/>
  <c r="D622" i="3"/>
  <c r="C622" i="3"/>
  <c r="B622" i="3"/>
  <c r="A622" i="3"/>
  <c r="H621" i="3"/>
  <c r="G621" i="3"/>
  <c r="D621" i="3"/>
  <c r="C621" i="3"/>
  <c r="B621" i="3"/>
  <c r="A621" i="3"/>
  <c r="H620" i="3"/>
  <c r="G620" i="3"/>
  <c r="D620" i="3"/>
  <c r="C620" i="3"/>
  <c r="B620" i="3"/>
  <c r="A620" i="3"/>
  <c r="H619" i="3"/>
  <c r="G619" i="3"/>
  <c r="D619" i="3"/>
  <c r="C619" i="3"/>
  <c r="B619" i="3"/>
  <c r="A619" i="3"/>
  <c r="H618" i="3"/>
  <c r="G618" i="3"/>
  <c r="D618" i="3"/>
  <c r="C618" i="3"/>
  <c r="B618" i="3"/>
  <c r="A618" i="3"/>
  <c r="H617" i="3"/>
  <c r="G617" i="3"/>
  <c r="D617" i="3"/>
  <c r="C617" i="3"/>
  <c r="B617" i="3"/>
  <c r="A617" i="3"/>
  <c r="H616" i="3"/>
  <c r="G616" i="3"/>
  <c r="D616" i="3"/>
  <c r="C616" i="3"/>
  <c r="B616" i="3"/>
  <c r="A616" i="3"/>
  <c r="H615" i="3"/>
  <c r="G615" i="3"/>
  <c r="D615" i="3"/>
  <c r="C615" i="3"/>
  <c r="B615" i="3"/>
  <c r="A615" i="3"/>
  <c r="H614" i="3"/>
  <c r="G614" i="3"/>
  <c r="D614" i="3"/>
  <c r="C614" i="3"/>
  <c r="B614" i="3"/>
  <c r="A614" i="3"/>
  <c r="H613" i="3"/>
  <c r="G613" i="3"/>
  <c r="D613" i="3"/>
  <c r="C613" i="3"/>
  <c r="B613" i="3"/>
  <c r="A613" i="3"/>
  <c r="H612" i="3"/>
  <c r="G612" i="3"/>
  <c r="D612" i="3"/>
  <c r="C612" i="3"/>
  <c r="B612" i="3"/>
  <c r="A612" i="3"/>
  <c r="H611" i="3"/>
  <c r="G611" i="3"/>
  <c r="D611" i="3"/>
  <c r="C611" i="3"/>
  <c r="B611" i="3"/>
  <c r="A611" i="3"/>
  <c r="H610" i="3"/>
  <c r="G610" i="3"/>
  <c r="D610" i="3"/>
  <c r="C610" i="3"/>
  <c r="B610" i="3"/>
  <c r="A610" i="3"/>
  <c r="H609" i="3"/>
  <c r="G609" i="3"/>
  <c r="D609" i="3"/>
  <c r="C609" i="3"/>
  <c r="B609" i="3"/>
  <c r="A609" i="3"/>
  <c r="H608" i="3"/>
  <c r="G608" i="3"/>
  <c r="D608" i="3"/>
  <c r="C608" i="3"/>
  <c r="B608" i="3"/>
  <c r="A608" i="3"/>
  <c r="H607" i="3"/>
  <c r="G607" i="3"/>
  <c r="D607" i="3"/>
  <c r="C607" i="3"/>
  <c r="B607" i="3"/>
  <c r="A607" i="3"/>
  <c r="H606" i="3"/>
  <c r="G606" i="3"/>
  <c r="D606" i="3"/>
  <c r="C606" i="3"/>
  <c r="B606" i="3"/>
  <c r="A606" i="3"/>
  <c r="H605" i="3"/>
  <c r="G605" i="3"/>
  <c r="D605" i="3"/>
  <c r="C605" i="3"/>
  <c r="B605" i="3"/>
  <c r="A605" i="3"/>
  <c r="H604" i="3"/>
  <c r="G604" i="3"/>
  <c r="D604" i="3"/>
  <c r="C604" i="3"/>
  <c r="B604" i="3"/>
  <c r="A604" i="3"/>
  <c r="H603" i="3"/>
  <c r="G603" i="3"/>
  <c r="D603" i="3"/>
  <c r="C603" i="3"/>
  <c r="B603" i="3"/>
  <c r="A603" i="3"/>
  <c r="H602" i="3"/>
  <c r="G602" i="3"/>
  <c r="D602" i="3"/>
  <c r="C602" i="3"/>
  <c r="B602" i="3"/>
  <c r="A602" i="3"/>
  <c r="H601" i="3"/>
  <c r="G601" i="3"/>
  <c r="D601" i="3"/>
  <c r="C601" i="3"/>
  <c r="B601" i="3"/>
  <c r="A601" i="3"/>
  <c r="H600" i="3"/>
  <c r="G600" i="3"/>
  <c r="D600" i="3"/>
  <c r="C600" i="3"/>
  <c r="B600" i="3"/>
  <c r="A600" i="3"/>
  <c r="H28" i="3"/>
  <c r="G28" i="3"/>
  <c r="D28" i="3"/>
  <c r="C28" i="3"/>
  <c r="B28" i="3"/>
  <c r="A28" i="3"/>
  <c r="H920" i="3"/>
  <c r="G920" i="3"/>
  <c r="D920" i="3"/>
  <c r="C920" i="3"/>
  <c r="B920" i="3"/>
  <c r="A920" i="3"/>
  <c r="H919" i="3"/>
  <c r="G919" i="3"/>
  <c r="D919" i="3"/>
  <c r="C919" i="3"/>
  <c r="B919" i="3"/>
  <c r="A919" i="3"/>
  <c r="H713" i="3"/>
  <c r="G713" i="3"/>
  <c r="D713" i="3"/>
  <c r="C713" i="3"/>
  <c r="B713" i="3"/>
  <c r="A713" i="3"/>
  <c r="H712" i="3"/>
  <c r="G712" i="3"/>
  <c r="D712" i="3"/>
  <c r="C712" i="3"/>
  <c r="B712" i="3"/>
  <c r="A712" i="3"/>
  <c r="H711" i="3"/>
  <c r="G711" i="3"/>
  <c r="D711" i="3"/>
  <c r="C711" i="3"/>
  <c r="B711" i="3"/>
  <c r="A711" i="3"/>
  <c r="H710" i="3"/>
  <c r="G710" i="3"/>
  <c r="D710" i="3"/>
  <c r="C710" i="3"/>
  <c r="B710" i="3"/>
  <c r="A710" i="3"/>
  <c r="H709" i="3"/>
  <c r="G709" i="3"/>
  <c r="D709" i="3"/>
  <c r="C709" i="3"/>
  <c r="B709" i="3"/>
  <c r="A709" i="3"/>
  <c r="H708" i="3"/>
  <c r="G708" i="3"/>
  <c r="D708" i="3"/>
  <c r="C708" i="3"/>
  <c r="B708" i="3"/>
  <c r="A708" i="3"/>
  <c r="H707" i="3"/>
  <c r="G707" i="3"/>
  <c r="D707" i="3"/>
  <c r="C707" i="3"/>
  <c r="B707" i="3"/>
  <c r="A707" i="3"/>
  <c r="H27" i="3"/>
  <c r="G27" i="3"/>
  <c r="D27" i="3"/>
  <c r="C27" i="3"/>
  <c r="B27" i="3"/>
  <c r="A27" i="3"/>
  <c r="H26" i="3"/>
  <c r="G26" i="3"/>
  <c r="D26" i="3"/>
  <c r="C26" i="3"/>
  <c r="B26" i="3"/>
  <c r="A26" i="3"/>
  <c r="H918" i="3"/>
  <c r="G918" i="3"/>
  <c r="D918" i="3"/>
  <c r="C918" i="3"/>
  <c r="B918" i="3"/>
  <c r="A918" i="3"/>
  <c r="H706" i="3"/>
  <c r="G706" i="3"/>
  <c r="D706" i="3"/>
  <c r="C706" i="3"/>
  <c r="B706" i="3"/>
  <c r="A706" i="3"/>
  <c r="H917" i="3"/>
  <c r="G917" i="3"/>
  <c r="D917" i="3"/>
  <c r="C917" i="3"/>
  <c r="B917" i="3"/>
  <c r="A917" i="3"/>
  <c r="H916" i="3"/>
  <c r="G916" i="3"/>
  <c r="D916" i="3"/>
  <c r="C916" i="3"/>
  <c r="B916" i="3"/>
  <c r="A916" i="3"/>
  <c r="H915" i="3"/>
  <c r="G915" i="3"/>
  <c r="D915" i="3"/>
  <c r="C915" i="3"/>
  <c r="B915" i="3"/>
  <c r="A915" i="3"/>
  <c r="H914" i="3"/>
  <c r="G914" i="3"/>
  <c r="D914" i="3"/>
  <c r="C914" i="3"/>
  <c r="B914" i="3"/>
  <c r="A914" i="3"/>
  <c r="H913" i="3"/>
  <c r="G913" i="3"/>
  <c r="D913" i="3"/>
  <c r="C913" i="3"/>
  <c r="B913" i="3"/>
  <c r="A913" i="3"/>
  <c r="H912" i="3"/>
  <c r="G912" i="3"/>
  <c r="D912" i="3"/>
  <c r="C912" i="3"/>
  <c r="B912" i="3"/>
  <c r="A912" i="3"/>
  <c r="H911" i="3"/>
  <c r="G911" i="3"/>
  <c r="D911" i="3"/>
  <c r="C911" i="3"/>
  <c r="B911" i="3"/>
  <c r="A911" i="3"/>
  <c r="H910" i="3"/>
  <c r="G910" i="3"/>
  <c r="D910" i="3"/>
  <c r="C910" i="3"/>
  <c r="B910" i="3"/>
  <c r="A910" i="3"/>
  <c r="H909" i="3"/>
  <c r="G909" i="3"/>
  <c r="D909" i="3"/>
  <c r="C909" i="3"/>
  <c r="B909" i="3"/>
  <c r="A909" i="3"/>
  <c r="H908" i="3"/>
  <c r="G908" i="3"/>
  <c r="D908" i="3"/>
  <c r="C908" i="3"/>
  <c r="B908" i="3"/>
  <c r="A908" i="3"/>
  <c r="H907" i="3"/>
  <c r="G907" i="3"/>
  <c r="D907" i="3"/>
  <c r="C907" i="3"/>
  <c r="B907" i="3"/>
  <c r="A907" i="3"/>
  <c r="H906" i="3"/>
  <c r="G906" i="3"/>
  <c r="D906" i="3"/>
  <c r="C906" i="3"/>
  <c r="B906" i="3"/>
  <c r="A906" i="3"/>
  <c r="H905" i="3"/>
  <c r="G905" i="3"/>
  <c r="D905" i="3"/>
  <c r="C905" i="3"/>
  <c r="B905" i="3"/>
  <c r="A905" i="3"/>
  <c r="H904" i="3"/>
  <c r="G904" i="3"/>
  <c r="D904" i="3"/>
  <c r="C904" i="3"/>
  <c r="B904" i="3"/>
  <c r="A904" i="3"/>
  <c r="H903" i="3"/>
  <c r="G903" i="3"/>
  <c r="D903" i="3"/>
  <c r="C903" i="3"/>
  <c r="B903" i="3"/>
  <c r="A903" i="3"/>
  <c r="H25" i="3"/>
  <c r="G25" i="3"/>
  <c r="D25" i="3"/>
  <c r="C25" i="3"/>
  <c r="B25" i="3"/>
  <c r="A25" i="3"/>
  <c r="H24" i="3"/>
  <c r="G24" i="3"/>
  <c r="D24" i="3"/>
  <c r="C24" i="3"/>
  <c r="B24" i="3"/>
  <c r="A24" i="3"/>
  <c r="H23" i="3"/>
  <c r="G23" i="3"/>
  <c r="D23" i="3"/>
  <c r="C23" i="3"/>
  <c r="B23" i="3"/>
  <c r="A23" i="3"/>
  <c r="H22" i="3"/>
  <c r="G22" i="3"/>
  <c r="D22" i="3"/>
  <c r="C22" i="3"/>
  <c r="B22" i="3"/>
  <c r="A22" i="3"/>
  <c r="H21" i="3"/>
  <c r="G21" i="3"/>
  <c r="D21" i="3"/>
  <c r="C21" i="3"/>
  <c r="B21" i="3"/>
  <c r="A21" i="3"/>
  <c r="H20" i="3"/>
  <c r="G20" i="3"/>
  <c r="D20" i="3"/>
  <c r="C20" i="3"/>
  <c r="B20" i="3"/>
  <c r="A20" i="3"/>
  <c r="H19" i="3"/>
  <c r="G19" i="3"/>
  <c r="D19" i="3"/>
  <c r="C19" i="3"/>
  <c r="B19" i="3"/>
  <c r="A19" i="3"/>
  <c r="H18" i="3"/>
  <c r="G18" i="3"/>
  <c r="D18" i="3"/>
  <c r="C18" i="3"/>
  <c r="B18" i="3"/>
  <c r="A18" i="3"/>
  <c r="H17" i="3"/>
  <c r="G17" i="3"/>
  <c r="D17" i="3"/>
  <c r="C17" i="3"/>
  <c r="B17" i="3"/>
  <c r="A17" i="3"/>
  <c r="H16" i="3"/>
  <c r="G16" i="3"/>
  <c r="D16" i="3"/>
  <c r="C16" i="3"/>
  <c r="B16" i="3"/>
  <c r="A16" i="3"/>
  <c r="H15" i="3"/>
  <c r="G15" i="3"/>
  <c r="D15" i="3"/>
  <c r="C15" i="3"/>
  <c r="B15" i="3"/>
  <c r="A15" i="3"/>
  <c r="H14" i="3"/>
  <c r="G14" i="3"/>
  <c r="D14" i="3"/>
  <c r="C14" i="3"/>
  <c r="B14" i="3"/>
  <c r="A14" i="3"/>
  <c r="H13" i="3"/>
  <c r="G13" i="3"/>
  <c r="D13" i="3"/>
  <c r="C13" i="3"/>
  <c r="B13" i="3"/>
  <c r="A13" i="3"/>
  <c r="H12" i="3"/>
  <c r="G12" i="3"/>
  <c r="D12" i="3"/>
  <c r="C12" i="3"/>
  <c r="B12" i="3"/>
  <c r="A12" i="3"/>
  <c r="H11" i="3"/>
  <c r="G11" i="3"/>
  <c r="D11" i="3"/>
  <c r="C11" i="3"/>
  <c r="B11" i="3"/>
  <c r="A11" i="3"/>
  <c r="H10" i="3"/>
  <c r="G10" i="3"/>
  <c r="D10" i="3"/>
  <c r="C10" i="3"/>
  <c r="B10" i="3"/>
  <c r="A10" i="3"/>
  <c r="H9" i="3"/>
  <c r="G9" i="3"/>
  <c r="D9" i="3"/>
  <c r="C9" i="3"/>
  <c r="B9" i="3"/>
  <c r="A9" i="3"/>
  <c r="H8" i="3"/>
  <c r="G8" i="3"/>
  <c r="D8" i="3"/>
  <c r="C8" i="3"/>
  <c r="B8" i="3"/>
  <c r="A8" i="3"/>
  <c r="H7" i="3"/>
  <c r="G7" i="3"/>
  <c r="D7" i="3"/>
  <c r="C7" i="3"/>
  <c r="B7" i="3"/>
  <c r="A7" i="3"/>
  <c r="H6" i="3"/>
  <c r="G6" i="3"/>
  <c r="D6" i="3"/>
  <c r="C6" i="3"/>
  <c r="B6" i="3"/>
  <c r="A6" i="3"/>
  <c r="H5" i="3"/>
  <c r="G5" i="3"/>
  <c r="D5" i="3"/>
  <c r="C5" i="3"/>
  <c r="B5" i="3"/>
  <c r="A5" i="3"/>
  <c r="H902" i="3"/>
  <c r="G902" i="3"/>
  <c r="D902" i="3"/>
  <c r="C902" i="3"/>
  <c r="B902" i="3"/>
  <c r="A902" i="3"/>
  <c r="H901" i="3"/>
  <c r="G901" i="3"/>
  <c r="D901" i="3"/>
  <c r="C901" i="3"/>
  <c r="B901" i="3"/>
  <c r="A901" i="3"/>
  <c r="H900" i="3"/>
  <c r="G900" i="3"/>
  <c r="D900" i="3"/>
  <c r="C900" i="3"/>
  <c r="B900" i="3"/>
  <c r="A900" i="3"/>
  <c r="H899" i="3"/>
  <c r="G899" i="3"/>
  <c r="D899" i="3"/>
  <c r="C899" i="3"/>
  <c r="B899" i="3"/>
  <c r="A899" i="3"/>
  <c r="H898" i="3"/>
  <c r="G898" i="3"/>
  <c r="D898" i="3"/>
  <c r="C898" i="3"/>
  <c r="B898" i="3"/>
  <c r="A898" i="3"/>
  <c r="H897" i="3"/>
  <c r="G897" i="3"/>
  <c r="D897" i="3"/>
  <c r="C897" i="3"/>
  <c r="B897" i="3"/>
  <c r="A897" i="3"/>
  <c r="H896" i="3"/>
  <c r="G896" i="3"/>
  <c r="D896" i="3"/>
  <c r="C896" i="3"/>
  <c r="B896" i="3"/>
  <c r="A896" i="3"/>
  <c r="H895" i="3"/>
  <c r="G895" i="3"/>
  <c r="D895" i="3"/>
  <c r="C895" i="3"/>
  <c r="B895" i="3"/>
  <c r="A895" i="3"/>
  <c r="H894" i="3"/>
  <c r="G894" i="3"/>
  <c r="D894" i="3"/>
  <c r="C894" i="3"/>
  <c r="B894" i="3"/>
  <c r="A894" i="3"/>
  <c r="H893" i="3"/>
  <c r="G893" i="3"/>
  <c r="D893" i="3"/>
  <c r="C893" i="3"/>
  <c r="B893" i="3"/>
  <c r="A893" i="3"/>
  <c r="H892" i="3"/>
  <c r="G892" i="3"/>
  <c r="D892" i="3"/>
  <c r="C892" i="3"/>
  <c r="B892" i="3"/>
  <c r="A892" i="3"/>
  <c r="H891" i="3"/>
  <c r="G891" i="3"/>
  <c r="D891" i="3"/>
  <c r="C891" i="3"/>
  <c r="B891" i="3"/>
  <c r="A891" i="3"/>
  <c r="H890" i="3"/>
  <c r="G890" i="3"/>
  <c r="D890" i="3"/>
  <c r="C890" i="3"/>
  <c r="B890" i="3"/>
  <c r="A890" i="3"/>
  <c r="H889" i="3"/>
  <c r="G889" i="3"/>
  <c r="D889" i="3"/>
  <c r="C889" i="3"/>
  <c r="B889" i="3"/>
  <c r="A889" i="3"/>
  <c r="H888" i="3"/>
  <c r="G888" i="3"/>
  <c r="D888" i="3"/>
  <c r="C888" i="3"/>
  <c r="B888" i="3"/>
  <c r="A888" i="3"/>
  <c r="H887" i="3"/>
  <c r="G887" i="3"/>
  <c r="D887" i="3"/>
  <c r="C887" i="3"/>
  <c r="B887" i="3"/>
  <c r="A887" i="3"/>
  <c r="H886" i="3"/>
  <c r="G886" i="3"/>
  <c r="D886" i="3"/>
  <c r="C886" i="3"/>
  <c r="B886" i="3"/>
  <c r="A886" i="3"/>
  <c r="H885" i="3"/>
  <c r="G885" i="3"/>
  <c r="D885" i="3"/>
  <c r="C885" i="3"/>
  <c r="B885" i="3"/>
  <c r="A885" i="3"/>
  <c r="H884" i="3"/>
  <c r="G884" i="3"/>
  <c r="D884" i="3"/>
  <c r="C884" i="3"/>
  <c r="B884" i="3"/>
  <c r="A884" i="3"/>
  <c r="H883" i="3"/>
  <c r="G883" i="3"/>
  <c r="D883" i="3"/>
  <c r="C883" i="3"/>
  <c r="B883" i="3"/>
  <c r="A883" i="3"/>
  <c r="H882" i="3"/>
  <c r="G882" i="3"/>
  <c r="D882" i="3"/>
  <c r="C882" i="3"/>
  <c r="B882" i="3"/>
  <c r="A882" i="3"/>
  <c r="H881" i="3"/>
  <c r="G881" i="3"/>
  <c r="D881" i="3"/>
  <c r="C881" i="3"/>
  <c r="B881" i="3"/>
  <c r="A881" i="3"/>
  <c r="H880" i="3"/>
  <c r="G880" i="3"/>
  <c r="D880" i="3"/>
  <c r="C880" i="3"/>
  <c r="B880" i="3"/>
  <c r="A880" i="3"/>
  <c r="H879" i="3"/>
  <c r="G879" i="3"/>
  <c r="D879" i="3"/>
  <c r="C879" i="3"/>
  <c r="B879" i="3"/>
  <c r="A879" i="3"/>
  <c r="H878" i="3"/>
  <c r="G878" i="3"/>
  <c r="D878" i="3"/>
  <c r="C878" i="3"/>
  <c r="B878" i="3"/>
  <c r="A878" i="3"/>
  <c r="H877" i="3"/>
  <c r="G877" i="3"/>
  <c r="D877" i="3"/>
  <c r="C877" i="3"/>
  <c r="B877" i="3"/>
  <c r="A877" i="3"/>
  <c r="H876" i="3"/>
  <c r="G876" i="3"/>
  <c r="D876" i="3"/>
  <c r="C876" i="3"/>
  <c r="B876" i="3"/>
  <c r="A876" i="3"/>
  <c r="H875" i="3"/>
  <c r="G875" i="3"/>
  <c r="D875" i="3"/>
  <c r="C875" i="3"/>
  <c r="B875" i="3"/>
  <c r="A875" i="3"/>
  <c r="H874" i="3"/>
  <c r="G874" i="3"/>
  <c r="D874" i="3"/>
  <c r="C874" i="3"/>
  <c r="B874" i="3"/>
  <c r="A874" i="3"/>
  <c r="H873" i="3"/>
  <c r="G873" i="3"/>
  <c r="D873" i="3"/>
  <c r="C873" i="3"/>
  <c r="B873" i="3"/>
  <c r="A873" i="3"/>
  <c r="H872" i="3"/>
  <c r="G872" i="3"/>
  <c r="D872" i="3"/>
  <c r="C872" i="3"/>
  <c r="B872" i="3"/>
  <c r="A872" i="3"/>
  <c r="H327" i="3"/>
  <c r="G327" i="3"/>
  <c r="D327" i="3"/>
  <c r="C327" i="3"/>
  <c r="B327" i="3"/>
  <c r="A327" i="3"/>
  <c r="H326" i="3"/>
  <c r="G326" i="3"/>
  <c r="D326" i="3"/>
  <c r="C326" i="3"/>
  <c r="B326" i="3"/>
  <c r="A326" i="3"/>
  <c r="H325" i="3"/>
  <c r="G325" i="3"/>
  <c r="D325" i="3"/>
  <c r="C325" i="3"/>
  <c r="B325" i="3"/>
  <c r="A325" i="3"/>
  <c r="H324" i="3"/>
  <c r="G324" i="3"/>
  <c r="D324" i="3"/>
  <c r="C324" i="3"/>
  <c r="B324" i="3"/>
  <c r="A324" i="3"/>
  <c r="H323" i="3"/>
  <c r="G323" i="3"/>
  <c r="D323" i="3"/>
  <c r="C323" i="3"/>
  <c r="B323" i="3"/>
  <c r="A323" i="3"/>
  <c r="H322" i="3"/>
  <c r="G322" i="3"/>
  <c r="D322" i="3"/>
  <c r="C322" i="3"/>
  <c r="B322" i="3"/>
  <c r="A322" i="3"/>
  <c r="H321" i="3"/>
  <c r="G321" i="3"/>
  <c r="D321" i="3"/>
  <c r="C321" i="3"/>
  <c r="B321" i="3"/>
  <c r="A321" i="3"/>
  <c r="H320" i="3"/>
  <c r="G320" i="3"/>
  <c r="D320" i="3"/>
  <c r="C320" i="3"/>
  <c r="B320" i="3"/>
  <c r="A320" i="3"/>
  <c r="H319" i="3"/>
  <c r="G319" i="3"/>
  <c r="D319" i="3"/>
  <c r="C319" i="3"/>
  <c r="B319" i="3"/>
  <c r="A319" i="3"/>
  <c r="H318" i="3"/>
  <c r="G318" i="3"/>
  <c r="D318" i="3"/>
  <c r="C318" i="3"/>
  <c r="B318" i="3"/>
  <c r="A318" i="3"/>
  <c r="H317" i="3"/>
  <c r="G317" i="3"/>
  <c r="D317" i="3"/>
  <c r="C317" i="3"/>
  <c r="B317" i="3"/>
  <c r="A317" i="3"/>
  <c r="H316" i="3"/>
  <c r="G316" i="3"/>
  <c r="D316" i="3"/>
  <c r="C316" i="3"/>
  <c r="B316" i="3"/>
  <c r="A316" i="3"/>
  <c r="H315" i="3"/>
  <c r="G315" i="3"/>
  <c r="D315" i="3"/>
  <c r="C315" i="3"/>
  <c r="B315" i="3"/>
  <c r="A315" i="3"/>
  <c r="H314" i="3"/>
  <c r="G314" i="3"/>
  <c r="D314" i="3"/>
  <c r="C314" i="3"/>
  <c r="B314" i="3"/>
  <c r="A314" i="3"/>
  <c r="H313" i="3"/>
  <c r="G313" i="3"/>
  <c r="D313" i="3"/>
  <c r="C313" i="3"/>
  <c r="B313" i="3"/>
  <c r="A313" i="3"/>
  <c r="H312" i="3"/>
  <c r="G312" i="3"/>
  <c r="D312" i="3"/>
  <c r="C312" i="3"/>
  <c r="B312" i="3"/>
  <c r="A312" i="3"/>
  <c r="H311" i="3"/>
  <c r="G311" i="3"/>
  <c r="D311" i="3"/>
  <c r="C311" i="3"/>
  <c r="B311" i="3"/>
  <c r="A311" i="3"/>
  <c r="H310" i="3"/>
  <c r="G310" i="3"/>
  <c r="D310" i="3"/>
  <c r="C310" i="3"/>
  <c r="B310" i="3"/>
  <c r="A310" i="3"/>
  <c r="H309" i="3"/>
  <c r="G309" i="3"/>
  <c r="D309" i="3"/>
  <c r="C309" i="3"/>
  <c r="B309" i="3"/>
  <c r="A309" i="3"/>
  <c r="H308" i="3"/>
  <c r="G308" i="3"/>
  <c r="D308" i="3"/>
  <c r="C308" i="3"/>
  <c r="B308" i="3"/>
  <c r="A308" i="3"/>
  <c r="H307" i="3"/>
  <c r="G307" i="3"/>
  <c r="D307" i="3"/>
  <c r="C307" i="3"/>
  <c r="B307" i="3"/>
  <c r="A307" i="3"/>
  <c r="H306" i="3"/>
  <c r="G306" i="3"/>
  <c r="D306" i="3"/>
  <c r="C306" i="3"/>
  <c r="B306" i="3"/>
  <c r="A306" i="3"/>
  <c r="H305" i="3"/>
  <c r="G305" i="3"/>
  <c r="D305" i="3"/>
  <c r="C305" i="3"/>
  <c r="B305" i="3"/>
  <c r="A305" i="3"/>
  <c r="H304" i="3"/>
  <c r="G304" i="3"/>
  <c r="D304" i="3"/>
  <c r="C304" i="3"/>
  <c r="B304" i="3"/>
  <c r="A304" i="3"/>
  <c r="H303" i="3"/>
  <c r="G303" i="3"/>
  <c r="D303" i="3"/>
  <c r="C303" i="3"/>
  <c r="B303" i="3"/>
  <c r="A303" i="3"/>
  <c r="H4" i="3"/>
  <c r="G4" i="3"/>
  <c r="D4" i="3"/>
  <c r="C4" i="3"/>
  <c r="B4" i="3"/>
  <c r="A4" i="3"/>
  <c r="H3" i="3"/>
  <c r="G3" i="3"/>
  <c r="D3" i="3"/>
  <c r="C3" i="3"/>
  <c r="B3" i="3"/>
  <c r="A3" i="3"/>
  <c r="H302" i="3"/>
  <c r="G302" i="3"/>
  <c r="D302" i="3"/>
  <c r="C302" i="3"/>
  <c r="B302" i="3"/>
  <c r="A302" i="3"/>
  <c r="H301" i="3"/>
  <c r="G301" i="3"/>
  <c r="D301" i="3"/>
  <c r="C301" i="3"/>
  <c r="B301" i="3"/>
  <c r="A301" i="3"/>
  <c r="H300" i="3"/>
  <c r="G300" i="3"/>
  <c r="D300" i="3"/>
  <c r="C300" i="3"/>
  <c r="B300" i="3"/>
  <c r="A300" i="3"/>
  <c r="H299" i="3"/>
  <c r="G299" i="3"/>
  <c r="D299" i="3"/>
  <c r="C299" i="3"/>
  <c r="B299" i="3"/>
  <c r="A299" i="3"/>
  <c r="H298" i="3"/>
  <c r="G298" i="3"/>
  <c r="D298" i="3"/>
  <c r="C298" i="3"/>
  <c r="B298" i="3"/>
  <c r="A298" i="3"/>
  <c r="H297" i="3"/>
  <c r="G297" i="3"/>
  <c r="D297" i="3"/>
  <c r="C297" i="3"/>
  <c r="B297" i="3"/>
  <c r="A297" i="3"/>
  <c r="H296" i="3"/>
  <c r="G296" i="3"/>
  <c r="D296" i="3"/>
  <c r="C296" i="3"/>
  <c r="B296" i="3"/>
  <c r="A296" i="3"/>
  <c r="H295" i="3"/>
  <c r="G295" i="3"/>
  <c r="D295" i="3"/>
  <c r="C295" i="3"/>
  <c r="B295" i="3"/>
  <c r="A295" i="3"/>
  <c r="H294" i="3"/>
  <c r="G294" i="3"/>
  <c r="D294" i="3"/>
  <c r="C294" i="3"/>
  <c r="B294" i="3"/>
  <c r="A294" i="3"/>
  <c r="H293" i="3"/>
  <c r="G293" i="3"/>
  <c r="D293" i="3"/>
  <c r="C293" i="3"/>
  <c r="B293" i="3"/>
  <c r="A293" i="3"/>
  <c r="H292" i="3"/>
  <c r="G292" i="3"/>
  <c r="D292" i="3"/>
  <c r="C292" i="3"/>
  <c r="B292" i="3"/>
  <c r="A292" i="3"/>
  <c r="H291" i="3"/>
  <c r="G291" i="3"/>
  <c r="D291" i="3"/>
  <c r="C291" i="3"/>
  <c r="B291" i="3"/>
  <c r="A291" i="3"/>
  <c r="H290" i="3"/>
  <c r="G290" i="3"/>
  <c r="D290" i="3"/>
  <c r="C290" i="3"/>
  <c r="B290" i="3"/>
  <c r="A290" i="3"/>
  <c r="H289" i="3"/>
  <c r="G289" i="3"/>
  <c r="D289" i="3"/>
  <c r="C289" i="3"/>
  <c r="B289" i="3"/>
  <c r="A289" i="3"/>
  <c r="H288" i="3"/>
  <c r="G288" i="3"/>
  <c r="D288" i="3"/>
  <c r="C288" i="3"/>
  <c r="B288" i="3"/>
  <c r="A288" i="3"/>
  <c r="H287" i="3"/>
  <c r="G287" i="3"/>
  <c r="D287" i="3"/>
  <c r="C287" i="3"/>
  <c r="B287" i="3"/>
  <c r="A287" i="3"/>
  <c r="H286" i="3"/>
  <c r="G286" i="3"/>
  <c r="D286" i="3"/>
  <c r="C286" i="3"/>
  <c r="B286" i="3"/>
  <c r="A286" i="3"/>
  <c r="H285" i="3"/>
  <c r="G285" i="3"/>
  <c r="D285" i="3"/>
  <c r="C285" i="3"/>
  <c r="B285" i="3"/>
  <c r="A285" i="3"/>
  <c r="H284" i="3"/>
  <c r="G284" i="3"/>
  <c r="D284" i="3"/>
  <c r="C284" i="3"/>
  <c r="B284" i="3"/>
  <c r="A284" i="3"/>
  <c r="H283" i="3"/>
  <c r="G283" i="3"/>
  <c r="D283" i="3"/>
  <c r="C283" i="3"/>
  <c r="B283" i="3"/>
  <c r="A283" i="3"/>
  <c r="H282" i="3"/>
  <c r="G282" i="3"/>
  <c r="D282" i="3"/>
  <c r="C282" i="3"/>
  <c r="B282" i="3"/>
  <c r="A282" i="3"/>
  <c r="H281" i="3"/>
  <c r="G281" i="3"/>
  <c r="D281" i="3"/>
  <c r="C281" i="3"/>
  <c r="B281" i="3"/>
  <c r="A281" i="3"/>
  <c r="H280" i="3"/>
  <c r="G280" i="3"/>
  <c r="D280" i="3"/>
  <c r="C280" i="3"/>
  <c r="B280" i="3"/>
  <c r="A280" i="3"/>
  <c r="H871" i="3"/>
  <c r="G871" i="3"/>
  <c r="D871" i="3"/>
  <c r="C871" i="3"/>
  <c r="B871" i="3"/>
  <c r="A871" i="3"/>
  <c r="H279" i="3"/>
  <c r="G279" i="3"/>
  <c r="D279" i="3"/>
  <c r="C279" i="3"/>
  <c r="B279" i="3"/>
  <c r="A279" i="3"/>
  <c r="H870" i="3"/>
  <c r="G870" i="3"/>
  <c r="D870" i="3"/>
  <c r="C870" i="3"/>
  <c r="B870" i="3"/>
  <c r="A870" i="3"/>
  <c r="H869" i="3"/>
  <c r="G869" i="3"/>
  <c r="D869" i="3"/>
  <c r="C869" i="3"/>
  <c r="B869" i="3"/>
  <c r="A869" i="3"/>
  <c r="H868" i="3"/>
  <c r="G868" i="3"/>
  <c r="D868" i="3"/>
  <c r="C868" i="3"/>
  <c r="B868" i="3"/>
  <c r="A868" i="3"/>
  <c r="H867" i="3"/>
  <c r="G867" i="3"/>
  <c r="D867" i="3"/>
  <c r="C867" i="3"/>
  <c r="B867" i="3"/>
  <c r="A867" i="3"/>
  <c r="H866" i="3"/>
  <c r="G866" i="3"/>
  <c r="D866" i="3"/>
  <c r="C866" i="3"/>
  <c r="B866" i="3"/>
  <c r="A866" i="3"/>
  <c r="H865" i="3"/>
  <c r="G865" i="3"/>
  <c r="D865" i="3"/>
  <c r="C865" i="3"/>
  <c r="B865" i="3"/>
  <c r="A865" i="3"/>
  <c r="H864" i="3"/>
  <c r="G864" i="3"/>
  <c r="D864" i="3"/>
  <c r="C864" i="3"/>
  <c r="B864" i="3"/>
  <c r="A864" i="3"/>
  <c r="H278" i="3"/>
  <c r="G278" i="3"/>
  <c r="D278" i="3"/>
  <c r="C278" i="3"/>
  <c r="B278" i="3"/>
  <c r="A278" i="3"/>
  <c r="H277" i="3"/>
  <c r="G277" i="3"/>
  <c r="D277" i="3"/>
  <c r="C277" i="3"/>
  <c r="B277" i="3"/>
  <c r="A277" i="3"/>
  <c r="H863" i="3"/>
  <c r="G863" i="3"/>
  <c r="D863" i="3"/>
  <c r="C863" i="3"/>
  <c r="B863" i="3"/>
  <c r="A863" i="3"/>
  <c r="H862" i="3"/>
  <c r="G862" i="3"/>
  <c r="D862" i="3"/>
  <c r="C862" i="3"/>
  <c r="B862" i="3"/>
  <c r="A862" i="3"/>
  <c r="H276" i="3"/>
  <c r="G276" i="3"/>
  <c r="D276" i="3"/>
  <c r="C276" i="3"/>
  <c r="B276" i="3"/>
  <c r="A276" i="3"/>
  <c r="H861" i="3"/>
  <c r="G861" i="3"/>
  <c r="D861" i="3"/>
  <c r="C861" i="3"/>
  <c r="B861" i="3"/>
  <c r="A861" i="3"/>
  <c r="H860" i="3"/>
  <c r="G860" i="3"/>
  <c r="D860" i="3"/>
  <c r="C860" i="3"/>
  <c r="B860" i="3"/>
  <c r="A860" i="3"/>
  <c r="H854" i="4"/>
  <c r="G854" i="4"/>
  <c r="D854" i="4"/>
  <c r="C854" i="4"/>
  <c r="B854" i="4"/>
  <c r="A854" i="4"/>
  <c r="H853" i="4"/>
  <c r="G853" i="4"/>
  <c r="D853" i="4"/>
  <c r="C853" i="4"/>
  <c r="B853" i="4"/>
  <c r="A853" i="4"/>
  <c r="H852" i="4"/>
  <c r="G852" i="4"/>
  <c r="D852" i="4"/>
  <c r="C852" i="4"/>
  <c r="B852" i="4"/>
  <c r="A852" i="4"/>
  <c r="H851" i="4"/>
  <c r="G851" i="4"/>
  <c r="D851" i="4"/>
  <c r="C851" i="4"/>
  <c r="B851" i="4"/>
  <c r="A851" i="4"/>
  <c r="H850" i="4"/>
  <c r="G850" i="4"/>
  <c r="D850" i="4"/>
  <c r="C850" i="4"/>
  <c r="B850" i="4"/>
  <c r="A850" i="4"/>
  <c r="H849" i="4"/>
  <c r="G849" i="4"/>
  <c r="D849" i="4"/>
  <c r="C849" i="4"/>
  <c r="B849" i="4"/>
  <c r="A849" i="4"/>
  <c r="H848" i="4"/>
  <c r="G848" i="4"/>
  <c r="D848" i="4"/>
  <c r="C848" i="4"/>
  <c r="B848" i="4"/>
  <c r="A848" i="4"/>
  <c r="H847" i="4"/>
  <c r="G847" i="4"/>
  <c r="D847" i="4"/>
  <c r="C847" i="4"/>
  <c r="B847" i="4"/>
  <c r="A847" i="4"/>
  <c r="H846" i="4"/>
  <c r="G846" i="4"/>
  <c r="D846" i="4"/>
  <c r="C846" i="4"/>
  <c r="B846" i="4"/>
  <c r="A846" i="4"/>
  <c r="H845" i="4"/>
  <c r="G845" i="4"/>
  <c r="D845" i="4"/>
  <c r="C845" i="4"/>
  <c r="B845" i="4"/>
  <c r="A845" i="4"/>
  <c r="H844" i="4"/>
  <c r="G844" i="4"/>
  <c r="D844" i="4"/>
  <c r="C844" i="4"/>
  <c r="B844" i="4"/>
  <c r="A844" i="4"/>
  <c r="H843" i="4"/>
  <c r="G843" i="4"/>
  <c r="D843" i="4"/>
  <c r="C843" i="4"/>
  <c r="B843" i="4"/>
  <c r="A843" i="4"/>
  <c r="H842" i="4"/>
  <c r="G842" i="4"/>
  <c r="D842" i="4"/>
  <c r="C842" i="4"/>
  <c r="B842" i="4"/>
  <c r="A842" i="4"/>
  <c r="H841" i="4"/>
  <c r="G841" i="4"/>
  <c r="D841" i="4"/>
  <c r="C841" i="4"/>
  <c r="B841" i="4"/>
  <c r="A841" i="4"/>
  <c r="H840" i="4"/>
  <c r="G840" i="4"/>
  <c r="D840" i="4"/>
  <c r="C840" i="4"/>
  <c r="B840" i="4"/>
  <c r="A840" i="4"/>
  <c r="H839" i="4"/>
  <c r="G839" i="4"/>
  <c r="D839" i="4"/>
  <c r="C839" i="4"/>
  <c r="B839" i="4"/>
  <c r="A839" i="4"/>
  <c r="H838" i="4"/>
  <c r="G838" i="4"/>
  <c r="D838" i="4"/>
  <c r="C838" i="4"/>
  <c r="B838" i="4"/>
  <c r="A838" i="4"/>
  <c r="H837" i="4"/>
  <c r="G837" i="4"/>
  <c r="D837" i="4"/>
  <c r="C837" i="4"/>
  <c r="B837" i="4"/>
  <c r="A837" i="4"/>
  <c r="H836" i="4"/>
  <c r="G836" i="4"/>
  <c r="D836" i="4"/>
  <c r="C836" i="4"/>
  <c r="B836" i="4"/>
  <c r="A836" i="4"/>
  <c r="H835" i="4"/>
  <c r="G835" i="4"/>
  <c r="D835" i="4"/>
  <c r="C835" i="4"/>
  <c r="B835" i="4"/>
  <c r="A835" i="4"/>
  <c r="H834" i="4"/>
  <c r="G834" i="4"/>
  <c r="D834" i="4"/>
  <c r="C834" i="4"/>
  <c r="B834" i="4"/>
  <c r="A834" i="4"/>
  <c r="H833" i="4"/>
  <c r="G833" i="4"/>
  <c r="D833" i="4"/>
  <c r="C833" i="4"/>
  <c r="B833" i="4"/>
  <c r="A833" i="4"/>
  <c r="H832" i="4"/>
  <c r="G832" i="4"/>
  <c r="D832" i="4"/>
  <c r="C832" i="4"/>
  <c r="B832" i="4"/>
  <c r="A832" i="4"/>
  <c r="H831" i="4"/>
  <c r="G831" i="4"/>
  <c r="D831" i="4"/>
  <c r="C831" i="4"/>
  <c r="B831" i="4"/>
  <c r="A831" i="4"/>
  <c r="H830" i="4"/>
  <c r="G830" i="4"/>
  <c r="D830" i="4"/>
  <c r="C830" i="4"/>
  <c r="B830" i="4"/>
  <c r="A830" i="4"/>
  <c r="H829" i="4"/>
  <c r="G829" i="4"/>
  <c r="D829" i="4"/>
  <c r="C829" i="4"/>
  <c r="B829" i="4"/>
  <c r="A829" i="4"/>
  <c r="H828" i="4"/>
  <c r="G828" i="4"/>
  <c r="D828" i="4"/>
  <c r="C828" i="4"/>
  <c r="B828" i="4"/>
  <c r="A828" i="4"/>
  <c r="H827" i="4"/>
  <c r="G827" i="4"/>
  <c r="D827" i="4"/>
  <c r="C827" i="4"/>
  <c r="B827" i="4"/>
  <c r="A827" i="4"/>
  <c r="H826" i="4"/>
  <c r="G826" i="4"/>
  <c r="D826" i="4"/>
  <c r="C826" i="4"/>
  <c r="B826" i="4"/>
  <c r="A826" i="4"/>
  <c r="H825" i="4"/>
  <c r="G825" i="4"/>
  <c r="D825" i="4"/>
  <c r="C825" i="4"/>
  <c r="B825" i="4"/>
  <c r="A825" i="4"/>
  <c r="H824" i="4"/>
  <c r="G824" i="4"/>
  <c r="D824" i="4"/>
  <c r="C824" i="4"/>
  <c r="B824" i="4"/>
  <c r="A824" i="4"/>
  <c r="H823" i="4"/>
  <c r="G823" i="4"/>
  <c r="D823" i="4"/>
  <c r="C823" i="4"/>
  <c r="B823" i="4"/>
  <c r="A823" i="4"/>
  <c r="H822" i="4"/>
  <c r="G822" i="4"/>
  <c r="D822" i="4"/>
  <c r="C822" i="4"/>
  <c r="B822" i="4"/>
  <c r="A822" i="4"/>
  <c r="H821" i="4"/>
  <c r="G821" i="4"/>
  <c r="D821" i="4"/>
  <c r="C821" i="4"/>
  <c r="B821" i="4"/>
  <c r="A821" i="4"/>
  <c r="H820" i="4"/>
  <c r="G820" i="4"/>
  <c r="D820" i="4"/>
  <c r="C820" i="4"/>
  <c r="B820" i="4"/>
  <c r="A820" i="4"/>
  <c r="H819" i="4"/>
  <c r="G819" i="4"/>
  <c r="D819" i="4"/>
  <c r="C819" i="4"/>
  <c r="B819" i="4"/>
  <c r="A819" i="4"/>
  <c r="H818" i="4"/>
  <c r="G818" i="4"/>
  <c r="D818" i="4"/>
  <c r="C818" i="4"/>
  <c r="B818" i="4"/>
  <c r="A818" i="4"/>
  <c r="H817" i="4"/>
  <c r="G817" i="4"/>
  <c r="D817" i="4"/>
  <c r="C817" i="4"/>
  <c r="B817" i="4"/>
  <c r="A817" i="4"/>
  <c r="H816" i="4"/>
  <c r="G816" i="4"/>
  <c r="D816" i="4"/>
  <c r="C816" i="4"/>
  <c r="B816" i="4"/>
  <c r="A816" i="4"/>
  <c r="H815" i="4"/>
  <c r="G815" i="4"/>
  <c r="D815" i="4"/>
  <c r="C815" i="4"/>
  <c r="B815" i="4"/>
  <c r="A815" i="4"/>
  <c r="H814" i="4"/>
  <c r="G814" i="4"/>
  <c r="D814" i="4"/>
  <c r="C814" i="4"/>
  <c r="B814" i="4"/>
  <c r="A814" i="4"/>
  <c r="H813" i="4"/>
  <c r="G813" i="4"/>
  <c r="D813" i="4"/>
  <c r="C813" i="4"/>
  <c r="B813" i="4"/>
  <c r="A813" i="4"/>
  <c r="H812" i="4"/>
  <c r="G812" i="4"/>
  <c r="D812" i="4"/>
  <c r="C812" i="4"/>
  <c r="B812" i="4"/>
  <c r="A812" i="4"/>
  <c r="H811" i="4"/>
  <c r="G811" i="4"/>
  <c r="D811" i="4"/>
  <c r="C811" i="4"/>
  <c r="B811" i="4"/>
  <c r="A811" i="4"/>
  <c r="H810" i="4"/>
  <c r="G810" i="4"/>
  <c r="D810" i="4"/>
  <c r="C810" i="4"/>
  <c r="B810" i="4"/>
  <c r="A810" i="4"/>
  <c r="H809" i="4"/>
  <c r="G809" i="4"/>
  <c r="D809" i="4"/>
  <c r="C809" i="4"/>
  <c r="B809" i="4"/>
  <c r="A809" i="4"/>
  <c r="H808" i="4"/>
  <c r="G808" i="4"/>
  <c r="D808" i="4"/>
  <c r="C808" i="4"/>
  <c r="B808" i="4"/>
  <c r="A808" i="4"/>
  <c r="H807" i="4"/>
  <c r="G807" i="4"/>
  <c r="D807" i="4"/>
  <c r="C807" i="4"/>
  <c r="B807" i="4"/>
  <c r="A807" i="4"/>
  <c r="H806" i="4"/>
  <c r="G806" i="4"/>
  <c r="D806" i="4"/>
  <c r="C806" i="4"/>
  <c r="B806" i="4"/>
  <c r="A806" i="4"/>
  <c r="H805" i="4"/>
  <c r="G805" i="4"/>
  <c r="D805" i="4"/>
  <c r="C805" i="4"/>
  <c r="B805" i="4"/>
  <c r="A805" i="4"/>
  <c r="H804" i="4"/>
  <c r="G804" i="4"/>
  <c r="D804" i="4"/>
  <c r="C804" i="4"/>
  <c r="B804" i="4"/>
  <c r="A804" i="4"/>
  <c r="H803" i="4"/>
  <c r="G803" i="4"/>
  <c r="D803" i="4"/>
  <c r="C803" i="4"/>
  <c r="B803" i="4"/>
  <c r="A803" i="4"/>
  <c r="H802" i="4"/>
  <c r="G802" i="4"/>
  <c r="D802" i="4"/>
  <c r="C802" i="4"/>
  <c r="B802" i="4"/>
  <c r="A802" i="4"/>
  <c r="H801" i="4"/>
  <c r="G801" i="4"/>
  <c r="D801" i="4"/>
  <c r="C801" i="4"/>
  <c r="B801" i="4"/>
  <c r="A801" i="4"/>
  <c r="H800" i="4"/>
  <c r="G800" i="4"/>
  <c r="D800" i="4"/>
  <c r="C800" i="4"/>
  <c r="B800" i="4"/>
  <c r="A800" i="4"/>
  <c r="H799" i="4"/>
  <c r="G799" i="4"/>
  <c r="D799" i="4"/>
  <c r="C799" i="4"/>
  <c r="B799" i="4"/>
  <c r="A799" i="4"/>
  <c r="H798" i="4"/>
  <c r="G798" i="4"/>
  <c r="D798" i="4"/>
  <c r="C798" i="4"/>
  <c r="B798" i="4"/>
  <c r="A798" i="4"/>
  <c r="H797" i="4"/>
  <c r="G797" i="4"/>
  <c r="D797" i="4"/>
  <c r="C797" i="4"/>
  <c r="B797" i="4"/>
  <c r="A797" i="4"/>
  <c r="H796" i="4"/>
  <c r="G796" i="4"/>
  <c r="D796" i="4"/>
  <c r="C796" i="4"/>
  <c r="B796" i="4"/>
  <c r="A796" i="4"/>
  <c r="H795" i="4"/>
  <c r="G795" i="4"/>
  <c r="D795" i="4"/>
  <c r="C795" i="4"/>
  <c r="B795" i="4"/>
  <c r="A795" i="4"/>
  <c r="H794" i="4"/>
  <c r="G794" i="4"/>
  <c r="D794" i="4"/>
  <c r="C794" i="4"/>
  <c r="B794" i="4"/>
  <c r="A794" i="4"/>
  <c r="H793" i="4"/>
  <c r="G793" i="4"/>
  <c r="D793" i="4"/>
  <c r="C793" i="4"/>
  <c r="B793" i="4"/>
  <c r="A793" i="4"/>
  <c r="H792" i="4"/>
  <c r="G792" i="4"/>
  <c r="D792" i="4"/>
  <c r="C792" i="4"/>
  <c r="B792" i="4"/>
  <c r="A792" i="4"/>
  <c r="H791" i="4"/>
  <c r="G791" i="4"/>
  <c r="D791" i="4"/>
  <c r="C791" i="4"/>
  <c r="B791" i="4"/>
  <c r="A791" i="4"/>
  <c r="H790" i="4"/>
  <c r="G790" i="4"/>
  <c r="D790" i="4"/>
  <c r="C790" i="4"/>
  <c r="B790" i="4"/>
  <c r="A790" i="4"/>
  <c r="H789" i="4"/>
  <c r="G789" i="4"/>
  <c r="D789" i="4"/>
  <c r="C789" i="4"/>
  <c r="B789" i="4"/>
  <c r="A789" i="4"/>
  <c r="H788" i="4"/>
  <c r="G788" i="4"/>
  <c r="D788" i="4"/>
  <c r="C788" i="4"/>
  <c r="B788" i="4"/>
  <c r="A788" i="4"/>
  <c r="H787" i="4"/>
  <c r="G787" i="4"/>
  <c r="D787" i="4"/>
  <c r="C787" i="4"/>
  <c r="B787" i="4"/>
  <c r="A787" i="4"/>
  <c r="H786" i="4"/>
  <c r="G786" i="4"/>
  <c r="D786" i="4"/>
  <c r="C786" i="4"/>
  <c r="B786" i="4"/>
  <c r="A786" i="4"/>
  <c r="H785" i="4"/>
  <c r="G785" i="4"/>
  <c r="D785" i="4"/>
  <c r="C785" i="4"/>
  <c r="B785" i="4"/>
  <c r="A785" i="4"/>
  <c r="H784" i="4"/>
  <c r="G784" i="4"/>
  <c r="D784" i="4"/>
  <c r="C784" i="4"/>
  <c r="B784" i="4"/>
  <c r="A784" i="4"/>
  <c r="H783" i="4"/>
  <c r="G783" i="4"/>
  <c r="D783" i="4"/>
  <c r="C783" i="4"/>
  <c r="B783" i="4"/>
  <c r="A783" i="4"/>
  <c r="H782" i="4"/>
  <c r="G782" i="4"/>
  <c r="D782" i="4"/>
  <c r="C782" i="4"/>
  <c r="B782" i="4"/>
  <c r="A782" i="4"/>
  <c r="H781" i="4"/>
  <c r="G781" i="4"/>
  <c r="D781" i="4"/>
  <c r="C781" i="4"/>
  <c r="B781" i="4"/>
  <c r="A781" i="4"/>
  <c r="H780" i="4"/>
  <c r="G780" i="4"/>
  <c r="D780" i="4"/>
  <c r="C780" i="4"/>
  <c r="B780" i="4"/>
  <c r="A780" i="4"/>
  <c r="H779" i="4"/>
  <c r="G779" i="4"/>
  <c r="D779" i="4"/>
  <c r="C779" i="4"/>
  <c r="B779" i="4"/>
  <c r="A779" i="4"/>
  <c r="H778" i="4"/>
  <c r="G778" i="4"/>
  <c r="D778" i="4"/>
  <c r="C778" i="4"/>
  <c r="B778" i="4"/>
  <c r="A778" i="4"/>
  <c r="H777" i="4"/>
  <c r="G777" i="4"/>
  <c r="D777" i="4"/>
  <c r="C777" i="4"/>
  <c r="B777" i="4"/>
  <c r="A777" i="4"/>
  <c r="H776" i="4"/>
  <c r="G776" i="4"/>
  <c r="D776" i="4"/>
  <c r="C776" i="4"/>
  <c r="B776" i="4"/>
  <c r="A776" i="4"/>
  <c r="H775" i="4"/>
  <c r="G775" i="4"/>
  <c r="D775" i="4"/>
  <c r="C775" i="4"/>
  <c r="B775" i="4"/>
  <c r="A775" i="4"/>
  <c r="H774" i="4"/>
  <c r="G774" i="4"/>
  <c r="D774" i="4"/>
  <c r="C774" i="4"/>
  <c r="B774" i="4"/>
  <c r="A774" i="4"/>
  <c r="H773" i="4"/>
  <c r="G773" i="4"/>
  <c r="D773" i="4"/>
  <c r="C773" i="4"/>
  <c r="B773" i="4"/>
  <c r="A773" i="4"/>
  <c r="H772" i="4"/>
  <c r="G772" i="4"/>
  <c r="D772" i="4"/>
  <c r="C772" i="4"/>
  <c r="B772" i="4"/>
  <c r="A772" i="4"/>
  <c r="H771" i="4"/>
  <c r="G771" i="4"/>
  <c r="D771" i="4"/>
  <c r="C771" i="4"/>
  <c r="B771" i="4"/>
  <c r="A771" i="4"/>
  <c r="H770" i="4"/>
  <c r="G770" i="4"/>
  <c r="D770" i="4"/>
  <c r="C770" i="4"/>
  <c r="B770" i="4"/>
  <c r="A770" i="4"/>
  <c r="H769" i="4"/>
  <c r="G769" i="4"/>
  <c r="D769" i="4"/>
  <c r="C769" i="4"/>
  <c r="B769" i="4"/>
  <c r="A769" i="4"/>
  <c r="H768" i="4"/>
  <c r="G768" i="4"/>
  <c r="D768" i="4"/>
  <c r="C768" i="4"/>
  <c r="B768" i="4"/>
  <c r="A768" i="4"/>
  <c r="H767" i="4"/>
  <c r="G767" i="4"/>
  <c r="D767" i="4"/>
  <c r="C767" i="4"/>
  <c r="B767" i="4"/>
  <c r="A767" i="4"/>
  <c r="H766" i="4"/>
  <c r="G766" i="4"/>
  <c r="D766" i="4"/>
  <c r="C766" i="4"/>
  <c r="B766" i="4"/>
  <c r="A766" i="4"/>
  <c r="H765" i="4"/>
  <c r="G765" i="4"/>
  <c r="D765" i="4"/>
  <c r="C765" i="4"/>
  <c r="B765" i="4"/>
  <c r="A765" i="4"/>
  <c r="H764" i="4"/>
  <c r="G764" i="4"/>
  <c r="D764" i="4"/>
  <c r="C764" i="4"/>
  <c r="B764" i="4"/>
  <c r="A764" i="4"/>
  <c r="H763" i="4"/>
  <c r="G763" i="4"/>
  <c r="D763" i="4"/>
  <c r="C763" i="4"/>
  <c r="B763" i="4"/>
  <c r="A763" i="4"/>
  <c r="H762" i="4"/>
  <c r="G762" i="4"/>
  <c r="D762" i="4"/>
  <c r="C762" i="4"/>
  <c r="B762" i="4"/>
  <c r="A762" i="4"/>
  <c r="H761" i="4"/>
  <c r="G761" i="4"/>
  <c r="D761" i="4"/>
  <c r="C761" i="4"/>
  <c r="B761" i="4"/>
  <c r="A761" i="4"/>
  <c r="H760" i="4"/>
  <c r="G760" i="4"/>
  <c r="D760" i="4"/>
  <c r="C760" i="4"/>
  <c r="B760" i="4"/>
  <c r="A760" i="4"/>
  <c r="H759" i="4"/>
  <c r="G759" i="4"/>
  <c r="D759" i="4"/>
  <c r="C759" i="4"/>
  <c r="B759" i="4"/>
  <c r="A759" i="4"/>
  <c r="H758" i="4"/>
  <c r="G758" i="4"/>
  <c r="D758" i="4"/>
  <c r="C758" i="4"/>
  <c r="B758" i="4"/>
  <c r="A758" i="4"/>
  <c r="H757" i="4"/>
  <c r="G757" i="4"/>
  <c r="D757" i="4"/>
  <c r="C757" i="4"/>
  <c r="B757" i="4"/>
  <c r="A757" i="4"/>
  <c r="H756" i="4"/>
  <c r="G756" i="4"/>
  <c r="D756" i="4"/>
  <c r="C756" i="4"/>
  <c r="B756" i="4"/>
  <c r="A756" i="4"/>
  <c r="H755" i="4"/>
  <c r="G755" i="4"/>
  <c r="D755" i="4"/>
  <c r="C755" i="4"/>
  <c r="B755" i="4"/>
  <c r="A755" i="4"/>
  <c r="H754" i="4"/>
  <c r="G754" i="4"/>
  <c r="D754" i="4"/>
  <c r="C754" i="4"/>
  <c r="B754" i="4"/>
  <c r="A754" i="4"/>
  <c r="H753" i="4"/>
  <c r="G753" i="4"/>
  <c r="D753" i="4"/>
  <c r="C753" i="4"/>
  <c r="B753" i="4"/>
  <c r="A753" i="4"/>
  <c r="H752" i="4"/>
  <c r="G752" i="4"/>
  <c r="D752" i="4"/>
  <c r="C752" i="4"/>
  <c r="B752" i="4"/>
  <c r="A752" i="4"/>
  <c r="H751" i="4"/>
  <c r="G751" i="4"/>
  <c r="D751" i="4"/>
  <c r="C751" i="4"/>
  <c r="B751" i="4"/>
  <c r="A751" i="4"/>
  <c r="H750" i="4"/>
  <c r="G750" i="4"/>
  <c r="D750" i="4"/>
  <c r="C750" i="4"/>
  <c r="B750" i="4"/>
  <c r="A750" i="4"/>
  <c r="H749" i="4"/>
  <c r="G749" i="4"/>
  <c r="D749" i="4"/>
  <c r="C749" i="4"/>
  <c r="B749" i="4"/>
  <c r="A749" i="4"/>
  <c r="H748" i="4"/>
  <c r="G748" i="4"/>
  <c r="D748" i="4"/>
  <c r="C748" i="4"/>
  <c r="B748" i="4"/>
  <c r="A748" i="4"/>
  <c r="H747" i="4"/>
  <c r="G747" i="4"/>
  <c r="D747" i="4"/>
  <c r="C747" i="4"/>
  <c r="B747" i="4"/>
  <c r="A747" i="4"/>
  <c r="H746" i="4"/>
  <c r="G746" i="4"/>
  <c r="D746" i="4"/>
  <c r="C746" i="4"/>
  <c r="B746" i="4"/>
  <c r="A746" i="4"/>
  <c r="H745" i="4"/>
  <c r="G745" i="4"/>
  <c r="D745" i="4"/>
  <c r="C745" i="4"/>
  <c r="B745" i="4"/>
  <c r="A745" i="4"/>
  <c r="H744" i="4"/>
  <c r="G744" i="4"/>
  <c r="D744" i="4"/>
  <c r="C744" i="4"/>
  <c r="B744" i="4"/>
  <c r="A744" i="4"/>
  <c r="H743" i="4"/>
  <c r="G743" i="4"/>
  <c r="D743" i="4"/>
  <c r="C743" i="4"/>
  <c r="B743" i="4"/>
  <c r="A743" i="4"/>
  <c r="H742" i="4"/>
  <c r="G742" i="4"/>
  <c r="D742" i="4"/>
  <c r="C742" i="4"/>
  <c r="B742" i="4"/>
  <c r="A742" i="4"/>
  <c r="H741" i="4"/>
  <c r="G741" i="4"/>
  <c r="D741" i="4"/>
  <c r="C741" i="4"/>
  <c r="B741" i="4"/>
  <c r="A741" i="4"/>
  <c r="H740" i="4"/>
  <c r="G740" i="4"/>
  <c r="D740" i="4"/>
  <c r="C740" i="4"/>
  <c r="B740" i="4"/>
  <c r="A740" i="4"/>
  <c r="H739" i="4"/>
  <c r="G739" i="4"/>
  <c r="D739" i="4"/>
  <c r="C739" i="4"/>
  <c r="B739" i="4"/>
  <c r="A739" i="4"/>
  <c r="H738" i="4"/>
  <c r="G738" i="4"/>
  <c r="D738" i="4"/>
  <c r="C738" i="4"/>
  <c r="B738" i="4"/>
  <c r="A738" i="4"/>
  <c r="H737" i="4"/>
  <c r="G737" i="4"/>
  <c r="D737" i="4"/>
  <c r="C737" i="4"/>
  <c r="B737" i="4"/>
  <c r="A737" i="4"/>
  <c r="H736" i="4"/>
  <c r="G736" i="4"/>
  <c r="D736" i="4"/>
  <c r="C736" i="4"/>
  <c r="B736" i="4"/>
  <c r="A736" i="4"/>
  <c r="H735" i="4"/>
  <c r="G735" i="4"/>
  <c r="D735" i="4"/>
  <c r="C735" i="4"/>
  <c r="B735" i="4"/>
  <c r="A735" i="4"/>
  <c r="H734" i="4"/>
  <c r="G734" i="4"/>
  <c r="D734" i="4"/>
  <c r="C734" i="4"/>
  <c r="B734" i="4"/>
  <c r="A734" i="4"/>
  <c r="H733" i="4"/>
  <c r="G733" i="4"/>
  <c r="D733" i="4"/>
  <c r="C733" i="4"/>
  <c r="B733" i="4"/>
  <c r="A733" i="4"/>
  <c r="H732" i="4"/>
  <c r="G732" i="4"/>
  <c r="D732" i="4"/>
  <c r="C732" i="4"/>
  <c r="B732" i="4"/>
  <c r="A732" i="4"/>
  <c r="H731" i="4"/>
  <c r="G731" i="4"/>
  <c r="D731" i="4"/>
  <c r="C731" i="4"/>
  <c r="B731" i="4"/>
  <c r="A731" i="4"/>
  <c r="H730" i="4"/>
  <c r="G730" i="4"/>
  <c r="D730" i="4"/>
  <c r="C730" i="4"/>
  <c r="B730" i="4"/>
  <c r="A730" i="4"/>
  <c r="H729" i="4"/>
  <c r="G729" i="4"/>
  <c r="D729" i="4"/>
  <c r="C729" i="4"/>
  <c r="B729" i="4"/>
  <c r="A729" i="4"/>
  <c r="H728" i="4"/>
  <c r="G728" i="4"/>
  <c r="D728" i="4"/>
  <c r="C728" i="4"/>
  <c r="B728" i="4"/>
  <c r="A728" i="4"/>
  <c r="H727" i="4"/>
  <c r="G727" i="4"/>
  <c r="D727" i="4"/>
  <c r="C727" i="4"/>
  <c r="B727" i="4"/>
  <c r="A727" i="4"/>
  <c r="H726" i="4"/>
  <c r="G726" i="4"/>
  <c r="D726" i="4"/>
  <c r="C726" i="4"/>
  <c r="B726" i="4"/>
  <c r="A726" i="4"/>
  <c r="H725" i="4"/>
  <c r="G725" i="4"/>
  <c r="D725" i="4"/>
  <c r="C725" i="4"/>
  <c r="B725" i="4"/>
  <c r="A725" i="4"/>
  <c r="H1161" i="4"/>
  <c r="G1161" i="4"/>
  <c r="D1161" i="4"/>
  <c r="C1161" i="4"/>
  <c r="B1161" i="4"/>
  <c r="A1161" i="4"/>
  <c r="H599" i="4"/>
  <c r="G599" i="4"/>
  <c r="D599" i="4"/>
  <c r="C599" i="4"/>
  <c r="B599" i="4"/>
  <c r="A599" i="4"/>
  <c r="H598" i="4"/>
  <c r="G598" i="4"/>
  <c r="D598" i="4"/>
  <c r="C598" i="4"/>
  <c r="B598" i="4"/>
  <c r="A598" i="4"/>
  <c r="H1160" i="4"/>
  <c r="G1160" i="4"/>
  <c r="D1160" i="4"/>
  <c r="C1160" i="4"/>
  <c r="B1160" i="4"/>
  <c r="A1160" i="4"/>
  <c r="H597" i="4"/>
  <c r="G597" i="4"/>
  <c r="D597" i="4"/>
  <c r="C597" i="4"/>
  <c r="B597" i="4"/>
  <c r="A597" i="4"/>
  <c r="H596" i="4"/>
  <c r="G596" i="4"/>
  <c r="D596" i="4"/>
  <c r="C596" i="4"/>
  <c r="B596" i="4"/>
  <c r="A596" i="4"/>
  <c r="H275" i="4"/>
  <c r="G275" i="4"/>
  <c r="D275" i="4"/>
  <c r="C275" i="4"/>
  <c r="B275" i="4"/>
  <c r="A275" i="4"/>
  <c r="H274" i="4"/>
  <c r="G274" i="4"/>
  <c r="D274" i="4"/>
  <c r="C274" i="4"/>
  <c r="B274" i="4"/>
  <c r="A274" i="4"/>
  <c r="H1159" i="4"/>
  <c r="G1159" i="4"/>
  <c r="D1159" i="4"/>
  <c r="C1159" i="4"/>
  <c r="B1159" i="4"/>
  <c r="A1159" i="4"/>
  <c r="H1158" i="4"/>
  <c r="G1158" i="4"/>
  <c r="D1158" i="4"/>
  <c r="C1158" i="4"/>
  <c r="B1158" i="4"/>
  <c r="A1158" i="4"/>
  <c r="H1157" i="4"/>
  <c r="G1157" i="4"/>
  <c r="D1157" i="4"/>
  <c r="C1157" i="4"/>
  <c r="B1157" i="4"/>
  <c r="A1157" i="4"/>
  <c r="H1156" i="4"/>
  <c r="G1156" i="4"/>
  <c r="D1156" i="4"/>
  <c r="C1156" i="4"/>
  <c r="B1156" i="4"/>
  <c r="A1156" i="4"/>
  <c r="H1155" i="4"/>
  <c r="G1155" i="4"/>
  <c r="D1155" i="4"/>
  <c r="C1155" i="4"/>
  <c r="B1155" i="4"/>
  <c r="A1155" i="4"/>
  <c r="H273" i="4"/>
  <c r="G273" i="4"/>
  <c r="D273" i="4"/>
  <c r="C273" i="4"/>
  <c r="B273" i="4"/>
  <c r="A273" i="4"/>
  <c r="H1154" i="4"/>
  <c r="G1154" i="4"/>
  <c r="D1154" i="4"/>
  <c r="C1154" i="4"/>
  <c r="B1154" i="4"/>
  <c r="A1154" i="4"/>
  <c r="H595" i="4"/>
  <c r="G595" i="4"/>
  <c r="D595" i="4"/>
  <c r="C595" i="4"/>
  <c r="B595" i="4"/>
  <c r="A595" i="4"/>
  <c r="H594" i="4"/>
  <c r="G594" i="4"/>
  <c r="D594" i="4"/>
  <c r="C594" i="4"/>
  <c r="B594" i="4"/>
  <c r="A594" i="4"/>
  <c r="H593" i="4"/>
  <c r="G593" i="4"/>
  <c r="D593" i="4"/>
  <c r="C593" i="4"/>
  <c r="B593" i="4"/>
  <c r="A593" i="4"/>
  <c r="H272" i="4"/>
  <c r="G272" i="4"/>
  <c r="D272" i="4"/>
  <c r="C272" i="4"/>
  <c r="B272" i="4"/>
  <c r="A272" i="4"/>
  <c r="H271" i="4"/>
  <c r="G271" i="4"/>
  <c r="D271" i="4"/>
  <c r="C271" i="4"/>
  <c r="B271" i="4"/>
  <c r="A271" i="4"/>
  <c r="H270" i="4"/>
  <c r="G270" i="4"/>
  <c r="D270" i="4"/>
  <c r="C270" i="4"/>
  <c r="B270" i="4"/>
  <c r="A270" i="4"/>
  <c r="H269" i="4"/>
  <c r="G269" i="4"/>
  <c r="D269" i="4"/>
  <c r="C269" i="4"/>
  <c r="B269" i="4"/>
  <c r="A269" i="4"/>
  <c r="H268" i="4"/>
  <c r="G268" i="4"/>
  <c r="D268" i="4"/>
  <c r="C268" i="4"/>
  <c r="B268" i="4"/>
  <c r="A268" i="4"/>
  <c r="H267" i="4"/>
  <c r="G267" i="4"/>
  <c r="D267" i="4"/>
  <c r="C267" i="4"/>
  <c r="B267" i="4"/>
  <c r="A267" i="4"/>
  <c r="H266" i="4"/>
  <c r="G266" i="4"/>
  <c r="D266" i="4"/>
  <c r="C266" i="4"/>
  <c r="B266" i="4"/>
  <c r="A266" i="4"/>
  <c r="H265" i="4"/>
  <c r="G265" i="4"/>
  <c r="D265" i="4"/>
  <c r="C265" i="4"/>
  <c r="B265" i="4"/>
  <c r="A265" i="4"/>
  <c r="H264" i="4"/>
  <c r="G264" i="4"/>
  <c r="D264" i="4"/>
  <c r="C264" i="4"/>
  <c r="B264" i="4"/>
  <c r="A264" i="4"/>
  <c r="H263" i="4"/>
  <c r="G263" i="4"/>
  <c r="D263" i="4"/>
  <c r="C263" i="4"/>
  <c r="B263" i="4"/>
  <c r="A263" i="4"/>
  <c r="H262" i="4"/>
  <c r="G262" i="4"/>
  <c r="D262" i="4"/>
  <c r="C262" i="4"/>
  <c r="B262" i="4"/>
  <c r="A262" i="4"/>
  <c r="H261" i="4"/>
  <c r="G261" i="4"/>
  <c r="D261" i="4"/>
  <c r="C261" i="4"/>
  <c r="B261" i="4"/>
  <c r="A261" i="4"/>
  <c r="H260" i="4"/>
  <c r="G260" i="4"/>
  <c r="D260" i="4"/>
  <c r="C260" i="4"/>
  <c r="B260" i="4"/>
  <c r="A260" i="4"/>
  <c r="H259" i="4"/>
  <c r="G259" i="4"/>
  <c r="D259" i="4"/>
  <c r="C259" i="4"/>
  <c r="B259" i="4"/>
  <c r="A259" i="4"/>
  <c r="H258" i="4"/>
  <c r="G258" i="4"/>
  <c r="D258" i="4"/>
  <c r="C258" i="4"/>
  <c r="B258" i="4"/>
  <c r="A258" i="4"/>
  <c r="H257" i="4"/>
  <c r="G257" i="4"/>
  <c r="D257" i="4"/>
  <c r="C257" i="4"/>
  <c r="B257" i="4"/>
  <c r="A257" i="4"/>
  <c r="H256" i="4"/>
  <c r="G256" i="4"/>
  <c r="D256" i="4"/>
  <c r="C256" i="4"/>
  <c r="B256" i="4"/>
  <c r="A256" i="4"/>
  <c r="H255" i="4"/>
  <c r="G255" i="4"/>
  <c r="D255" i="4"/>
  <c r="C255" i="4"/>
  <c r="B255" i="4"/>
  <c r="A255" i="4"/>
  <c r="H254" i="4"/>
  <c r="G254" i="4"/>
  <c r="D254" i="4"/>
  <c r="C254" i="4"/>
  <c r="B254" i="4"/>
  <c r="A254" i="4"/>
  <c r="H253" i="4"/>
  <c r="G253" i="4"/>
  <c r="D253" i="4"/>
  <c r="C253" i="4"/>
  <c r="B253" i="4"/>
  <c r="A253" i="4"/>
  <c r="H252" i="4"/>
  <c r="G252" i="4"/>
  <c r="D252" i="4"/>
  <c r="C252" i="4"/>
  <c r="B252" i="4"/>
  <c r="A252" i="4"/>
  <c r="H251" i="4"/>
  <c r="G251" i="4"/>
  <c r="D251" i="4"/>
  <c r="C251" i="4"/>
  <c r="B251" i="4"/>
  <c r="A251" i="4"/>
  <c r="H250" i="4"/>
  <c r="G250" i="4"/>
  <c r="D250" i="4"/>
  <c r="C250" i="4"/>
  <c r="B250" i="4"/>
  <c r="A250" i="4"/>
  <c r="H249" i="4"/>
  <c r="G249" i="4"/>
  <c r="D249" i="4"/>
  <c r="C249" i="4"/>
  <c r="B249" i="4"/>
  <c r="A249" i="4"/>
  <c r="H248" i="4"/>
  <c r="G248" i="4"/>
  <c r="D248" i="4"/>
  <c r="C248" i="4"/>
  <c r="B248" i="4"/>
  <c r="A248" i="4"/>
  <c r="H247" i="4"/>
  <c r="G247" i="4"/>
  <c r="D247" i="4"/>
  <c r="C247" i="4"/>
  <c r="B247" i="4"/>
  <c r="A247" i="4"/>
  <c r="H246" i="4"/>
  <c r="G246" i="4"/>
  <c r="D246" i="4"/>
  <c r="C246" i="4"/>
  <c r="B246" i="4"/>
  <c r="A246" i="4"/>
  <c r="H245" i="4"/>
  <c r="G245" i="4"/>
  <c r="D245" i="4"/>
  <c r="C245" i="4"/>
  <c r="B245" i="4"/>
  <c r="A245" i="4"/>
  <c r="H244" i="4"/>
  <c r="G244" i="4"/>
  <c r="D244" i="4"/>
  <c r="C244" i="4"/>
  <c r="B244" i="4"/>
  <c r="A244" i="4"/>
  <c r="H243" i="4"/>
  <c r="G243" i="4"/>
  <c r="D243" i="4"/>
  <c r="C243" i="4"/>
  <c r="B243" i="4"/>
  <c r="A243" i="4"/>
  <c r="H242" i="4"/>
  <c r="G242" i="4"/>
  <c r="D242" i="4"/>
  <c r="C242" i="4"/>
  <c r="B242" i="4"/>
  <c r="A242" i="4"/>
  <c r="H241" i="4"/>
  <c r="G241" i="4"/>
  <c r="D241" i="4"/>
  <c r="C241" i="4"/>
  <c r="B241" i="4"/>
  <c r="A241" i="4"/>
  <c r="H240" i="4"/>
  <c r="G240" i="4"/>
  <c r="D240" i="4"/>
  <c r="C240" i="4"/>
  <c r="B240" i="4"/>
  <c r="A240" i="4"/>
  <c r="H239" i="4"/>
  <c r="G239" i="4"/>
  <c r="D239" i="4"/>
  <c r="C239" i="4"/>
  <c r="B239" i="4"/>
  <c r="A239" i="4"/>
  <c r="H238" i="4"/>
  <c r="G238" i="4"/>
  <c r="D238" i="4"/>
  <c r="C238" i="4"/>
  <c r="B238" i="4"/>
  <c r="A238" i="4"/>
  <c r="H237" i="4"/>
  <c r="G237" i="4"/>
  <c r="D237" i="4"/>
  <c r="C237" i="4"/>
  <c r="B237" i="4"/>
  <c r="A237" i="4"/>
  <c r="H236" i="4"/>
  <c r="G236" i="4"/>
  <c r="D236" i="4"/>
  <c r="C236" i="4"/>
  <c r="B236" i="4"/>
  <c r="A236" i="4"/>
  <c r="H235" i="4"/>
  <c r="G235" i="4"/>
  <c r="D235" i="4"/>
  <c r="C235" i="4"/>
  <c r="B235" i="4"/>
  <c r="A235" i="4"/>
  <c r="H234" i="4"/>
  <c r="G234" i="4"/>
  <c r="D234" i="4"/>
  <c r="C234" i="4"/>
  <c r="B234" i="4"/>
  <c r="A234" i="4"/>
  <c r="H233" i="4"/>
  <c r="G233" i="4"/>
  <c r="D233" i="4"/>
  <c r="C233" i="4"/>
  <c r="B233" i="4"/>
  <c r="A233" i="4"/>
  <c r="H232" i="4"/>
  <c r="G232" i="4"/>
  <c r="D232" i="4"/>
  <c r="C232" i="4"/>
  <c r="B232" i="4"/>
  <c r="A232" i="4"/>
  <c r="H231" i="4"/>
  <c r="G231" i="4"/>
  <c r="D231" i="4"/>
  <c r="C231" i="4"/>
  <c r="B231" i="4"/>
  <c r="A231" i="4"/>
  <c r="H230" i="4"/>
  <c r="G230" i="4"/>
  <c r="D230" i="4"/>
  <c r="C230" i="4"/>
  <c r="B230" i="4"/>
  <c r="A230" i="4"/>
  <c r="H229" i="4"/>
  <c r="G229" i="4"/>
  <c r="D229" i="4"/>
  <c r="C229" i="4"/>
  <c r="B229" i="4"/>
  <c r="A229" i="4"/>
  <c r="H228" i="4"/>
  <c r="G228" i="4"/>
  <c r="D228" i="4"/>
  <c r="C228" i="4"/>
  <c r="B228" i="4"/>
  <c r="A228" i="4"/>
  <c r="H227" i="4"/>
  <c r="G227" i="4"/>
  <c r="D227" i="4"/>
  <c r="C227" i="4"/>
  <c r="B227" i="4"/>
  <c r="A227" i="4"/>
  <c r="H226" i="4"/>
  <c r="G226" i="4"/>
  <c r="D226" i="4"/>
  <c r="C226" i="4"/>
  <c r="B226" i="4"/>
  <c r="A226" i="4"/>
  <c r="H225" i="4"/>
  <c r="G225" i="4"/>
  <c r="D225" i="4"/>
  <c r="C225" i="4"/>
  <c r="B225" i="4"/>
  <c r="A225" i="4"/>
  <c r="H224" i="4"/>
  <c r="G224" i="4"/>
  <c r="D224" i="4"/>
  <c r="C224" i="4"/>
  <c r="B224" i="4"/>
  <c r="A224" i="4"/>
  <c r="H223" i="4"/>
  <c r="G223" i="4"/>
  <c r="D223" i="4"/>
  <c r="C223" i="4"/>
  <c r="B223" i="4"/>
  <c r="A223" i="4"/>
  <c r="H222" i="4"/>
  <c r="G222" i="4"/>
  <c r="D222" i="4"/>
  <c r="C222" i="4"/>
  <c r="B222" i="4"/>
  <c r="A222" i="4"/>
  <c r="H221" i="4"/>
  <c r="G221" i="4"/>
  <c r="D221" i="4"/>
  <c r="C221" i="4"/>
  <c r="B221" i="4"/>
  <c r="A221" i="4"/>
  <c r="H220" i="4"/>
  <c r="G220" i="4"/>
  <c r="D220" i="4"/>
  <c r="C220" i="4"/>
  <c r="B220" i="4"/>
  <c r="A220" i="4"/>
  <c r="H219" i="4"/>
  <c r="G219" i="4"/>
  <c r="D219" i="4"/>
  <c r="C219" i="4"/>
  <c r="B219" i="4"/>
  <c r="A219" i="4"/>
  <c r="H218" i="4"/>
  <c r="G218" i="4"/>
  <c r="D218" i="4"/>
  <c r="C218" i="4"/>
  <c r="B218" i="4"/>
  <c r="A218" i="4"/>
  <c r="H217" i="4"/>
  <c r="G217" i="4"/>
  <c r="D217" i="4"/>
  <c r="C217" i="4"/>
  <c r="B217" i="4"/>
  <c r="A217" i="4"/>
  <c r="H216" i="4"/>
  <c r="G216" i="4"/>
  <c r="D216" i="4"/>
  <c r="C216" i="4"/>
  <c r="B216" i="4"/>
  <c r="A216" i="4"/>
  <c r="H215" i="4"/>
  <c r="G215" i="4"/>
  <c r="D215" i="4"/>
  <c r="C215" i="4"/>
  <c r="B215" i="4"/>
  <c r="A215" i="4"/>
  <c r="H214" i="4"/>
  <c r="G214" i="4"/>
  <c r="D214" i="4"/>
  <c r="C214" i="4"/>
  <c r="B214" i="4"/>
  <c r="A214" i="4"/>
  <c r="H213" i="4"/>
  <c r="G213" i="4"/>
  <c r="D213" i="4"/>
  <c r="C213" i="4"/>
  <c r="B213" i="4"/>
  <c r="A213" i="4"/>
  <c r="H212" i="4"/>
  <c r="G212" i="4"/>
  <c r="D212" i="4"/>
  <c r="C212" i="4"/>
  <c r="B212" i="4"/>
  <c r="A212" i="4"/>
  <c r="H211" i="4"/>
  <c r="G211" i="4"/>
  <c r="D211" i="4"/>
  <c r="C211" i="4"/>
  <c r="B211" i="4"/>
  <c r="A211" i="4"/>
  <c r="H210" i="4"/>
  <c r="G210" i="4"/>
  <c r="D210" i="4"/>
  <c r="C210" i="4"/>
  <c r="B210" i="4"/>
  <c r="A210" i="4"/>
  <c r="H209" i="4"/>
  <c r="G209" i="4"/>
  <c r="D209" i="4"/>
  <c r="C209" i="4"/>
  <c r="B209" i="4"/>
  <c r="A209" i="4"/>
  <c r="H208" i="4"/>
  <c r="G208" i="4"/>
  <c r="D208" i="4"/>
  <c r="C208" i="4"/>
  <c r="B208" i="4"/>
  <c r="A208" i="4"/>
  <c r="H207" i="4"/>
  <c r="G207" i="4"/>
  <c r="D207" i="4"/>
  <c r="C207" i="4"/>
  <c r="B207" i="4"/>
  <c r="A207" i="4"/>
  <c r="H206" i="4"/>
  <c r="G206" i="4"/>
  <c r="D206" i="4"/>
  <c r="C206" i="4"/>
  <c r="B206" i="4"/>
  <c r="A206" i="4"/>
  <c r="H205" i="4"/>
  <c r="G205" i="4"/>
  <c r="D205" i="4"/>
  <c r="C205" i="4"/>
  <c r="B205" i="4"/>
  <c r="A205" i="4"/>
  <c r="H204" i="4"/>
  <c r="G204" i="4"/>
  <c r="D204" i="4"/>
  <c r="C204" i="4"/>
  <c r="B204" i="4"/>
  <c r="A204" i="4"/>
  <c r="H203" i="4"/>
  <c r="G203" i="4"/>
  <c r="D203" i="4"/>
  <c r="C203" i="4"/>
  <c r="B203" i="4"/>
  <c r="A203" i="4"/>
  <c r="H202" i="4"/>
  <c r="G202" i="4"/>
  <c r="D202" i="4"/>
  <c r="C202" i="4"/>
  <c r="B202" i="4"/>
  <c r="A202" i="4"/>
  <c r="H201" i="4"/>
  <c r="G201" i="4"/>
  <c r="D201" i="4"/>
  <c r="C201" i="4"/>
  <c r="B201" i="4"/>
  <c r="A201" i="4"/>
  <c r="H200" i="4"/>
  <c r="G200" i="4"/>
  <c r="D200" i="4"/>
  <c r="C200" i="4"/>
  <c r="B200" i="4"/>
  <c r="A200" i="4"/>
  <c r="H199" i="4"/>
  <c r="G199" i="4"/>
  <c r="D199" i="4"/>
  <c r="C199" i="4"/>
  <c r="B199" i="4"/>
  <c r="A199" i="4"/>
  <c r="H198" i="4"/>
  <c r="G198" i="4"/>
  <c r="D198" i="4"/>
  <c r="C198" i="4"/>
  <c r="B198" i="4"/>
  <c r="A198" i="4"/>
  <c r="H197" i="4"/>
  <c r="G197" i="4"/>
  <c r="D197" i="4"/>
  <c r="C197" i="4"/>
  <c r="B197" i="4"/>
  <c r="A197" i="4"/>
  <c r="H196" i="4"/>
  <c r="G196" i="4"/>
  <c r="D196" i="4"/>
  <c r="C196" i="4"/>
  <c r="B196" i="4"/>
  <c r="A196" i="4"/>
  <c r="H195" i="4"/>
  <c r="G195" i="4"/>
  <c r="D195" i="4"/>
  <c r="C195" i="4"/>
  <c r="B195" i="4"/>
  <c r="A195" i="4"/>
  <c r="H194" i="4"/>
  <c r="G194" i="4"/>
  <c r="D194" i="4"/>
  <c r="C194" i="4"/>
  <c r="B194" i="4"/>
  <c r="A194" i="4"/>
  <c r="H193" i="4"/>
  <c r="G193" i="4"/>
  <c r="D193" i="4"/>
  <c r="C193" i="4"/>
  <c r="B193" i="4"/>
  <c r="A193" i="4"/>
  <c r="H192" i="4"/>
  <c r="G192" i="4"/>
  <c r="D192" i="4"/>
  <c r="C192" i="4"/>
  <c r="B192" i="4"/>
  <c r="A192" i="4"/>
  <c r="H191" i="4"/>
  <c r="G191" i="4"/>
  <c r="D191" i="4"/>
  <c r="C191" i="4"/>
  <c r="B191" i="4"/>
  <c r="A191" i="4"/>
  <c r="H190" i="4"/>
  <c r="G190" i="4"/>
  <c r="D190" i="4"/>
  <c r="C190" i="4"/>
  <c r="B190" i="4"/>
  <c r="A190" i="4"/>
  <c r="H189" i="4"/>
  <c r="G189" i="4"/>
  <c r="D189" i="4"/>
  <c r="C189" i="4"/>
  <c r="B189" i="4"/>
  <c r="A189" i="4"/>
  <c r="H188" i="4"/>
  <c r="G188" i="4"/>
  <c r="D188" i="4"/>
  <c r="C188" i="4"/>
  <c r="B188" i="4"/>
  <c r="A188" i="4"/>
  <c r="H187" i="4"/>
  <c r="G187" i="4"/>
  <c r="D187" i="4"/>
  <c r="C187" i="4"/>
  <c r="B187" i="4"/>
  <c r="A187" i="4"/>
  <c r="H186" i="4"/>
  <c r="G186" i="4"/>
  <c r="D186" i="4"/>
  <c r="C186" i="4"/>
  <c r="B186" i="4"/>
  <c r="A186" i="4"/>
  <c r="H185" i="4"/>
  <c r="G185" i="4"/>
  <c r="D185" i="4"/>
  <c r="C185" i="4"/>
  <c r="B185" i="4"/>
  <c r="A185" i="4"/>
  <c r="H184" i="4"/>
  <c r="G184" i="4"/>
  <c r="D184" i="4"/>
  <c r="C184" i="4"/>
  <c r="B184" i="4"/>
  <c r="A184" i="4"/>
  <c r="H183" i="4"/>
  <c r="G183" i="4"/>
  <c r="D183" i="4"/>
  <c r="C183" i="4"/>
  <c r="B183" i="4"/>
  <c r="A183" i="4"/>
  <c r="H182" i="4"/>
  <c r="G182" i="4"/>
  <c r="D182" i="4"/>
  <c r="C182" i="4"/>
  <c r="B182" i="4"/>
  <c r="A182" i="4"/>
  <c r="H181" i="4"/>
  <c r="G181" i="4"/>
  <c r="D181" i="4"/>
  <c r="C181" i="4"/>
  <c r="B181" i="4"/>
  <c r="A181" i="4"/>
  <c r="H180" i="4"/>
  <c r="G180" i="4"/>
  <c r="D180" i="4"/>
  <c r="C180" i="4"/>
  <c r="B180" i="4"/>
  <c r="A180" i="4"/>
  <c r="H179" i="4"/>
  <c r="G179" i="4"/>
  <c r="D179" i="4"/>
  <c r="C179" i="4"/>
  <c r="B179" i="4"/>
  <c r="A179" i="4"/>
  <c r="H178" i="4"/>
  <c r="G178" i="4"/>
  <c r="D178" i="4"/>
  <c r="C178" i="4"/>
  <c r="B178" i="4"/>
  <c r="A178" i="4"/>
  <c r="H177" i="4"/>
  <c r="G177" i="4"/>
  <c r="D177" i="4"/>
  <c r="C177" i="4"/>
  <c r="B177" i="4"/>
  <c r="A177" i="4"/>
  <c r="H176" i="4"/>
  <c r="G176" i="4"/>
  <c r="D176" i="4"/>
  <c r="C176" i="4"/>
  <c r="B176" i="4"/>
  <c r="A176" i="4"/>
  <c r="H175" i="4"/>
  <c r="G175" i="4"/>
  <c r="D175" i="4"/>
  <c r="C175" i="4"/>
  <c r="B175" i="4"/>
  <c r="A175" i="4"/>
  <c r="H174" i="4"/>
  <c r="G174" i="4"/>
  <c r="D174" i="4"/>
  <c r="C174" i="4"/>
  <c r="B174" i="4"/>
  <c r="A174" i="4"/>
  <c r="H173" i="4"/>
  <c r="G173" i="4"/>
  <c r="D173" i="4"/>
  <c r="C173" i="4"/>
  <c r="B173" i="4"/>
  <c r="A173" i="4"/>
  <c r="H172" i="4"/>
  <c r="G172" i="4"/>
  <c r="D172" i="4"/>
  <c r="C172" i="4"/>
  <c r="B172" i="4"/>
  <c r="A172" i="4"/>
  <c r="H171" i="4"/>
  <c r="G171" i="4"/>
  <c r="D171" i="4"/>
  <c r="C171" i="4"/>
  <c r="B171" i="4"/>
  <c r="A171" i="4"/>
  <c r="H170" i="4"/>
  <c r="G170" i="4"/>
  <c r="D170" i="4"/>
  <c r="C170" i="4"/>
  <c r="B170" i="4"/>
  <c r="A170" i="4"/>
  <c r="H169" i="4"/>
  <c r="G169" i="4"/>
  <c r="D169" i="4"/>
  <c r="C169" i="4"/>
  <c r="B169" i="4"/>
  <c r="A169" i="4"/>
  <c r="H168" i="4"/>
  <c r="G168" i="4"/>
  <c r="D168" i="4"/>
  <c r="C168" i="4"/>
  <c r="B168" i="4"/>
  <c r="A168" i="4"/>
  <c r="H167" i="4"/>
  <c r="G167" i="4"/>
  <c r="D167" i="4"/>
  <c r="C167" i="4"/>
  <c r="B167" i="4"/>
  <c r="A167" i="4"/>
  <c r="H166" i="4"/>
  <c r="G166" i="4"/>
  <c r="D166" i="4"/>
  <c r="C166" i="4"/>
  <c r="B166" i="4"/>
  <c r="A166" i="4"/>
  <c r="H165" i="4"/>
  <c r="G165" i="4"/>
  <c r="D165" i="4"/>
  <c r="C165" i="4"/>
  <c r="B165" i="4"/>
  <c r="A165" i="4"/>
  <c r="H164" i="4"/>
  <c r="G164" i="4"/>
  <c r="D164" i="4"/>
  <c r="C164" i="4"/>
  <c r="B164" i="4"/>
  <c r="A164" i="4"/>
  <c r="H163" i="4"/>
  <c r="G163" i="4"/>
  <c r="D163" i="4"/>
  <c r="C163" i="4"/>
  <c r="B163" i="4"/>
  <c r="A163" i="4"/>
  <c r="H162" i="4"/>
  <c r="G162" i="4"/>
  <c r="D162" i="4"/>
  <c r="C162" i="4"/>
  <c r="B162" i="4"/>
  <c r="A162" i="4"/>
  <c r="H161" i="4"/>
  <c r="G161" i="4"/>
  <c r="D161" i="4"/>
  <c r="C161" i="4"/>
  <c r="B161" i="4"/>
  <c r="A161" i="4"/>
  <c r="H160" i="4"/>
  <c r="G160" i="4"/>
  <c r="D160" i="4"/>
  <c r="C160" i="4"/>
  <c r="B160" i="4"/>
  <c r="A160" i="4"/>
  <c r="H159" i="4"/>
  <c r="G159" i="4"/>
  <c r="D159" i="4"/>
  <c r="C159" i="4"/>
  <c r="B159" i="4"/>
  <c r="A159" i="4"/>
  <c r="H158" i="4"/>
  <c r="G158" i="4"/>
  <c r="D158" i="4"/>
  <c r="C158" i="4"/>
  <c r="B158" i="4"/>
  <c r="A158" i="4"/>
  <c r="H157" i="4"/>
  <c r="G157" i="4"/>
  <c r="D157" i="4"/>
  <c r="C157" i="4"/>
  <c r="B157" i="4"/>
  <c r="A157" i="4"/>
  <c r="H156" i="4"/>
  <c r="G156" i="4"/>
  <c r="D156" i="4"/>
  <c r="C156" i="4"/>
  <c r="B156" i="4"/>
  <c r="A156" i="4"/>
  <c r="H155" i="4"/>
  <c r="G155" i="4"/>
  <c r="D155" i="4"/>
  <c r="C155" i="4"/>
  <c r="B155" i="4"/>
  <c r="A155" i="4"/>
  <c r="H154" i="4"/>
  <c r="G154" i="4"/>
  <c r="D154" i="4"/>
  <c r="C154" i="4"/>
  <c r="B154" i="4"/>
  <c r="A154" i="4"/>
  <c r="H153" i="4"/>
  <c r="G153" i="4"/>
  <c r="D153" i="4"/>
  <c r="C153" i="4"/>
  <c r="B153" i="4"/>
  <c r="A153" i="4"/>
  <c r="H152" i="4"/>
  <c r="G152" i="4"/>
  <c r="D152" i="4"/>
  <c r="C152" i="4"/>
  <c r="B152" i="4"/>
  <c r="A152" i="4"/>
  <c r="H151" i="4"/>
  <c r="G151" i="4"/>
  <c r="D151" i="4"/>
  <c r="C151" i="4"/>
  <c r="B151" i="4"/>
  <c r="A151" i="4"/>
  <c r="H150" i="4"/>
  <c r="G150" i="4"/>
  <c r="D150" i="4"/>
  <c r="C150" i="4"/>
  <c r="B150" i="4"/>
  <c r="A150" i="4"/>
  <c r="H149" i="4"/>
  <c r="G149" i="4"/>
  <c r="D149" i="4"/>
  <c r="C149" i="4"/>
  <c r="B149" i="4"/>
  <c r="A149" i="4"/>
  <c r="H148" i="4"/>
  <c r="G148" i="4"/>
  <c r="D148" i="4"/>
  <c r="C148" i="4"/>
  <c r="B148" i="4"/>
  <c r="A148" i="4"/>
  <c r="H147" i="4"/>
  <c r="G147" i="4"/>
  <c r="D147" i="4"/>
  <c r="C147" i="4"/>
  <c r="B147" i="4"/>
  <c r="A147" i="4"/>
  <c r="H146" i="4"/>
  <c r="G146" i="4"/>
  <c r="D146" i="4"/>
  <c r="C146" i="4"/>
  <c r="B146" i="4"/>
  <c r="A146" i="4"/>
  <c r="H145" i="4"/>
  <c r="G145" i="4"/>
  <c r="D145" i="4"/>
  <c r="C145" i="4"/>
  <c r="B145" i="4"/>
  <c r="A145" i="4"/>
  <c r="H144" i="4"/>
  <c r="G144" i="4"/>
  <c r="D144" i="4"/>
  <c r="C144" i="4"/>
  <c r="B144" i="4"/>
  <c r="A144" i="4"/>
  <c r="H143" i="4"/>
  <c r="G143" i="4"/>
  <c r="D143" i="4"/>
  <c r="C143" i="4"/>
  <c r="B143" i="4"/>
  <c r="A143" i="4"/>
  <c r="H142" i="4"/>
  <c r="G142" i="4"/>
  <c r="D142" i="4"/>
  <c r="C142" i="4"/>
  <c r="B142" i="4"/>
  <c r="A142" i="4"/>
  <c r="H141" i="4"/>
  <c r="G141" i="4"/>
  <c r="D141" i="4"/>
  <c r="C141" i="4"/>
  <c r="B141" i="4"/>
  <c r="A141" i="4"/>
  <c r="H140" i="4"/>
  <c r="G140" i="4"/>
  <c r="D140" i="4"/>
  <c r="C140" i="4"/>
  <c r="B140" i="4"/>
  <c r="A140" i="4"/>
  <c r="H139" i="4"/>
  <c r="G139" i="4"/>
  <c r="D139" i="4"/>
  <c r="C139" i="4"/>
  <c r="B139" i="4"/>
  <c r="A139" i="4"/>
  <c r="H138" i="4"/>
  <c r="G138" i="4"/>
  <c r="D138" i="4"/>
  <c r="C138" i="4"/>
  <c r="B138" i="4"/>
  <c r="A138" i="4"/>
  <c r="H137" i="4"/>
  <c r="G137" i="4"/>
  <c r="D137" i="4"/>
  <c r="C137" i="4"/>
  <c r="B137" i="4"/>
  <c r="A137" i="4"/>
  <c r="H136" i="4"/>
  <c r="G136" i="4"/>
  <c r="D136" i="4"/>
  <c r="C136" i="4"/>
  <c r="B136" i="4"/>
  <c r="A136" i="4"/>
  <c r="H135" i="4"/>
  <c r="G135" i="4"/>
  <c r="D135" i="4"/>
  <c r="C135" i="4"/>
  <c r="B135" i="4"/>
  <c r="A135" i="4"/>
  <c r="H134" i="4"/>
  <c r="G134" i="4"/>
  <c r="D134" i="4"/>
  <c r="C134" i="4"/>
  <c r="B134" i="4"/>
  <c r="A134" i="4"/>
  <c r="H133" i="4"/>
  <c r="G133" i="4"/>
  <c r="D133" i="4"/>
  <c r="C133" i="4"/>
  <c r="B133" i="4"/>
  <c r="A133" i="4"/>
  <c r="H704" i="4"/>
  <c r="G704" i="4"/>
  <c r="D704" i="4"/>
  <c r="C704" i="4"/>
  <c r="B704" i="4"/>
  <c r="A704" i="4"/>
  <c r="H703" i="4"/>
  <c r="G703" i="4"/>
  <c r="D703" i="4"/>
  <c r="C703" i="4"/>
  <c r="B703" i="4"/>
  <c r="A703" i="4"/>
  <c r="H702" i="4"/>
  <c r="G702" i="4"/>
  <c r="D702" i="4"/>
  <c r="C702" i="4"/>
  <c r="B702" i="4"/>
  <c r="A702" i="4"/>
  <c r="H701" i="4"/>
  <c r="G701" i="4"/>
  <c r="D701" i="4"/>
  <c r="C701" i="4"/>
  <c r="B701" i="4"/>
  <c r="A701" i="4"/>
  <c r="H700" i="4"/>
  <c r="G700" i="4"/>
  <c r="D700" i="4"/>
  <c r="C700" i="4"/>
  <c r="B700" i="4"/>
  <c r="A700" i="4"/>
  <c r="H699" i="4"/>
  <c r="G699" i="4"/>
  <c r="D699" i="4"/>
  <c r="C699" i="4"/>
  <c r="B699" i="4"/>
  <c r="A699" i="4"/>
  <c r="H698" i="4"/>
  <c r="G698" i="4"/>
  <c r="D698" i="4"/>
  <c r="C698" i="4"/>
  <c r="B698" i="4"/>
  <c r="A698" i="4"/>
  <c r="H697" i="4"/>
  <c r="G697" i="4"/>
  <c r="D697" i="4"/>
  <c r="C697" i="4"/>
  <c r="B697" i="4"/>
  <c r="A697" i="4"/>
  <c r="H705" i="4"/>
  <c r="G705" i="4"/>
  <c r="D705" i="4"/>
  <c r="C705" i="4"/>
  <c r="B705" i="4"/>
  <c r="A705" i="4"/>
  <c r="H132" i="4"/>
  <c r="G132" i="4"/>
  <c r="D132" i="4"/>
  <c r="C132" i="4"/>
  <c r="B132" i="4"/>
  <c r="A132" i="4"/>
  <c r="H724" i="4"/>
  <c r="G724" i="4"/>
  <c r="D724" i="4"/>
  <c r="C724" i="4"/>
  <c r="B724" i="4"/>
  <c r="A724" i="4"/>
  <c r="H131" i="4"/>
  <c r="G131" i="4"/>
  <c r="D131" i="4"/>
  <c r="C131" i="4"/>
  <c r="B131" i="4"/>
  <c r="A131" i="4"/>
  <c r="H723" i="4"/>
  <c r="G723" i="4"/>
  <c r="D723" i="4"/>
  <c r="C723" i="4"/>
  <c r="B723" i="4"/>
  <c r="A723" i="4"/>
  <c r="H1153" i="4"/>
  <c r="G1153" i="4"/>
  <c r="D1153" i="4"/>
  <c r="C1153" i="4"/>
  <c r="B1153" i="4"/>
  <c r="A1153" i="4"/>
  <c r="H1152" i="4"/>
  <c r="G1152" i="4"/>
  <c r="D1152" i="4"/>
  <c r="C1152" i="4"/>
  <c r="B1152" i="4"/>
  <c r="A1152" i="4"/>
  <c r="H130" i="4"/>
  <c r="G130" i="4"/>
  <c r="D130" i="4"/>
  <c r="C130" i="4"/>
  <c r="B130" i="4"/>
  <c r="A130" i="4"/>
  <c r="H129" i="4"/>
  <c r="G129" i="4"/>
  <c r="D129" i="4"/>
  <c r="C129" i="4"/>
  <c r="B129" i="4"/>
  <c r="A129" i="4"/>
  <c r="H722" i="4"/>
  <c r="G722" i="4"/>
  <c r="D722" i="4"/>
  <c r="C722" i="4"/>
  <c r="B722" i="4"/>
  <c r="A722" i="4"/>
  <c r="H592" i="4"/>
  <c r="G592" i="4"/>
  <c r="D592" i="4"/>
  <c r="C592" i="4"/>
  <c r="B592" i="4"/>
  <c r="A592" i="4"/>
  <c r="H591" i="4"/>
  <c r="G591" i="4"/>
  <c r="D591" i="4"/>
  <c r="C591" i="4"/>
  <c r="B591" i="4"/>
  <c r="A591" i="4"/>
  <c r="H721" i="4"/>
  <c r="G721" i="4"/>
  <c r="D721" i="4"/>
  <c r="C721" i="4"/>
  <c r="B721" i="4"/>
  <c r="A721" i="4"/>
  <c r="H1151" i="4"/>
  <c r="G1151" i="4"/>
  <c r="D1151" i="4"/>
  <c r="C1151" i="4"/>
  <c r="B1151" i="4"/>
  <c r="A1151" i="4"/>
  <c r="H1150" i="4"/>
  <c r="G1150" i="4"/>
  <c r="D1150" i="4"/>
  <c r="C1150" i="4"/>
  <c r="B1150" i="4"/>
  <c r="A1150" i="4"/>
  <c r="H1149" i="4"/>
  <c r="G1149" i="4"/>
  <c r="D1149" i="4"/>
  <c r="C1149" i="4"/>
  <c r="B1149" i="4"/>
  <c r="A1149" i="4"/>
  <c r="H1148" i="4"/>
  <c r="G1148" i="4"/>
  <c r="D1148" i="4"/>
  <c r="C1148" i="4"/>
  <c r="B1148" i="4"/>
  <c r="A1148" i="4"/>
  <c r="H1147" i="4"/>
  <c r="G1147" i="4"/>
  <c r="D1147" i="4"/>
  <c r="C1147" i="4"/>
  <c r="B1147" i="4"/>
  <c r="A1147" i="4"/>
  <c r="H1146" i="4"/>
  <c r="G1146" i="4"/>
  <c r="D1146" i="4"/>
  <c r="C1146" i="4"/>
  <c r="B1146" i="4"/>
  <c r="A1146" i="4"/>
  <c r="H1145" i="4"/>
  <c r="G1145" i="4"/>
  <c r="D1145" i="4"/>
  <c r="C1145" i="4"/>
  <c r="B1145" i="4"/>
  <c r="A1145" i="4"/>
  <c r="H1144" i="4"/>
  <c r="G1144" i="4"/>
  <c r="D1144" i="4"/>
  <c r="C1144" i="4"/>
  <c r="B1144" i="4"/>
  <c r="A1144" i="4"/>
  <c r="H1143" i="4"/>
  <c r="G1143" i="4"/>
  <c r="D1143" i="4"/>
  <c r="C1143" i="4"/>
  <c r="B1143" i="4"/>
  <c r="A1143" i="4"/>
  <c r="H1142" i="4"/>
  <c r="G1142" i="4"/>
  <c r="D1142" i="4"/>
  <c r="C1142" i="4"/>
  <c r="B1142" i="4"/>
  <c r="A1142" i="4"/>
  <c r="H1141" i="4"/>
  <c r="G1141" i="4"/>
  <c r="D1141" i="4"/>
  <c r="C1141" i="4"/>
  <c r="B1141" i="4"/>
  <c r="A1141" i="4"/>
  <c r="H1140" i="4"/>
  <c r="G1140" i="4"/>
  <c r="D1140" i="4"/>
  <c r="C1140" i="4"/>
  <c r="B1140" i="4"/>
  <c r="A1140" i="4"/>
  <c r="H1139" i="4"/>
  <c r="G1139" i="4"/>
  <c r="D1139" i="4"/>
  <c r="C1139" i="4"/>
  <c r="B1139" i="4"/>
  <c r="A1139" i="4"/>
  <c r="H1138" i="4"/>
  <c r="G1138" i="4"/>
  <c r="D1138" i="4"/>
  <c r="C1138" i="4"/>
  <c r="B1138" i="4"/>
  <c r="A1138" i="4"/>
  <c r="H128" i="4"/>
  <c r="G128" i="4"/>
  <c r="D128" i="4"/>
  <c r="C128" i="4"/>
  <c r="B128" i="4"/>
  <c r="A128" i="4"/>
  <c r="H720" i="4"/>
  <c r="G720" i="4"/>
  <c r="D720" i="4"/>
  <c r="C720" i="4"/>
  <c r="B720" i="4"/>
  <c r="A720" i="4"/>
  <c r="H1137" i="4"/>
  <c r="G1137" i="4"/>
  <c r="D1137" i="4"/>
  <c r="C1137" i="4"/>
  <c r="B1137" i="4"/>
  <c r="A1137" i="4"/>
  <c r="H127" i="4"/>
  <c r="G127" i="4"/>
  <c r="D127" i="4"/>
  <c r="C127" i="4"/>
  <c r="B127" i="4"/>
  <c r="A127" i="4"/>
  <c r="H696" i="4"/>
  <c r="G696" i="4"/>
  <c r="D696" i="4"/>
  <c r="C696" i="4"/>
  <c r="B696" i="4"/>
  <c r="A696" i="4"/>
  <c r="H1136" i="4"/>
  <c r="G1136" i="4"/>
  <c r="D1136" i="4"/>
  <c r="C1136" i="4"/>
  <c r="B1136" i="4"/>
  <c r="A1136" i="4"/>
  <c r="H695" i="4"/>
  <c r="G695" i="4"/>
  <c r="D695" i="4"/>
  <c r="C695" i="4"/>
  <c r="B695" i="4"/>
  <c r="A695" i="4"/>
  <c r="H719" i="4"/>
  <c r="G719" i="4"/>
  <c r="D719" i="4"/>
  <c r="C719" i="4"/>
  <c r="B719" i="4"/>
  <c r="A719" i="4"/>
  <c r="H126" i="4"/>
  <c r="G126" i="4"/>
  <c r="D126" i="4"/>
  <c r="C126" i="4"/>
  <c r="B126" i="4"/>
  <c r="A126" i="4"/>
  <c r="H718" i="4"/>
  <c r="G718" i="4"/>
  <c r="D718" i="4"/>
  <c r="C718" i="4"/>
  <c r="B718" i="4"/>
  <c r="A718" i="4"/>
  <c r="H125" i="4"/>
  <c r="G125" i="4"/>
  <c r="D125" i="4"/>
  <c r="C125" i="4"/>
  <c r="B125" i="4"/>
  <c r="A125" i="4"/>
  <c r="H124" i="4"/>
  <c r="G124" i="4"/>
  <c r="D124" i="4"/>
  <c r="C124" i="4"/>
  <c r="B124" i="4"/>
  <c r="A124" i="4"/>
  <c r="H123" i="4"/>
  <c r="G123" i="4"/>
  <c r="D123" i="4"/>
  <c r="C123" i="4"/>
  <c r="B123" i="4"/>
  <c r="A123" i="4"/>
  <c r="H122" i="4"/>
  <c r="G122" i="4"/>
  <c r="D122" i="4"/>
  <c r="C122" i="4"/>
  <c r="B122" i="4"/>
  <c r="A122" i="4"/>
  <c r="H121" i="4"/>
  <c r="G121" i="4"/>
  <c r="D121" i="4"/>
  <c r="C121" i="4"/>
  <c r="B121" i="4"/>
  <c r="A121" i="4"/>
  <c r="H120" i="4"/>
  <c r="G120" i="4"/>
  <c r="D120" i="4"/>
  <c r="C120" i="4"/>
  <c r="B120" i="4"/>
  <c r="A120" i="4"/>
  <c r="H119" i="4"/>
  <c r="G119" i="4"/>
  <c r="D119" i="4"/>
  <c r="C119" i="4"/>
  <c r="B119" i="4"/>
  <c r="A119" i="4"/>
  <c r="H118" i="4"/>
  <c r="G118" i="4"/>
  <c r="D118" i="4"/>
  <c r="C118" i="4"/>
  <c r="B118" i="4"/>
  <c r="A118" i="4"/>
  <c r="H117" i="4"/>
  <c r="G117" i="4"/>
  <c r="D117" i="4"/>
  <c r="C117" i="4"/>
  <c r="B117" i="4"/>
  <c r="A117" i="4"/>
  <c r="H116" i="4"/>
  <c r="G116" i="4"/>
  <c r="D116" i="4"/>
  <c r="C116" i="4"/>
  <c r="B116" i="4"/>
  <c r="A116" i="4"/>
  <c r="H717" i="4"/>
  <c r="G717" i="4"/>
  <c r="D717" i="4"/>
  <c r="C717" i="4"/>
  <c r="B717" i="4"/>
  <c r="A717" i="4"/>
  <c r="H115" i="4"/>
  <c r="G115" i="4"/>
  <c r="D115" i="4"/>
  <c r="C115" i="4"/>
  <c r="B115" i="4"/>
  <c r="A115" i="4"/>
  <c r="H114" i="4"/>
  <c r="G114" i="4"/>
  <c r="D114" i="4"/>
  <c r="C114" i="4"/>
  <c r="B114" i="4"/>
  <c r="A114" i="4"/>
  <c r="H113" i="4"/>
  <c r="G113" i="4"/>
  <c r="D113" i="4"/>
  <c r="C113" i="4"/>
  <c r="B113" i="4"/>
  <c r="A113" i="4"/>
  <c r="H590" i="4"/>
  <c r="G590" i="4"/>
  <c r="D590" i="4"/>
  <c r="C590" i="4"/>
  <c r="B590" i="4"/>
  <c r="A590" i="4"/>
  <c r="H589" i="4"/>
  <c r="G589" i="4"/>
  <c r="D589" i="4"/>
  <c r="C589" i="4"/>
  <c r="B589" i="4"/>
  <c r="A589" i="4"/>
  <c r="H588" i="4"/>
  <c r="G588" i="4"/>
  <c r="D588" i="4"/>
  <c r="C588" i="4"/>
  <c r="B588" i="4"/>
  <c r="A588" i="4"/>
  <c r="H587" i="4"/>
  <c r="G587" i="4"/>
  <c r="D587" i="4"/>
  <c r="C587" i="4"/>
  <c r="B587" i="4"/>
  <c r="A587" i="4"/>
  <c r="H586" i="4"/>
  <c r="G586" i="4"/>
  <c r="D586" i="4"/>
  <c r="C586" i="4"/>
  <c r="B586" i="4"/>
  <c r="A586" i="4"/>
  <c r="H585" i="4"/>
  <c r="G585" i="4"/>
  <c r="D585" i="4"/>
  <c r="C585" i="4"/>
  <c r="B585" i="4"/>
  <c r="A585" i="4"/>
  <c r="H584" i="4"/>
  <c r="G584" i="4"/>
  <c r="D584" i="4"/>
  <c r="C584" i="4"/>
  <c r="B584" i="4"/>
  <c r="A584" i="4"/>
  <c r="H583" i="4"/>
  <c r="G583" i="4"/>
  <c r="D583" i="4"/>
  <c r="C583" i="4"/>
  <c r="B583" i="4"/>
  <c r="A583" i="4"/>
  <c r="H582" i="4"/>
  <c r="G582" i="4"/>
  <c r="D582" i="4"/>
  <c r="C582" i="4"/>
  <c r="B582" i="4"/>
  <c r="A582" i="4"/>
  <c r="H581" i="4"/>
  <c r="G581" i="4"/>
  <c r="D581" i="4"/>
  <c r="C581" i="4"/>
  <c r="B581" i="4"/>
  <c r="A581" i="4"/>
  <c r="H580" i="4"/>
  <c r="G580" i="4"/>
  <c r="D580" i="4"/>
  <c r="C580" i="4"/>
  <c r="B580" i="4"/>
  <c r="A580" i="4"/>
  <c r="H579" i="4"/>
  <c r="G579" i="4"/>
  <c r="D579" i="4"/>
  <c r="C579" i="4"/>
  <c r="B579" i="4"/>
  <c r="A579" i="4"/>
  <c r="H578" i="4"/>
  <c r="G578" i="4"/>
  <c r="D578" i="4"/>
  <c r="C578" i="4"/>
  <c r="B578" i="4"/>
  <c r="A578" i="4"/>
  <c r="H577" i="4"/>
  <c r="G577" i="4"/>
  <c r="D577" i="4"/>
  <c r="C577" i="4"/>
  <c r="B577" i="4"/>
  <c r="A577" i="4"/>
  <c r="H576" i="4"/>
  <c r="G576" i="4"/>
  <c r="D576" i="4"/>
  <c r="C576" i="4"/>
  <c r="B576" i="4"/>
  <c r="A576" i="4"/>
  <c r="H575" i="4"/>
  <c r="G575" i="4"/>
  <c r="D575" i="4"/>
  <c r="C575" i="4"/>
  <c r="B575" i="4"/>
  <c r="A575" i="4"/>
  <c r="H574" i="4"/>
  <c r="G574" i="4"/>
  <c r="D574" i="4"/>
  <c r="C574" i="4"/>
  <c r="B574" i="4"/>
  <c r="A574" i="4"/>
  <c r="H573" i="4"/>
  <c r="G573" i="4"/>
  <c r="D573" i="4"/>
  <c r="C573" i="4"/>
  <c r="B573" i="4"/>
  <c r="A573" i="4"/>
  <c r="H572" i="4"/>
  <c r="G572" i="4"/>
  <c r="D572" i="4"/>
  <c r="C572" i="4"/>
  <c r="B572" i="4"/>
  <c r="A572" i="4"/>
  <c r="H571" i="4"/>
  <c r="G571" i="4"/>
  <c r="D571" i="4"/>
  <c r="C571" i="4"/>
  <c r="B571" i="4"/>
  <c r="A571" i="4"/>
  <c r="H570" i="4"/>
  <c r="G570" i="4"/>
  <c r="D570" i="4"/>
  <c r="C570" i="4"/>
  <c r="B570" i="4"/>
  <c r="A570" i="4"/>
  <c r="H569" i="4"/>
  <c r="G569" i="4"/>
  <c r="D569" i="4"/>
  <c r="C569" i="4"/>
  <c r="B569" i="4"/>
  <c r="A569" i="4"/>
  <c r="H568" i="4"/>
  <c r="G568" i="4"/>
  <c r="D568" i="4"/>
  <c r="C568" i="4"/>
  <c r="B568" i="4"/>
  <c r="A568" i="4"/>
  <c r="H567" i="4"/>
  <c r="G567" i="4"/>
  <c r="D567" i="4"/>
  <c r="C567" i="4"/>
  <c r="B567" i="4"/>
  <c r="A567" i="4"/>
  <c r="H566" i="4"/>
  <c r="G566" i="4"/>
  <c r="D566" i="4"/>
  <c r="C566" i="4"/>
  <c r="B566" i="4"/>
  <c r="A566" i="4"/>
  <c r="H565" i="4"/>
  <c r="G565" i="4"/>
  <c r="D565" i="4"/>
  <c r="C565" i="4"/>
  <c r="B565" i="4"/>
  <c r="A565" i="4"/>
  <c r="H564" i="4"/>
  <c r="G564" i="4"/>
  <c r="D564" i="4"/>
  <c r="C564" i="4"/>
  <c r="B564" i="4"/>
  <c r="A564" i="4"/>
  <c r="H563" i="4"/>
  <c r="G563" i="4"/>
  <c r="D563" i="4"/>
  <c r="C563" i="4"/>
  <c r="B563" i="4"/>
  <c r="A563" i="4"/>
  <c r="H562" i="4"/>
  <c r="G562" i="4"/>
  <c r="D562" i="4"/>
  <c r="C562" i="4"/>
  <c r="B562" i="4"/>
  <c r="A562" i="4"/>
  <c r="H561" i="4"/>
  <c r="G561" i="4"/>
  <c r="D561" i="4"/>
  <c r="C561" i="4"/>
  <c r="B561" i="4"/>
  <c r="A561" i="4"/>
  <c r="H560" i="4"/>
  <c r="G560" i="4"/>
  <c r="D560" i="4"/>
  <c r="C560" i="4"/>
  <c r="B560" i="4"/>
  <c r="A560" i="4"/>
  <c r="H559" i="4"/>
  <c r="G559" i="4"/>
  <c r="D559" i="4"/>
  <c r="C559" i="4"/>
  <c r="B559" i="4"/>
  <c r="A559" i="4"/>
  <c r="H558" i="4"/>
  <c r="G558" i="4"/>
  <c r="D558" i="4"/>
  <c r="C558" i="4"/>
  <c r="B558" i="4"/>
  <c r="A558" i="4"/>
  <c r="H557" i="4"/>
  <c r="G557" i="4"/>
  <c r="D557" i="4"/>
  <c r="C557" i="4"/>
  <c r="B557" i="4"/>
  <c r="A557" i="4"/>
  <c r="H556" i="4"/>
  <c r="G556" i="4"/>
  <c r="D556" i="4"/>
  <c r="C556" i="4"/>
  <c r="B556" i="4"/>
  <c r="A556" i="4"/>
  <c r="H555" i="4"/>
  <c r="G555" i="4"/>
  <c r="D555" i="4"/>
  <c r="C555" i="4"/>
  <c r="B555" i="4"/>
  <c r="A555" i="4"/>
  <c r="H554" i="4"/>
  <c r="G554" i="4"/>
  <c r="D554" i="4"/>
  <c r="C554" i="4"/>
  <c r="B554" i="4"/>
  <c r="A554" i="4"/>
  <c r="H553" i="4"/>
  <c r="G553" i="4"/>
  <c r="D553" i="4"/>
  <c r="C553" i="4"/>
  <c r="B553" i="4"/>
  <c r="A553" i="4"/>
  <c r="H552" i="4"/>
  <c r="G552" i="4"/>
  <c r="D552" i="4"/>
  <c r="C552" i="4"/>
  <c r="B552" i="4"/>
  <c r="A552" i="4"/>
  <c r="H551" i="4"/>
  <c r="G551" i="4"/>
  <c r="D551" i="4"/>
  <c r="C551" i="4"/>
  <c r="B551" i="4"/>
  <c r="A551" i="4"/>
  <c r="H550" i="4"/>
  <c r="G550" i="4"/>
  <c r="D550" i="4"/>
  <c r="C550" i="4"/>
  <c r="B550" i="4"/>
  <c r="A550" i="4"/>
  <c r="H549" i="4"/>
  <c r="G549" i="4"/>
  <c r="D549" i="4"/>
  <c r="C549" i="4"/>
  <c r="B549" i="4"/>
  <c r="A549" i="4"/>
  <c r="H548" i="4"/>
  <c r="G548" i="4"/>
  <c r="D548" i="4"/>
  <c r="C548" i="4"/>
  <c r="B548" i="4"/>
  <c r="A548" i="4"/>
  <c r="H547" i="4"/>
  <c r="G547" i="4"/>
  <c r="D547" i="4"/>
  <c r="C547" i="4"/>
  <c r="B547" i="4"/>
  <c r="A547" i="4"/>
  <c r="H546" i="4"/>
  <c r="G546" i="4"/>
  <c r="D546" i="4"/>
  <c r="C546" i="4"/>
  <c r="B546" i="4"/>
  <c r="A546" i="4"/>
  <c r="H545" i="4"/>
  <c r="G545" i="4"/>
  <c r="D545" i="4"/>
  <c r="C545" i="4"/>
  <c r="B545" i="4"/>
  <c r="A545" i="4"/>
  <c r="H544" i="4"/>
  <c r="G544" i="4"/>
  <c r="D544" i="4"/>
  <c r="C544" i="4"/>
  <c r="B544" i="4"/>
  <c r="A544" i="4"/>
  <c r="H543" i="4"/>
  <c r="G543" i="4"/>
  <c r="D543" i="4"/>
  <c r="C543" i="4"/>
  <c r="B543" i="4"/>
  <c r="A543" i="4"/>
  <c r="H542" i="4"/>
  <c r="G542" i="4"/>
  <c r="D542" i="4"/>
  <c r="C542" i="4"/>
  <c r="B542" i="4"/>
  <c r="A542" i="4"/>
  <c r="H541" i="4"/>
  <c r="G541" i="4"/>
  <c r="D541" i="4"/>
  <c r="C541" i="4"/>
  <c r="B541" i="4"/>
  <c r="A541" i="4"/>
  <c r="H540" i="4"/>
  <c r="G540" i="4"/>
  <c r="D540" i="4"/>
  <c r="C540" i="4"/>
  <c r="B540" i="4"/>
  <c r="A540" i="4"/>
  <c r="H539" i="4"/>
  <c r="G539" i="4"/>
  <c r="D539" i="4"/>
  <c r="C539" i="4"/>
  <c r="B539" i="4"/>
  <c r="A539" i="4"/>
  <c r="H538" i="4"/>
  <c r="G538" i="4"/>
  <c r="D538" i="4"/>
  <c r="C538" i="4"/>
  <c r="B538" i="4"/>
  <c r="A538" i="4"/>
  <c r="H537" i="4"/>
  <c r="G537" i="4"/>
  <c r="D537" i="4"/>
  <c r="C537" i="4"/>
  <c r="B537" i="4"/>
  <c r="A537" i="4"/>
  <c r="H536" i="4"/>
  <c r="G536" i="4"/>
  <c r="D536" i="4"/>
  <c r="C536" i="4"/>
  <c r="B536" i="4"/>
  <c r="A536" i="4"/>
  <c r="H535" i="4"/>
  <c r="G535" i="4"/>
  <c r="D535" i="4"/>
  <c r="C535" i="4"/>
  <c r="B535" i="4"/>
  <c r="A535" i="4"/>
  <c r="H534" i="4"/>
  <c r="G534" i="4"/>
  <c r="D534" i="4"/>
  <c r="C534" i="4"/>
  <c r="B534" i="4"/>
  <c r="A534" i="4"/>
  <c r="H533" i="4"/>
  <c r="G533" i="4"/>
  <c r="D533" i="4"/>
  <c r="C533" i="4"/>
  <c r="B533" i="4"/>
  <c r="A533" i="4"/>
  <c r="H532" i="4"/>
  <c r="G532" i="4"/>
  <c r="D532" i="4"/>
  <c r="C532" i="4"/>
  <c r="B532" i="4"/>
  <c r="A532" i="4"/>
  <c r="H531" i="4"/>
  <c r="G531" i="4"/>
  <c r="D531" i="4"/>
  <c r="C531" i="4"/>
  <c r="B531" i="4"/>
  <c r="A531" i="4"/>
  <c r="H530" i="4"/>
  <c r="G530" i="4"/>
  <c r="D530" i="4"/>
  <c r="C530" i="4"/>
  <c r="B530" i="4"/>
  <c r="A530" i="4"/>
  <c r="H529" i="4"/>
  <c r="G529" i="4"/>
  <c r="D529" i="4"/>
  <c r="C529" i="4"/>
  <c r="B529" i="4"/>
  <c r="A529" i="4"/>
  <c r="H528" i="4"/>
  <c r="G528" i="4"/>
  <c r="D528" i="4"/>
  <c r="C528" i="4"/>
  <c r="B528" i="4"/>
  <c r="A528" i="4"/>
  <c r="H527" i="4"/>
  <c r="G527" i="4"/>
  <c r="D527" i="4"/>
  <c r="C527" i="4"/>
  <c r="B527" i="4"/>
  <c r="A527" i="4"/>
  <c r="H526" i="4"/>
  <c r="G526" i="4"/>
  <c r="D526" i="4"/>
  <c r="C526" i="4"/>
  <c r="B526" i="4"/>
  <c r="A526" i="4"/>
  <c r="H525" i="4"/>
  <c r="G525" i="4"/>
  <c r="D525" i="4"/>
  <c r="C525" i="4"/>
  <c r="B525" i="4"/>
  <c r="A525" i="4"/>
  <c r="H524" i="4"/>
  <c r="G524" i="4"/>
  <c r="D524" i="4"/>
  <c r="C524" i="4"/>
  <c r="B524" i="4"/>
  <c r="A524" i="4"/>
  <c r="H523" i="4"/>
  <c r="G523" i="4"/>
  <c r="D523" i="4"/>
  <c r="C523" i="4"/>
  <c r="B523" i="4"/>
  <c r="A523" i="4"/>
  <c r="H522" i="4"/>
  <c r="G522" i="4"/>
  <c r="D522" i="4"/>
  <c r="C522" i="4"/>
  <c r="B522" i="4"/>
  <c r="A522" i="4"/>
  <c r="H521" i="4"/>
  <c r="G521" i="4"/>
  <c r="D521" i="4"/>
  <c r="C521" i="4"/>
  <c r="B521" i="4"/>
  <c r="A521" i="4"/>
  <c r="H520" i="4"/>
  <c r="G520" i="4"/>
  <c r="D520" i="4"/>
  <c r="C520" i="4"/>
  <c r="B520" i="4"/>
  <c r="A520" i="4"/>
  <c r="H519" i="4"/>
  <c r="G519" i="4"/>
  <c r="D519" i="4"/>
  <c r="C519" i="4"/>
  <c r="B519" i="4"/>
  <c r="A519" i="4"/>
  <c r="H518" i="4"/>
  <c r="G518" i="4"/>
  <c r="D518" i="4"/>
  <c r="C518" i="4"/>
  <c r="B518" i="4"/>
  <c r="A518" i="4"/>
  <c r="H517" i="4"/>
  <c r="G517" i="4"/>
  <c r="D517" i="4"/>
  <c r="C517" i="4"/>
  <c r="B517" i="4"/>
  <c r="A517" i="4"/>
  <c r="H516" i="4"/>
  <c r="G516" i="4"/>
  <c r="D516" i="4"/>
  <c r="C516" i="4"/>
  <c r="B516" i="4"/>
  <c r="A516" i="4"/>
  <c r="H515" i="4"/>
  <c r="G515" i="4"/>
  <c r="D515" i="4"/>
  <c r="C515" i="4"/>
  <c r="B515" i="4"/>
  <c r="A515" i="4"/>
  <c r="H514" i="4"/>
  <c r="G514" i="4"/>
  <c r="D514" i="4"/>
  <c r="C514" i="4"/>
  <c r="B514" i="4"/>
  <c r="A514" i="4"/>
  <c r="H513" i="4"/>
  <c r="G513" i="4"/>
  <c r="D513" i="4"/>
  <c r="C513" i="4"/>
  <c r="B513" i="4"/>
  <c r="A513" i="4"/>
  <c r="H512" i="4"/>
  <c r="G512" i="4"/>
  <c r="D512" i="4"/>
  <c r="C512" i="4"/>
  <c r="B512" i="4"/>
  <c r="A512" i="4"/>
  <c r="H511" i="4"/>
  <c r="G511" i="4"/>
  <c r="D511" i="4"/>
  <c r="C511" i="4"/>
  <c r="B511" i="4"/>
  <c r="A511" i="4"/>
  <c r="H510" i="4"/>
  <c r="G510" i="4"/>
  <c r="D510" i="4"/>
  <c r="C510" i="4"/>
  <c r="B510" i="4"/>
  <c r="A510" i="4"/>
  <c r="H509" i="4"/>
  <c r="G509" i="4"/>
  <c r="D509" i="4"/>
  <c r="C509" i="4"/>
  <c r="B509" i="4"/>
  <c r="A509" i="4"/>
  <c r="H508" i="4"/>
  <c r="G508" i="4"/>
  <c r="D508" i="4"/>
  <c r="C508" i="4"/>
  <c r="B508" i="4"/>
  <c r="A508" i="4"/>
  <c r="H507" i="4"/>
  <c r="G507" i="4"/>
  <c r="D507" i="4"/>
  <c r="C507" i="4"/>
  <c r="B507" i="4"/>
  <c r="A507" i="4"/>
  <c r="H506" i="4"/>
  <c r="G506" i="4"/>
  <c r="D506" i="4"/>
  <c r="C506" i="4"/>
  <c r="B506" i="4"/>
  <c r="A506" i="4"/>
  <c r="H505" i="4"/>
  <c r="G505" i="4"/>
  <c r="D505" i="4"/>
  <c r="C505" i="4"/>
  <c r="B505" i="4"/>
  <c r="A505" i="4"/>
  <c r="H504" i="4"/>
  <c r="G504" i="4"/>
  <c r="D504" i="4"/>
  <c r="C504" i="4"/>
  <c r="B504" i="4"/>
  <c r="A504" i="4"/>
  <c r="H503" i="4"/>
  <c r="G503" i="4"/>
  <c r="D503" i="4"/>
  <c r="C503" i="4"/>
  <c r="B503" i="4"/>
  <c r="A503" i="4"/>
  <c r="H502" i="4"/>
  <c r="G502" i="4"/>
  <c r="D502" i="4"/>
  <c r="C502" i="4"/>
  <c r="B502" i="4"/>
  <c r="A502" i="4"/>
  <c r="H501" i="4"/>
  <c r="G501" i="4"/>
  <c r="D501" i="4"/>
  <c r="C501" i="4"/>
  <c r="B501" i="4"/>
  <c r="A501" i="4"/>
  <c r="H500" i="4"/>
  <c r="G500" i="4"/>
  <c r="D500" i="4"/>
  <c r="C500" i="4"/>
  <c r="B500" i="4"/>
  <c r="A500" i="4"/>
  <c r="H499" i="4"/>
  <c r="G499" i="4"/>
  <c r="D499" i="4"/>
  <c r="C499" i="4"/>
  <c r="B499" i="4"/>
  <c r="A499" i="4"/>
  <c r="H498" i="4"/>
  <c r="G498" i="4"/>
  <c r="D498" i="4"/>
  <c r="C498" i="4"/>
  <c r="B498" i="4"/>
  <c r="A498" i="4"/>
  <c r="H497" i="4"/>
  <c r="G497" i="4"/>
  <c r="D497" i="4"/>
  <c r="C497" i="4"/>
  <c r="B497" i="4"/>
  <c r="A497" i="4"/>
  <c r="H496" i="4"/>
  <c r="G496" i="4"/>
  <c r="D496" i="4"/>
  <c r="C496" i="4"/>
  <c r="B496" i="4"/>
  <c r="A496" i="4"/>
  <c r="H495" i="4"/>
  <c r="G495" i="4"/>
  <c r="D495" i="4"/>
  <c r="C495" i="4"/>
  <c r="B495" i="4"/>
  <c r="A495" i="4"/>
  <c r="H494" i="4"/>
  <c r="G494" i="4"/>
  <c r="D494" i="4"/>
  <c r="C494" i="4"/>
  <c r="B494" i="4"/>
  <c r="A494" i="4"/>
  <c r="H493" i="4"/>
  <c r="G493" i="4"/>
  <c r="D493" i="4"/>
  <c r="C493" i="4"/>
  <c r="B493" i="4"/>
  <c r="A493" i="4"/>
  <c r="H492" i="4"/>
  <c r="G492" i="4"/>
  <c r="D492" i="4"/>
  <c r="C492" i="4"/>
  <c r="B492" i="4"/>
  <c r="A492" i="4"/>
  <c r="H491" i="4"/>
  <c r="G491" i="4"/>
  <c r="D491" i="4"/>
  <c r="C491" i="4"/>
  <c r="B491" i="4"/>
  <c r="A491" i="4"/>
  <c r="H490" i="4"/>
  <c r="G490" i="4"/>
  <c r="D490" i="4"/>
  <c r="C490" i="4"/>
  <c r="B490" i="4"/>
  <c r="A490" i="4"/>
  <c r="H489" i="4"/>
  <c r="G489" i="4"/>
  <c r="D489" i="4"/>
  <c r="C489" i="4"/>
  <c r="B489" i="4"/>
  <c r="A489" i="4"/>
  <c r="H488" i="4"/>
  <c r="G488" i="4"/>
  <c r="D488" i="4"/>
  <c r="C488" i="4"/>
  <c r="B488" i="4"/>
  <c r="A488" i="4"/>
  <c r="H487" i="4"/>
  <c r="G487" i="4"/>
  <c r="D487" i="4"/>
  <c r="C487" i="4"/>
  <c r="B487" i="4"/>
  <c r="A487" i="4"/>
  <c r="H486" i="4"/>
  <c r="G486" i="4"/>
  <c r="D486" i="4"/>
  <c r="C486" i="4"/>
  <c r="B486" i="4"/>
  <c r="A486" i="4"/>
  <c r="H485" i="4"/>
  <c r="G485" i="4"/>
  <c r="D485" i="4"/>
  <c r="C485" i="4"/>
  <c r="B485" i="4"/>
  <c r="A485" i="4"/>
  <c r="H484" i="4"/>
  <c r="G484" i="4"/>
  <c r="D484" i="4"/>
  <c r="C484" i="4"/>
  <c r="B484" i="4"/>
  <c r="A484" i="4"/>
  <c r="H483" i="4"/>
  <c r="G483" i="4"/>
  <c r="D483" i="4"/>
  <c r="C483" i="4"/>
  <c r="B483" i="4"/>
  <c r="A483" i="4"/>
  <c r="H482" i="4"/>
  <c r="G482" i="4"/>
  <c r="D482" i="4"/>
  <c r="C482" i="4"/>
  <c r="B482" i="4"/>
  <c r="A482" i="4"/>
  <c r="H481" i="4"/>
  <c r="G481" i="4"/>
  <c r="D481" i="4"/>
  <c r="C481" i="4"/>
  <c r="B481" i="4"/>
  <c r="A481" i="4"/>
  <c r="H480" i="4"/>
  <c r="G480" i="4"/>
  <c r="D480" i="4"/>
  <c r="C480" i="4"/>
  <c r="B480" i="4"/>
  <c r="A480" i="4"/>
  <c r="H479" i="4"/>
  <c r="G479" i="4"/>
  <c r="D479" i="4"/>
  <c r="C479" i="4"/>
  <c r="B479" i="4"/>
  <c r="A479" i="4"/>
  <c r="H478" i="4"/>
  <c r="G478" i="4"/>
  <c r="D478" i="4"/>
  <c r="C478" i="4"/>
  <c r="B478" i="4"/>
  <c r="A478" i="4"/>
  <c r="H477" i="4"/>
  <c r="G477" i="4"/>
  <c r="D477" i="4"/>
  <c r="C477" i="4"/>
  <c r="B477" i="4"/>
  <c r="A477" i="4"/>
  <c r="H476" i="4"/>
  <c r="G476" i="4"/>
  <c r="D476" i="4"/>
  <c r="C476" i="4"/>
  <c r="B476" i="4"/>
  <c r="A476" i="4"/>
  <c r="H475" i="4"/>
  <c r="G475" i="4"/>
  <c r="D475" i="4"/>
  <c r="C475" i="4"/>
  <c r="B475" i="4"/>
  <c r="A475" i="4"/>
  <c r="H474" i="4"/>
  <c r="G474" i="4"/>
  <c r="D474" i="4"/>
  <c r="C474" i="4"/>
  <c r="B474" i="4"/>
  <c r="A474" i="4"/>
  <c r="H1135" i="4"/>
  <c r="G1135" i="4"/>
  <c r="D1135" i="4"/>
  <c r="C1135" i="4"/>
  <c r="B1135" i="4"/>
  <c r="A1135" i="4"/>
  <c r="H473" i="4"/>
  <c r="G473" i="4"/>
  <c r="D473" i="4"/>
  <c r="C473" i="4"/>
  <c r="B473" i="4"/>
  <c r="A473" i="4"/>
  <c r="H1134" i="4"/>
  <c r="G1134" i="4"/>
  <c r="D1134" i="4"/>
  <c r="C1134" i="4"/>
  <c r="B1134" i="4"/>
  <c r="A1134" i="4"/>
  <c r="H1133" i="4"/>
  <c r="G1133" i="4"/>
  <c r="D1133" i="4"/>
  <c r="C1133" i="4"/>
  <c r="B1133" i="4"/>
  <c r="A1133" i="4"/>
  <c r="H1132" i="4"/>
  <c r="G1132" i="4"/>
  <c r="D1132" i="4"/>
  <c r="C1132" i="4"/>
  <c r="B1132" i="4"/>
  <c r="A1132" i="4"/>
  <c r="H112" i="4"/>
  <c r="G112" i="4"/>
  <c r="D112" i="4"/>
  <c r="C112" i="4"/>
  <c r="B112" i="4"/>
  <c r="A112" i="4"/>
  <c r="H111" i="4"/>
  <c r="G111" i="4"/>
  <c r="D111" i="4"/>
  <c r="C111" i="4"/>
  <c r="B111" i="4"/>
  <c r="A111" i="4"/>
  <c r="H1131" i="4"/>
  <c r="G1131" i="4"/>
  <c r="D1131" i="4"/>
  <c r="C1131" i="4"/>
  <c r="B1131" i="4"/>
  <c r="A1131" i="4"/>
  <c r="H110" i="4"/>
  <c r="G110" i="4"/>
  <c r="D110" i="4"/>
  <c r="C110" i="4"/>
  <c r="B110" i="4"/>
  <c r="A110" i="4"/>
  <c r="H472" i="4"/>
  <c r="G472" i="4"/>
  <c r="D472" i="4"/>
  <c r="C472" i="4"/>
  <c r="B472" i="4"/>
  <c r="A472" i="4"/>
  <c r="H471" i="4"/>
  <c r="G471" i="4"/>
  <c r="D471" i="4"/>
  <c r="C471" i="4"/>
  <c r="B471" i="4"/>
  <c r="A471" i="4"/>
  <c r="H1130" i="4"/>
  <c r="G1130" i="4"/>
  <c r="D1130" i="4"/>
  <c r="C1130" i="4"/>
  <c r="B1130" i="4"/>
  <c r="A1130" i="4"/>
  <c r="H1129" i="4"/>
  <c r="G1129" i="4"/>
  <c r="D1129" i="4"/>
  <c r="C1129" i="4"/>
  <c r="B1129" i="4"/>
  <c r="A1129" i="4"/>
  <c r="H109" i="4"/>
  <c r="G109" i="4"/>
  <c r="D109" i="4"/>
  <c r="C109" i="4"/>
  <c r="B109" i="4"/>
  <c r="A109" i="4"/>
  <c r="H470" i="4"/>
  <c r="G470" i="4"/>
  <c r="D470" i="4"/>
  <c r="C470" i="4"/>
  <c r="B470" i="4"/>
  <c r="A470" i="4"/>
  <c r="H1128" i="4"/>
  <c r="G1128" i="4"/>
  <c r="D1128" i="4"/>
  <c r="C1128" i="4"/>
  <c r="B1128" i="4"/>
  <c r="A1128" i="4"/>
  <c r="H1127" i="4"/>
  <c r="G1127" i="4"/>
  <c r="D1127" i="4"/>
  <c r="C1127" i="4"/>
  <c r="B1127" i="4"/>
  <c r="A1127" i="4"/>
  <c r="H1126" i="4"/>
  <c r="G1126" i="4"/>
  <c r="D1126" i="4"/>
  <c r="C1126" i="4"/>
  <c r="B1126" i="4"/>
  <c r="A1126" i="4"/>
  <c r="H1125" i="4"/>
  <c r="G1125" i="4"/>
  <c r="D1125" i="4"/>
  <c r="C1125" i="4"/>
  <c r="B1125" i="4"/>
  <c r="A1125" i="4"/>
  <c r="H1124" i="4"/>
  <c r="G1124" i="4"/>
  <c r="D1124" i="4"/>
  <c r="C1124" i="4"/>
  <c r="B1124" i="4"/>
  <c r="A1124" i="4"/>
  <c r="H1123" i="4"/>
  <c r="G1123" i="4"/>
  <c r="D1123" i="4"/>
  <c r="C1123" i="4"/>
  <c r="B1123" i="4"/>
  <c r="A1123" i="4"/>
  <c r="H108" i="4"/>
  <c r="G108" i="4"/>
  <c r="D108" i="4"/>
  <c r="C108" i="4"/>
  <c r="B108" i="4"/>
  <c r="A108" i="4"/>
  <c r="H1122" i="4"/>
  <c r="G1122" i="4"/>
  <c r="D1122" i="4"/>
  <c r="C1122" i="4"/>
  <c r="B1122" i="4"/>
  <c r="A1122" i="4"/>
  <c r="H1121" i="4"/>
  <c r="G1121" i="4"/>
  <c r="D1121" i="4"/>
  <c r="C1121" i="4"/>
  <c r="B1121" i="4"/>
  <c r="A1121" i="4"/>
  <c r="H1120" i="4"/>
  <c r="G1120" i="4"/>
  <c r="D1120" i="4"/>
  <c r="C1120" i="4"/>
  <c r="B1120" i="4"/>
  <c r="A1120" i="4"/>
  <c r="H107" i="4"/>
  <c r="G107" i="4"/>
  <c r="D107" i="4"/>
  <c r="C107" i="4"/>
  <c r="B107" i="4"/>
  <c r="A107" i="4"/>
  <c r="H469" i="4"/>
  <c r="G469" i="4"/>
  <c r="D469" i="4"/>
  <c r="C469" i="4"/>
  <c r="B469" i="4"/>
  <c r="A469" i="4"/>
  <c r="H106" i="4"/>
  <c r="G106" i="4"/>
  <c r="D106" i="4"/>
  <c r="C106" i="4"/>
  <c r="B106" i="4"/>
  <c r="A106" i="4"/>
  <c r="H1119" i="4"/>
  <c r="G1119" i="4"/>
  <c r="D1119" i="4"/>
  <c r="C1119" i="4"/>
  <c r="B1119" i="4"/>
  <c r="A1119" i="4"/>
  <c r="H1118" i="4"/>
  <c r="G1118" i="4"/>
  <c r="D1118" i="4"/>
  <c r="C1118" i="4"/>
  <c r="B1118" i="4"/>
  <c r="A1118" i="4"/>
  <c r="H1117" i="4"/>
  <c r="G1117" i="4"/>
  <c r="D1117" i="4"/>
  <c r="C1117" i="4"/>
  <c r="B1117" i="4"/>
  <c r="A1117" i="4"/>
  <c r="H1116" i="4"/>
  <c r="G1116" i="4"/>
  <c r="D1116" i="4"/>
  <c r="C1116" i="4"/>
  <c r="B1116" i="4"/>
  <c r="A1116" i="4"/>
  <c r="H1115" i="4"/>
  <c r="G1115" i="4"/>
  <c r="D1115" i="4"/>
  <c r="C1115" i="4"/>
  <c r="B1115" i="4"/>
  <c r="A1115" i="4"/>
  <c r="H468" i="4"/>
  <c r="G468" i="4"/>
  <c r="D468" i="4"/>
  <c r="C468" i="4"/>
  <c r="B468" i="4"/>
  <c r="A468" i="4"/>
  <c r="H1114" i="4"/>
  <c r="G1114" i="4"/>
  <c r="D1114" i="4"/>
  <c r="C1114" i="4"/>
  <c r="B1114" i="4"/>
  <c r="A1114" i="4"/>
  <c r="H1113" i="4"/>
  <c r="G1113" i="4"/>
  <c r="D1113" i="4"/>
  <c r="C1113" i="4"/>
  <c r="B1113" i="4"/>
  <c r="A1113" i="4"/>
  <c r="H1112" i="4"/>
  <c r="G1112" i="4"/>
  <c r="D1112" i="4"/>
  <c r="C1112" i="4"/>
  <c r="B1112" i="4"/>
  <c r="A1112" i="4"/>
  <c r="H467" i="4"/>
  <c r="G467" i="4"/>
  <c r="D467" i="4"/>
  <c r="C467" i="4"/>
  <c r="B467" i="4"/>
  <c r="A467" i="4"/>
  <c r="H1111" i="4"/>
  <c r="G1111" i="4"/>
  <c r="D1111" i="4"/>
  <c r="C1111" i="4"/>
  <c r="B1111" i="4"/>
  <c r="A1111" i="4"/>
  <c r="H1110" i="4"/>
  <c r="G1110" i="4"/>
  <c r="D1110" i="4"/>
  <c r="C1110" i="4"/>
  <c r="B1110" i="4"/>
  <c r="A1110" i="4"/>
  <c r="H1109" i="4"/>
  <c r="G1109" i="4"/>
  <c r="D1109" i="4"/>
  <c r="C1109" i="4"/>
  <c r="B1109" i="4"/>
  <c r="A1109" i="4"/>
  <c r="H1108" i="4"/>
  <c r="G1108" i="4"/>
  <c r="D1108" i="4"/>
  <c r="C1108" i="4"/>
  <c r="B1108" i="4"/>
  <c r="A1108" i="4"/>
  <c r="H1107" i="4"/>
  <c r="G1107" i="4"/>
  <c r="D1107" i="4"/>
  <c r="C1107" i="4"/>
  <c r="B1107" i="4"/>
  <c r="A1107" i="4"/>
  <c r="H1106" i="4"/>
  <c r="G1106" i="4"/>
  <c r="D1106" i="4"/>
  <c r="C1106" i="4"/>
  <c r="B1106" i="4"/>
  <c r="A1106" i="4"/>
  <c r="H1105" i="4"/>
  <c r="G1105" i="4"/>
  <c r="D1105" i="4"/>
  <c r="C1105" i="4"/>
  <c r="B1105" i="4"/>
  <c r="A1105" i="4"/>
  <c r="H1104" i="4"/>
  <c r="G1104" i="4"/>
  <c r="D1104" i="4"/>
  <c r="C1104" i="4"/>
  <c r="B1104" i="4"/>
  <c r="A1104" i="4"/>
  <c r="H466" i="4"/>
  <c r="G466" i="4"/>
  <c r="D466" i="4"/>
  <c r="C466" i="4"/>
  <c r="B466" i="4"/>
  <c r="A466" i="4"/>
  <c r="H465" i="4"/>
  <c r="G465" i="4"/>
  <c r="D465" i="4"/>
  <c r="C465" i="4"/>
  <c r="B465" i="4"/>
  <c r="A465" i="4"/>
  <c r="H464" i="4"/>
  <c r="G464" i="4"/>
  <c r="D464" i="4"/>
  <c r="C464" i="4"/>
  <c r="B464" i="4"/>
  <c r="A464" i="4"/>
  <c r="H463" i="4"/>
  <c r="G463" i="4"/>
  <c r="D463" i="4"/>
  <c r="C463" i="4"/>
  <c r="B463" i="4"/>
  <c r="A463" i="4"/>
  <c r="H105" i="4"/>
  <c r="G105" i="4"/>
  <c r="D105" i="4"/>
  <c r="C105" i="4"/>
  <c r="B105" i="4"/>
  <c r="A105" i="4"/>
  <c r="H694" i="4"/>
  <c r="G694" i="4"/>
  <c r="D694" i="4"/>
  <c r="C694" i="4"/>
  <c r="B694" i="4"/>
  <c r="A694" i="4"/>
  <c r="H693" i="4"/>
  <c r="G693" i="4"/>
  <c r="D693" i="4"/>
  <c r="C693" i="4"/>
  <c r="B693" i="4"/>
  <c r="A693" i="4"/>
  <c r="H692" i="4"/>
  <c r="G692" i="4"/>
  <c r="D692" i="4"/>
  <c r="C692" i="4"/>
  <c r="B692" i="4"/>
  <c r="A692" i="4"/>
  <c r="H691" i="4"/>
  <c r="G691" i="4"/>
  <c r="D691" i="4"/>
  <c r="C691" i="4"/>
  <c r="B691" i="4"/>
  <c r="A691" i="4"/>
  <c r="H690" i="4"/>
  <c r="G690" i="4"/>
  <c r="D690" i="4"/>
  <c r="C690" i="4"/>
  <c r="B690" i="4"/>
  <c r="A690" i="4"/>
  <c r="H689" i="4"/>
  <c r="G689" i="4"/>
  <c r="D689" i="4"/>
  <c r="C689" i="4"/>
  <c r="B689" i="4"/>
  <c r="A689" i="4"/>
  <c r="H688" i="4"/>
  <c r="G688" i="4"/>
  <c r="D688" i="4"/>
  <c r="C688" i="4"/>
  <c r="B688" i="4"/>
  <c r="A688" i="4"/>
  <c r="H687" i="4"/>
  <c r="G687" i="4"/>
  <c r="D687" i="4"/>
  <c r="C687" i="4"/>
  <c r="B687" i="4"/>
  <c r="A687" i="4"/>
  <c r="H686" i="4"/>
  <c r="G686" i="4"/>
  <c r="D686" i="4"/>
  <c r="C686" i="4"/>
  <c r="B686" i="4"/>
  <c r="A686" i="4"/>
  <c r="H685" i="4"/>
  <c r="G685" i="4"/>
  <c r="D685" i="4"/>
  <c r="C685" i="4"/>
  <c r="B685" i="4"/>
  <c r="A685" i="4"/>
  <c r="H1103" i="4"/>
  <c r="G1103" i="4"/>
  <c r="D1103" i="4"/>
  <c r="C1103" i="4"/>
  <c r="B1103" i="4"/>
  <c r="A1103" i="4"/>
  <c r="H1102" i="4"/>
  <c r="G1102" i="4"/>
  <c r="D1102" i="4"/>
  <c r="C1102" i="4"/>
  <c r="B1102" i="4"/>
  <c r="A1102" i="4"/>
  <c r="H1101" i="4"/>
  <c r="G1101" i="4"/>
  <c r="D1101" i="4"/>
  <c r="C1101" i="4"/>
  <c r="B1101" i="4"/>
  <c r="A1101" i="4"/>
  <c r="H1100" i="4"/>
  <c r="G1100" i="4"/>
  <c r="D1100" i="4"/>
  <c r="C1100" i="4"/>
  <c r="B1100" i="4"/>
  <c r="A1100" i="4"/>
  <c r="H1099" i="4"/>
  <c r="G1099" i="4"/>
  <c r="D1099" i="4"/>
  <c r="C1099" i="4"/>
  <c r="B1099" i="4"/>
  <c r="A1099" i="4"/>
  <c r="H1098" i="4"/>
  <c r="G1098" i="4"/>
  <c r="D1098" i="4"/>
  <c r="C1098" i="4"/>
  <c r="B1098" i="4"/>
  <c r="A1098" i="4"/>
  <c r="H1097" i="4"/>
  <c r="G1097" i="4"/>
  <c r="D1097" i="4"/>
  <c r="C1097" i="4"/>
  <c r="B1097" i="4"/>
  <c r="A1097" i="4"/>
  <c r="H1096" i="4"/>
  <c r="G1096" i="4"/>
  <c r="D1096" i="4"/>
  <c r="C1096" i="4"/>
  <c r="B1096" i="4"/>
  <c r="A1096" i="4"/>
  <c r="H1095" i="4"/>
  <c r="G1095" i="4"/>
  <c r="D1095" i="4"/>
  <c r="C1095" i="4"/>
  <c r="B1095" i="4"/>
  <c r="A1095" i="4"/>
  <c r="H1094" i="4"/>
  <c r="G1094" i="4"/>
  <c r="D1094" i="4"/>
  <c r="C1094" i="4"/>
  <c r="B1094" i="4"/>
  <c r="A1094" i="4"/>
  <c r="H1093" i="4"/>
  <c r="G1093" i="4"/>
  <c r="D1093" i="4"/>
  <c r="C1093" i="4"/>
  <c r="B1093" i="4"/>
  <c r="A1093" i="4"/>
  <c r="H1092" i="4"/>
  <c r="G1092" i="4"/>
  <c r="D1092" i="4"/>
  <c r="C1092" i="4"/>
  <c r="B1092" i="4"/>
  <c r="A1092" i="4"/>
  <c r="H1091" i="4"/>
  <c r="G1091" i="4"/>
  <c r="D1091" i="4"/>
  <c r="C1091" i="4"/>
  <c r="B1091" i="4"/>
  <c r="A1091" i="4"/>
  <c r="H1090" i="4"/>
  <c r="G1090" i="4"/>
  <c r="D1090" i="4"/>
  <c r="C1090" i="4"/>
  <c r="B1090" i="4"/>
  <c r="A1090" i="4"/>
  <c r="H1089" i="4"/>
  <c r="G1089" i="4"/>
  <c r="D1089" i="4"/>
  <c r="C1089" i="4"/>
  <c r="B1089" i="4"/>
  <c r="A1089" i="4"/>
  <c r="H1088" i="4"/>
  <c r="G1088" i="4"/>
  <c r="D1088" i="4"/>
  <c r="C1088" i="4"/>
  <c r="B1088" i="4"/>
  <c r="A1088" i="4"/>
  <c r="H1087" i="4"/>
  <c r="G1087" i="4"/>
  <c r="D1087" i="4"/>
  <c r="C1087" i="4"/>
  <c r="B1087" i="4"/>
  <c r="A1087" i="4"/>
  <c r="H1086" i="4"/>
  <c r="G1086" i="4"/>
  <c r="D1086" i="4"/>
  <c r="C1086" i="4"/>
  <c r="B1086" i="4"/>
  <c r="A1086" i="4"/>
  <c r="H1085" i="4"/>
  <c r="G1085" i="4"/>
  <c r="D1085" i="4"/>
  <c r="C1085" i="4"/>
  <c r="B1085" i="4"/>
  <c r="A1085" i="4"/>
  <c r="H1084" i="4"/>
  <c r="G1084" i="4"/>
  <c r="D1084" i="4"/>
  <c r="C1084" i="4"/>
  <c r="B1084" i="4"/>
  <c r="A1084" i="4"/>
  <c r="H1083" i="4"/>
  <c r="G1083" i="4"/>
  <c r="D1083" i="4"/>
  <c r="C1083" i="4"/>
  <c r="B1083" i="4"/>
  <c r="A1083" i="4"/>
  <c r="H1082" i="4"/>
  <c r="G1082" i="4"/>
  <c r="D1082" i="4"/>
  <c r="C1082" i="4"/>
  <c r="B1082" i="4"/>
  <c r="A1082" i="4"/>
  <c r="H1081" i="4"/>
  <c r="G1081" i="4"/>
  <c r="D1081" i="4"/>
  <c r="C1081" i="4"/>
  <c r="B1081" i="4"/>
  <c r="A1081" i="4"/>
  <c r="H1080" i="4"/>
  <c r="G1080" i="4"/>
  <c r="D1080" i="4"/>
  <c r="C1080" i="4"/>
  <c r="B1080" i="4"/>
  <c r="A1080" i="4"/>
  <c r="H1079" i="4"/>
  <c r="G1079" i="4"/>
  <c r="D1079" i="4"/>
  <c r="C1079" i="4"/>
  <c r="B1079" i="4"/>
  <c r="A1079" i="4"/>
  <c r="H1078" i="4"/>
  <c r="G1078" i="4"/>
  <c r="D1078" i="4"/>
  <c r="C1078" i="4"/>
  <c r="B1078" i="4"/>
  <c r="A1078" i="4"/>
  <c r="H1077" i="4"/>
  <c r="G1077" i="4"/>
  <c r="D1077" i="4"/>
  <c r="C1077" i="4"/>
  <c r="B1077" i="4"/>
  <c r="A1077" i="4"/>
  <c r="H1076" i="4"/>
  <c r="G1076" i="4"/>
  <c r="D1076" i="4"/>
  <c r="C1076" i="4"/>
  <c r="B1076" i="4"/>
  <c r="A1076" i="4"/>
  <c r="H1075" i="4"/>
  <c r="G1075" i="4"/>
  <c r="D1075" i="4"/>
  <c r="C1075" i="4"/>
  <c r="B1075" i="4"/>
  <c r="A1075" i="4"/>
  <c r="H1074" i="4"/>
  <c r="G1074" i="4"/>
  <c r="D1074" i="4"/>
  <c r="C1074" i="4"/>
  <c r="B1074" i="4"/>
  <c r="A1074" i="4"/>
  <c r="H1073" i="4"/>
  <c r="G1073" i="4"/>
  <c r="D1073" i="4"/>
  <c r="C1073" i="4"/>
  <c r="B1073" i="4"/>
  <c r="A1073" i="4"/>
  <c r="H1072" i="4"/>
  <c r="G1072" i="4"/>
  <c r="D1072" i="4"/>
  <c r="C1072" i="4"/>
  <c r="B1072" i="4"/>
  <c r="A1072" i="4"/>
  <c r="H1071" i="4"/>
  <c r="G1071" i="4"/>
  <c r="D1071" i="4"/>
  <c r="C1071" i="4"/>
  <c r="B1071" i="4"/>
  <c r="A1071" i="4"/>
  <c r="H1070" i="4"/>
  <c r="G1070" i="4"/>
  <c r="D1070" i="4"/>
  <c r="C1070" i="4"/>
  <c r="B1070" i="4"/>
  <c r="A1070" i="4"/>
  <c r="H1069" i="4"/>
  <c r="G1069" i="4"/>
  <c r="D1069" i="4"/>
  <c r="C1069" i="4"/>
  <c r="B1069" i="4"/>
  <c r="A1069" i="4"/>
  <c r="H1068" i="4"/>
  <c r="G1068" i="4"/>
  <c r="D1068" i="4"/>
  <c r="C1068" i="4"/>
  <c r="B1068" i="4"/>
  <c r="A1068" i="4"/>
  <c r="H1067" i="4"/>
  <c r="G1067" i="4"/>
  <c r="D1067" i="4"/>
  <c r="C1067" i="4"/>
  <c r="B1067" i="4"/>
  <c r="A1067" i="4"/>
  <c r="H1066" i="4"/>
  <c r="G1066" i="4"/>
  <c r="D1066" i="4"/>
  <c r="C1066" i="4"/>
  <c r="B1066" i="4"/>
  <c r="A1066" i="4"/>
  <c r="H1065" i="4"/>
  <c r="G1065" i="4"/>
  <c r="D1065" i="4"/>
  <c r="C1065" i="4"/>
  <c r="B1065" i="4"/>
  <c r="A1065" i="4"/>
  <c r="H104" i="4"/>
  <c r="G104" i="4"/>
  <c r="D104" i="4"/>
  <c r="C104" i="4"/>
  <c r="B104" i="4"/>
  <c r="A104" i="4"/>
  <c r="H462" i="4"/>
  <c r="G462" i="4"/>
  <c r="D462" i="4"/>
  <c r="C462" i="4"/>
  <c r="B462" i="4"/>
  <c r="A462" i="4"/>
  <c r="H461" i="4"/>
  <c r="G461" i="4"/>
  <c r="D461" i="4"/>
  <c r="C461" i="4"/>
  <c r="B461" i="4"/>
  <c r="A461" i="4"/>
  <c r="H103" i="4"/>
  <c r="G103" i="4"/>
  <c r="D103" i="4"/>
  <c r="C103" i="4"/>
  <c r="B103" i="4"/>
  <c r="A103" i="4"/>
  <c r="H684" i="4"/>
  <c r="G684" i="4"/>
  <c r="D684" i="4"/>
  <c r="C684" i="4"/>
  <c r="B684" i="4"/>
  <c r="A684" i="4"/>
  <c r="H683" i="4"/>
  <c r="G683" i="4"/>
  <c r="D683" i="4"/>
  <c r="C683" i="4"/>
  <c r="B683" i="4"/>
  <c r="A683" i="4"/>
  <c r="H682" i="4"/>
  <c r="G682" i="4"/>
  <c r="D682" i="4"/>
  <c r="C682" i="4"/>
  <c r="B682" i="4"/>
  <c r="A682" i="4"/>
  <c r="H681" i="4"/>
  <c r="G681" i="4"/>
  <c r="D681" i="4"/>
  <c r="C681" i="4"/>
  <c r="B681" i="4"/>
  <c r="A681" i="4"/>
  <c r="H680" i="4"/>
  <c r="G680" i="4"/>
  <c r="D680" i="4"/>
  <c r="C680" i="4"/>
  <c r="B680" i="4"/>
  <c r="A680" i="4"/>
  <c r="H679" i="4"/>
  <c r="G679" i="4"/>
  <c r="D679" i="4"/>
  <c r="C679" i="4"/>
  <c r="B679" i="4"/>
  <c r="A679" i="4"/>
  <c r="H678" i="4"/>
  <c r="G678" i="4"/>
  <c r="D678" i="4"/>
  <c r="C678" i="4"/>
  <c r="B678" i="4"/>
  <c r="A678" i="4"/>
  <c r="H677" i="4"/>
  <c r="G677" i="4"/>
  <c r="D677" i="4"/>
  <c r="C677" i="4"/>
  <c r="B677" i="4"/>
  <c r="A677" i="4"/>
  <c r="H676" i="4"/>
  <c r="G676" i="4"/>
  <c r="D676" i="4"/>
  <c r="C676" i="4"/>
  <c r="B676" i="4"/>
  <c r="A676" i="4"/>
  <c r="H460" i="4"/>
  <c r="G460" i="4"/>
  <c r="D460" i="4"/>
  <c r="C460" i="4"/>
  <c r="B460" i="4"/>
  <c r="A460" i="4"/>
  <c r="H459" i="4"/>
  <c r="G459" i="4"/>
  <c r="D459" i="4"/>
  <c r="C459" i="4"/>
  <c r="B459" i="4"/>
  <c r="A459" i="4"/>
  <c r="H458" i="4"/>
  <c r="G458" i="4"/>
  <c r="D458" i="4"/>
  <c r="C458" i="4"/>
  <c r="B458" i="4"/>
  <c r="A458" i="4"/>
  <c r="H457" i="4"/>
  <c r="G457" i="4"/>
  <c r="D457" i="4"/>
  <c r="C457" i="4"/>
  <c r="B457" i="4"/>
  <c r="A457" i="4"/>
  <c r="H456" i="4"/>
  <c r="G456" i="4"/>
  <c r="D456" i="4"/>
  <c r="C456" i="4"/>
  <c r="B456" i="4"/>
  <c r="A456" i="4"/>
  <c r="H102" i="4"/>
  <c r="G102" i="4"/>
  <c r="D102" i="4"/>
  <c r="C102" i="4"/>
  <c r="B102" i="4"/>
  <c r="A102" i="4"/>
  <c r="H101" i="4"/>
  <c r="G101" i="4"/>
  <c r="D101" i="4"/>
  <c r="C101" i="4"/>
  <c r="B101" i="4"/>
  <c r="A101" i="4"/>
  <c r="H100" i="4"/>
  <c r="G100" i="4"/>
  <c r="D100" i="4"/>
  <c r="C100" i="4"/>
  <c r="B100" i="4"/>
  <c r="A100" i="4"/>
  <c r="H99" i="4"/>
  <c r="G99" i="4"/>
  <c r="D99" i="4"/>
  <c r="C99" i="4"/>
  <c r="B99" i="4"/>
  <c r="A99" i="4"/>
  <c r="H98" i="4"/>
  <c r="G98" i="4"/>
  <c r="D98" i="4"/>
  <c r="C98" i="4"/>
  <c r="B98" i="4"/>
  <c r="A98" i="4"/>
  <c r="H97" i="4"/>
  <c r="G97" i="4"/>
  <c r="D97" i="4"/>
  <c r="C97" i="4"/>
  <c r="B97" i="4"/>
  <c r="A97" i="4"/>
  <c r="H455" i="4"/>
  <c r="G455" i="4"/>
  <c r="D455" i="4"/>
  <c r="C455" i="4"/>
  <c r="B455" i="4"/>
  <c r="A455" i="4"/>
  <c r="H454" i="4"/>
  <c r="G454" i="4"/>
  <c r="D454" i="4"/>
  <c r="C454" i="4"/>
  <c r="B454" i="4"/>
  <c r="A454" i="4"/>
  <c r="H1064" i="4"/>
  <c r="G1064" i="4"/>
  <c r="D1064" i="4"/>
  <c r="C1064" i="4"/>
  <c r="B1064" i="4"/>
  <c r="A1064" i="4"/>
  <c r="H453" i="4"/>
  <c r="G453" i="4"/>
  <c r="D453" i="4"/>
  <c r="C453" i="4"/>
  <c r="B453" i="4"/>
  <c r="A453" i="4"/>
  <c r="H452" i="4"/>
  <c r="G452" i="4"/>
  <c r="D452" i="4"/>
  <c r="C452" i="4"/>
  <c r="B452" i="4"/>
  <c r="A452" i="4"/>
  <c r="H451" i="4"/>
  <c r="G451" i="4"/>
  <c r="D451" i="4"/>
  <c r="C451" i="4"/>
  <c r="B451" i="4"/>
  <c r="A451" i="4"/>
  <c r="H450" i="4"/>
  <c r="G450" i="4"/>
  <c r="D450" i="4"/>
  <c r="C450" i="4"/>
  <c r="B450" i="4"/>
  <c r="A450" i="4"/>
  <c r="H96" i="4"/>
  <c r="G96" i="4"/>
  <c r="D96" i="4"/>
  <c r="C96" i="4"/>
  <c r="B96" i="4"/>
  <c r="A96" i="4"/>
  <c r="H95" i="4"/>
  <c r="G95" i="4"/>
  <c r="D95" i="4"/>
  <c r="C95" i="4"/>
  <c r="B95" i="4"/>
  <c r="A95" i="4"/>
  <c r="H1063" i="4"/>
  <c r="G1063" i="4"/>
  <c r="D1063" i="4"/>
  <c r="C1063" i="4"/>
  <c r="B1063" i="4"/>
  <c r="A1063" i="4"/>
  <c r="H94" i="4"/>
  <c r="G94" i="4"/>
  <c r="D94" i="4"/>
  <c r="C94" i="4"/>
  <c r="B94" i="4"/>
  <c r="A94" i="4"/>
  <c r="H93" i="4"/>
  <c r="G93" i="4"/>
  <c r="D93" i="4"/>
  <c r="C93" i="4"/>
  <c r="B93" i="4"/>
  <c r="A93" i="4"/>
  <c r="H92" i="4"/>
  <c r="G92" i="4"/>
  <c r="D92" i="4"/>
  <c r="C92" i="4"/>
  <c r="B92" i="4"/>
  <c r="A92" i="4"/>
  <c r="H91" i="4"/>
  <c r="G91" i="4"/>
  <c r="D91" i="4"/>
  <c r="C91" i="4"/>
  <c r="B91" i="4"/>
  <c r="A91" i="4"/>
  <c r="H90" i="4"/>
  <c r="G90" i="4"/>
  <c r="D90" i="4"/>
  <c r="C90" i="4"/>
  <c r="B90" i="4"/>
  <c r="A90" i="4"/>
  <c r="H89" i="4"/>
  <c r="G89" i="4"/>
  <c r="D89" i="4"/>
  <c r="C89" i="4"/>
  <c r="B89" i="4"/>
  <c r="A89" i="4"/>
  <c r="H88" i="4"/>
  <c r="G88" i="4"/>
  <c r="D88" i="4"/>
  <c r="C88" i="4"/>
  <c r="B88" i="4"/>
  <c r="A88" i="4"/>
  <c r="H449" i="4"/>
  <c r="G449" i="4"/>
  <c r="D449" i="4"/>
  <c r="C449" i="4"/>
  <c r="B449" i="4"/>
  <c r="A449" i="4"/>
  <c r="H448" i="4"/>
  <c r="G448" i="4"/>
  <c r="D448" i="4"/>
  <c r="C448" i="4"/>
  <c r="B448" i="4"/>
  <c r="A448" i="4"/>
  <c r="H447" i="4"/>
  <c r="G447" i="4"/>
  <c r="D447" i="4"/>
  <c r="C447" i="4"/>
  <c r="B447" i="4"/>
  <c r="A447" i="4"/>
  <c r="H1062" i="4"/>
  <c r="G1062" i="4"/>
  <c r="D1062" i="4"/>
  <c r="C1062" i="4"/>
  <c r="B1062" i="4"/>
  <c r="A1062" i="4"/>
  <c r="H1061" i="4"/>
  <c r="G1061" i="4"/>
  <c r="D1061" i="4"/>
  <c r="C1061" i="4"/>
  <c r="B1061" i="4"/>
  <c r="A1061" i="4"/>
  <c r="H446" i="4"/>
  <c r="G446" i="4"/>
  <c r="D446" i="4"/>
  <c r="C446" i="4"/>
  <c r="B446" i="4"/>
  <c r="A446" i="4"/>
  <c r="H87" i="4"/>
  <c r="G87" i="4"/>
  <c r="D87" i="4"/>
  <c r="C87" i="4"/>
  <c r="B87" i="4"/>
  <c r="A87" i="4"/>
  <c r="H1060" i="4"/>
  <c r="G1060" i="4"/>
  <c r="D1060" i="4"/>
  <c r="C1060" i="4"/>
  <c r="B1060" i="4"/>
  <c r="A1060" i="4"/>
  <c r="H1059" i="4"/>
  <c r="G1059" i="4"/>
  <c r="D1059" i="4"/>
  <c r="C1059" i="4"/>
  <c r="B1059" i="4"/>
  <c r="A1059" i="4"/>
  <c r="H1058" i="4"/>
  <c r="G1058" i="4"/>
  <c r="D1058" i="4"/>
  <c r="C1058" i="4"/>
  <c r="B1058" i="4"/>
  <c r="A1058" i="4"/>
  <c r="H1057" i="4"/>
  <c r="G1057" i="4"/>
  <c r="D1057" i="4"/>
  <c r="C1057" i="4"/>
  <c r="B1057" i="4"/>
  <c r="A1057" i="4"/>
  <c r="H1056" i="4"/>
  <c r="G1056" i="4"/>
  <c r="D1056" i="4"/>
  <c r="C1056" i="4"/>
  <c r="B1056" i="4"/>
  <c r="A1056" i="4"/>
  <c r="H1055" i="4"/>
  <c r="G1055" i="4"/>
  <c r="D1055" i="4"/>
  <c r="C1055" i="4"/>
  <c r="B1055" i="4"/>
  <c r="A1055" i="4"/>
  <c r="H445" i="4"/>
  <c r="G445" i="4"/>
  <c r="D445" i="4"/>
  <c r="C445" i="4"/>
  <c r="B445" i="4"/>
  <c r="A445" i="4"/>
  <c r="H444" i="4"/>
  <c r="G444" i="4"/>
  <c r="D444" i="4"/>
  <c r="C444" i="4"/>
  <c r="B444" i="4"/>
  <c r="A444" i="4"/>
  <c r="H1054" i="4"/>
  <c r="G1054" i="4"/>
  <c r="D1054" i="4"/>
  <c r="C1054" i="4"/>
  <c r="B1054" i="4"/>
  <c r="A1054" i="4"/>
  <c r="H1053" i="4"/>
  <c r="G1053" i="4"/>
  <c r="D1053" i="4"/>
  <c r="C1053" i="4"/>
  <c r="B1053" i="4"/>
  <c r="A1053" i="4"/>
  <c r="H86" i="4"/>
  <c r="G86" i="4"/>
  <c r="D86" i="4"/>
  <c r="C86" i="4"/>
  <c r="B86" i="4"/>
  <c r="A86" i="4"/>
  <c r="H443" i="4"/>
  <c r="G443" i="4"/>
  <c r="D443" i="4"/>
  <c r="C443" i="4"/>
  <c r="B443" i="4"/>
  <c r="A443" i="4"/>
  <c r="H85" i="4"/>
  <c r="G85" i="4"/>
  <c r="D85" i="4"/>
  <c r="C85" i="4"/>
  <c r="B85" i="4"/>
  <c r="A85" i="4"/>
  <c r="H442" i="4"/>
  <c r="G442" i="4"/>
  <c r="D442" i="4"/>
  <c r="C442" i="4"/>
  <c r="B442" i="4"/>
  <c r="A442" i="4"/>
  <c r="H84" i="4"/>
  <c r="G84" i="4"/>
  <c r="D84" i="4"/>
  <c r="C84" i="4"/>
  <c r="B84" i="4"/>
  <c r="A84" i="4"/>
  <c r="H441" i="4"/>
  <c r="G441" i="4"/>
  <c r="D441" i="4"/>
  <c r="C441" i="4"/>
  <c r="B441" i="4"/>
  <c r="A441" i="4"/>
  <c r="H83" i="4"/>
  <c r="G83" i="4"/>
  <c r="D83" i="4"/>
  <c r="C83" i="4"/>
  <c r="B83" i="4"/>
  <c r="A83" i="4"/>
  <c r="H675" i="4"/>
  <c r="G675" i="4"/>
  <c r="D675" i="4"/>
  <c r="C675" i="4"/>
  <c r="B675" i="4"/>
  <c r="A675" i="4"/>
  <c r="H674" i="4"/>
  <c r="G674" i="4"/>
  <c r="D674" i="4"/>
  <c r="C674" i="4"/>
  <c r="B674" i="4"/>
  <c r="A674" i="4"/>
  <c r="H440" i="4"/>
  <c r="G440" i="4"/>
  <c r="D440" i="4"/>
  <c r="C440" i="4"/>
  <c r="B440" i="4"/>
  <c r="A440" i="4"/>
  <c r="H82" i="4"/>
  <c r="G82" i="4"/>
  <c r="D82" i="4"/>
  <c r="C82" i="4"/>
  <c r="B82" i="4"/>
  <c r="A82" i="4"/>
  <c r="H673" i="4"/>
  <c r="G673" i="4"/>
  <c r="D673" i="4"/>
  <c r="C673" i="4"/>
  <c r="B673" i="4"/>
  <c r="A673" i="4"/>
  <c r="H439" i="4"/>
  <c r="G439" i="4"/>
  <c r="D439" i="4"/>
  <c r="C439" i="4"/>
  <c r="B439" i="4"/>
  <c r="A439" i="4"/>
  <c r="H438" i="4"/>
  <c r="G438" i="4"/>
  <c r="D438" i="4"/>
  <c r="C438" i="4"/>
  <c r="B438" i="4"/>
  <c r="A438" i="4"/>
  <c r="H672" i="4"/>
  <c r="G672" i="4"/>
  <c r="D672" i="4"/>
  <c r="C672" i="4"/>
  <c r="B672" i="4"/>
  <c r="A672" i="4"/>
  <c r="H437" i="4"/>
  <c r="G437" i="4"/>
  <c r="D437" i="4"/>
  <c r="C437" i="4"/>
  <c r="B437" i="4"/>
  <c r="A437" i="4"/>
  <c r="H436" i="4"/>
  <c r="G436" i="4"/>
  <c r="D436" i="4"/>
  <c r="C436" i="4"/>
  <c r="B436" i="4"/>
  <c r="A436" i="4"/>
  <c r="H435" i="4"/>
  <c r="G435" i="4"/>
  <c r="D435" i="4"/>
  <c r="C435" i="4"/>
  <c r="B435" i="4"/>
  <c r="A435" i="4"/>
  <c r="H434" i="4"/>
  <c r="G434" i="4"/>
  <c r="D434" i="4"/>
  <c r="C434" i="4"/>
  <c r="B434" i="4"/>
  <c r="A434" i="4"/>
  <c r="H433" i="4"/>
  <c r="G433" i="4"/>
  <c r="D433" i="4"/>
  <c r="C433" i="4"/>
  <c r="B433" i="4"/>
  <c r="A433" i="4"/>
  <c r="H432" i="4"/>
  <c r="G432" i="4"/>
  <c r="D432" i="4"/>
  <c r="C432" i="4"/>
  <c r="B432" i="4"/>
  <c r="A432" i="4"/>
  <c r="H1052" i="4"/>
  <c r="G1052" i="4"/>
  <c r="D1052" i="4"/>
  <c r="C1052" i="4"/>
  <c r="B1052" i="4"/>
  <c r="A1052" i="4"/>
  <c r="H1051" i="4"/>
  <c r="G1051" i="4"/>
  <c r="D1051" i="4"/>
  <c r="C1051" i="4"/>
  <c r="B1051" i="4"/>
  <c r="A1051" i="4"/>
  <c r="H431" i="4"/>
  <c r="G431" i="4"/>
  <c r="D431" i="4"/>
  <c r="C431" i="4"/>
  <c r="B431" i="4"/>
  <c r="A431" i="4"/>
  <c r="H81" i="4"/>
  <c r="G81" i="4"/>
  <c r="D81" i="4"/>
  <c r="C81" i="4"/>
  <c r="B81" i="4"/>
  <c r="A81" i="4"/>
  <c r="H1050" i="4"/>
  <c r="G1050" i="4"/>
  <c r="D1050" i="4"/>
  <c r="C1050" i="4"/>
  <c r="B1050" i="4"/>
  <c r="A1050" i="4"/>
  <c r="H430" i="4"/>
  <c r="G430" i="4"/>
  <c r="D430" i="4"/>
  <c r="C430" i="4"/>
  <c r="B430" i="4"/>
  <c r="A430" i="4"/>
  <c r="H80" i="4"/>
  <c r="G80" i="4"/>
  <c r="D80" i="4"/>
  <c r="C80" i="4"/>
  <c r="B80" i="4"/>
  <c r="A80" i="4"/>
  <c r="H429" i="4"/>
  <c r="G429" i="4"/>
  <c r="D429" i="4"/>
  <c r="C429" i="4"/>
  <c r="B429" i="4"/>
  <c r="A429" i="4"/>
  <c r="H428" i="4"/>
  <c r="G428" i="4"/>
  <c r="D428" i="4"/>
  <c r="C428" i="4"/>
  <c r="B428" i="4"/>
  <c r="A428" i="4"/>
  <c r="H79" i="4"/>
  <c r="G79" i="4"/>
  <c r="D79" i="4"/>
  <c r="C79" i="4"/>
  <c r="B79" i="4"/>
  <c r="A79" i="4"/>
  <c r="H78" i="4"/>
  <c r="G78" i="4"/>
  <c r="D78" i="4"/>
  <c r="C78" i="4"/>
  <c r="B78" i="4"/>
  <c r="A78" i="4"/>
  <c r="H77" i="4"/>
  <c r="G77" i="4"/>
  <c r="D77" i="4"/>
  <c r="C77" i="4"/>
  <c r="B77" i="4"/>
  <c r="A77" i="4"/>
  <c r="H76" i="4"/>
  <c r="G76" i="4"/>
  <c r="D76" i="4"/>
  <c r="C76" i="4"/>
  <c r="B76" i="4"/>
  <c r="A76" i="4"/>
  <c r="H1049" i="4"/>
  <c r="G1049" i="4"/>
  <c r="D1049" i="4"/>
  <c r="C1049" i="4"/>
  <c r="B1049" i="4"/>
  <c r="A1049" i="4"/>
  <c r="H1048" i="4"/>
  <c r="G1048" i="4"/>
  <c r="D1048" i="4"/>
  <c r="C1048" i="4"/>
  <c r="B1048" i="4"/>
  <c r="A1048" i="4"/>
  <c r="H1047" i="4"/>
  <c r="G1047" i="4"/>
  <c r="D1047" i="4"/>
  <c r="C1047" i="4"/>
  <c r="B1047" i="4"/>
  <c r="A1047" i="4"/>
  <c r="H427" i="4"/>
  <c r="G427" i="4"/>
  <c r="D427" i="4"/>
  <c r="C427" i="4"/>
  <c r="B427" i="4"/>
  <c r="A427" i="4"/>
  <c r="H426" i="4"/>
  <c r="G426" i="4"/>
  <c r="D426" i="4"/>
  <c r="C426" i="4"/>
  <c r="B426" i="4"/>
  <c r="A426" i="4"/>
  <c r="H1046" i="4"/>
  <c r="G1046" i="4"/>
  <c r="D1046" i="4"/>
  <c r="C1046" i="4"/>
  <c r="B1046" i="4"/>
  <c r="A1046" i="4"/>
  <c r="H425" i="4"/>
  <c r="G425" i="4"/>
  <c r="D425" i="4"/>
  <c r="C425" i="4"/>
  <c r="B425" i="4"/>
  <c r="A425" i="4"/>
  <c r="H424" i="4"/>
  <c r="G424" i="4"/>
  <c r="D424" i="4"/>
  <c r="C424" i="4"/>
  <c r="B424" i="4"/>
  <c r="A424" i="4"/>
  <c r="H1045" i="4"/>
  <c r="G1045" i="4"/>
  <c r="D1045" i="4"/>
  <c r="C1045" i="4"/>
  <c r="B1045" i="4"/>
  <c r="A1045" i="4"/>
  <c r="H75" i="4"/>
  <c r="G75" i="4"/>
  <c r="D75" i="4"/>
  <c r="C75" i="4"/>
  <c r="B75" i="4"/>
  <c r="A75" i="4"/>
  <c r="H423" i="4"/>
  <c r="G423" i="4"/>
  <c r="D423" i="4"/>
  <c r="C423" i="4"/>
  <c r="B423" i="4"/>
  <c r="A423" i="4"/>
  <c r="H422" i="4"/>
  <c r="G422" i="4"/>
  <c r="D422" i="4"/>
  <c r="C422" i="4"/>
  <c r="B422" i="4"/>
  <c r="A422" i="4"/>
  <c r="H421" i="4"/>
  <c r="G421" i="4"/>
  <c r="D421" i="4"/>
  <c r="C421" i="4"/>
  <c r="B421" i="4"/>
  <c r="A421" i="4"/>
  <c r="H420" i="4"/>
  <c r="G420" i="4"/>
  <c r="D420" i="4"/>
  <c r="C420" i="4"/>
  <c r="B420" i="4"/>
  <c r="A420" i="4"/>
  <c r="H419" i="4"/>
  <c r="G419" i="4"/>
  <c r="D419" i="4"/>
  <c r="C419" i="4"/>
  <c r="B419" i="4"/>
  <c r="A419" i="4"/>
  <c r="H418" i="4"/>
  <c r="G418" i="4"/>
  <c r="D418" i="4"/>
  <c r="C418" i="4"/>
  <c r="B418" i="4"/>
  <c r="A418" i="4"/>
  <c r="H1044" i="4"/>
  <c r="G1044" i="4"/>
  <c r="D1044" i="4"/>
  <c r="C1044" i="4"/>
  <c r="B1044" i="4"/>
  <c r="A1044" i="4"/>
  <c r="H417" i="4"/>
  <c r="G417" i="4"/>
  <c r="D417" i="4"/>
  <c r="C417" i="4"/>
  <c r="B417" i="4"/>
  <c r="A417" i="4"/>
  <c r="H416" i="4"/>
  <c r="G416" i="4"/>
  <c r="D416" i="4"/>
  <c r="C416" i="4"/>
  <c r="B416" i="4"/>
  <c r="A416" i="4"/>
  <c r="H415" i="4"/>
  <c r="G415" i="4"/>
  <c r="D415" i="4"/>
  <c r="C415" i="4"/>
  <c r="B415" i="4"/>
  <c r="A415" i="4"/>
  <c r="H1043" i="4"/>
  <c r="G1043" i="4"/>
  <c r="D1043" i="4"/>
  <c r="C1043" i="4"/>
  <c r="B1043" i="4"/>
  <c r="A1043" i="4"/>
  <c r="H1042" i="4"/>
  <c r="G1042" i="4"/>
  <c r="D1042" i="4"/>
  <c r="C1042" i="4"/>
  <c r="B1042" i="4"/>
  <c r="A1042" i="4"/>
  <c r="H1041" i="4"/>
  <c r="G1041" i="4"/>
  <c r="D1041" i="4"/>
  <c r="C1041" i="4"/>
  <c r="B1041" i="4"/>
  <c r="A1041" i="4"/>
  <c r="H1040" i="4"/>
  <c r="G1040" i="4"/>
  <c r="D1040" i="4"/>
  <c r="C1040" i="4"/>
  <c r="B1040" i="4"/>
  <c r="A1040" i="4"/>
  <c r="H1039" i="4"/>
  <c r="G1039" i="4"/>
  <c r="D1039" i="4"/>
  <c r="C1039" i="4"/>
  <c r="B1039" i="4"/>
  <c r="A1039" i="4"/>
  <c r="H414" i="4"/>
  <c r="G414" i="4"/>
  <c r="D414" i="4"/>
  <c r="C414" i="4"/>
  <c r="B414" i="4"/>
  <c r="A414" i="4"/>
  <c r="H1038" i="4"/>
  <c r="G1038" i="4"/>
  <c r="D1038" i="4"/>
  <c r="C1038" i="4"/>
  <c r="B1038" i="4"/>
  <c r="A1038" i="4"/>
  <c r="H1037" i="4"/>
  <c r="G1037" i="4"/>
  <c r="D1037" i="4"/>
  <c r="C1037" i="4"/>
  <c r="B1037" i="4"/>
  <c r="A1037" i="4"/>
  <c r="H1036" i="4"/>
  <c r="G1036" i="4"/>
  <c r="D1036" i="4"/>
  <c r="C1036" i="4"/>
  <c r="B1036" i="4"/>
  <c r="A1036" i="4"/>
  <c r="H1035" i="4"/>
  <c r="G1035" i="4"/>
  <c r="D1035" i="4"/>
  <c r="C1035" i="4"/>
  <c r="B1035" i="4"/>
  <c r="A1035" i="4"/>
  <c r="H1034" i="4"/>
  <c r="G1034" i="4"/>
  <c r="D1034" i="4"/>
  <c r="C1034" i="4"/>
  <c r="B1034" i="4"/>
  <c r="A1034" i="4"/>
  <c r="H1033" i="4"/>
  <c r="G1033" i="4"/>
  <c r="D1033" i="4"/>
  <c r="C1033" i="4"/>
  <c r="B1033" i="4"/>
  <c r="A1033" i="4"/>
  <c r="H1032" i="4"/>
  <c r="G1032" i="4"/>
  <c r="D1032" i="4"/>
  <c r="C1032" i="4"/>
  <c r="B1032" i="4"/>
  <c r="A1032" i="4"/>
  <c r="H1031" i="4"/>
  <c r="G1031" i="4"/>
  <c r="D1031" i="4"/>
  <c r="C1031" i="4"/>
  <c r="B1031" i="4"/>
  <c r="A1031" i="4"/>
  <c r="H1030" i="4"/>
  <c r="G1030" i="4"/>
  <c r="D1030" i="4"/>
  <c r="C1030" i="4"/>
  <c r="B1030" i="4"/>
  <c r="A1030" i="4"/>
  <c r="H1029" i="4"/>
  <c r="G1029" i="4"/>
  <c r="D1029" i="4"/>
  <c r="C1029" i="4"/>
  <c r="B1029" i="4"/>
  <c r="A1029" i="4"/>
  <c r="H1028" i="4"/>
  <c r="G1028" i="4"/>
  <c r="D1028" i="4"/>
  <c r="C1028" i="4"/>
  <c r="B1028" i="4"/>
  <c r="A1028" i="4"/>
  <c r="H1027" i="4"/>
  <c r="G1027" i="4"/>
  <c r="D1027" i="4"/>
  <c r="C1027" i="4"/>
  <c r="B1027" i="4"/>
  <c r="A1027" i="4"/>
  <c r="H1026" i="4"/>
  <c r="G1026" i="4"/>
  <c r="D1026" i="4"/>
  <c r="C1026" i="4"/>
  <c r="B1026" i="4"/>
  <c r="A1026" i="4"/>
  <c r="H1025" i="4"/>
  <c r="G1025" i="4"/>
  <c r="D1025" i="4"/>
  <c r="C1025" i="4"/>
  <c r="B1025" i="4"/>
  <c r="A1025" i="4"/>
  <c r="H1024" i="4"/>
  <c r="G1024" i="4"/>
  <c r="D1024" i="4"/>
  <c r="C1024" i="4"/>
  <c r="B1024" i="4"/>
  <c r="A1024" i="4"/>
  <c r="H1023" i="4"/>
  <c r="G1023" i="4"/>
  <c r="D1023" i="4"/>
  <c r="C1023" i="4"/>
  <c r="B1023" i="4"/>
  <c r="A1023" i="4"/>
  <c r="H1022" i="4"/>
  <c r="G1022" i="4"/>
  <c r="D1022" i="4"/>
  <c r="C1022" i="4"/>
  <c r="B1022" i="4"/>
  <c r="A1022" i="4"/>
  <c r="H1021" i="4"/>
  <c r="G1021" i="4"/>
  <c r="D1021" i="4"/>
  <c r="C1021" i="4"/>
  <c r="B1021" i="4"/>
  <c r="A1021" i="4"/>
  <c r="H413" i="4"/>
  <c r="G413" i="4"/>
  <c r="D413" i="4"/>
  <c r="C413" i="4"/>
  <c r="B413" i="4"/>
  <c r="A413" i="4"/>
  <c r="H74" i="4"/>
  <c r="G74" i="4"/>
  <c r="D74" i="4"/>
  <c r="C74" i="4"/>
  <c r="B74" i="4"/>
  <c r="A74" i="4"/>
  <c r="H412" i="4"/>
  <c r="G412" i="4"/>
  <c r="D412" i="4"/>
  <c r="C412" i="4"/>
  <c r="B412" i="4"/>
  <c r="A412" i="4"/>
  <c r="H716" i="4"/>
  <c r="G716" i="4"/>
  <c r="D716" i="4"/>
  <c r="C716" i="4"/>
  <c r="B716" i="4"/>
  <c r="A716" i="4"/>
  <c r="H411" i="4"/>
  <c r="G411" i="4"/>
  <c r="D411" i="4"/>
  <c r="C411" i="4"/>
  <c r="B411" i="4"/>
  <c r="A411" i="4"/>
  <c r="H410" i="4"/>
  <c r="G410" i="4"/>
  <c r="D410" i="4"/>
  <c r="C410" i="4"/>
  <c r="B410" i="4"/>
  <c r="A410" i="4"/>
  <c r="H409" i="4"/>
  <c r="G409" i="4"/>
  <c r="D409" i="4"/>
  <c r="C409" i="4"/>
  <c r="B409" i="4"/>
  <c r="A409" i="4"/>
  <c r="H408" i="4"/>
  <c r="G408" i="4"/>
  <c r="D408" i="4"/>
  <c r="C408" i="4"/>
  <c r="B408" i="4"/>
  <c r="A408" i="4"/>
  <c r="H73" i="4"/>
  <c r="G73" i="4"/>
  <c r="D73" i="4"/>
  <c r="C73" i="4"/>
  <c r="B73" i="4"/>
  <c r="A73" i="4"/>
  <c r="H407" i="4"/>
  <c r="G407" i="4"/>
  <c r="D407" i="4"/>
  <c r="C407" i="4"/>
  <c r="B407" i="4"/>
  <c r="A407" i="4"/>
  <c r="H1020" i="4"/>
  <c r="G1020" i="4"/>
  <c r="D1020" i="4"/>
  <c r="C1020" i="4"/>
  <c r="B1020" i="4"/>
  <c r="A1020" i="4"/>
  <c r="H1019" i="4"/>
  <c r="G1019" i="4"/>
  <c r="D1019" i="4"/>
  <c r="C1019" i="4"/>
  <c r="B1019" i="4"/>
  <c r="A1019" i="4"/>
  <c r="H406" i="4"/>
  <c r="G406" i="4"/>
  <c r="D406" i="4"/>
  <c r="C406" i="4"/>
  <c r="B406" i="4"/>
  <c r="A406" i="4"/>
  <c r="H1018" i="4"/>
  <c r="G1018" i="4"/>
  <c r="D1018" i="4"/>
  <c r="C1018" i="4"/>
  <c r="B1018" i="4"/>
  <c r="A1018" i="4"/>
  <c r="H1017" i="4"/>
  <c r="G1017" i="4"/>
  <c r="D1017" i="4"/>
  <c r="C1017" i="4"/>
  <c r="B1017" i="4"/>
  <c r="A1017" i="4"/>
  <c r="H1016" i="4"/>
  <c r="G1016" i="4"/>
  <c r="D1016" i="4"/>
  <c r="C1016" i="4"/>
  <c r="B1016" i="4"/>
  <c r="A1016" i="4"/>
  <c r="H405" i="4"/>
  <c r="G405" i="4"/>
  <c r="D405" i="4"/>
  <c r="C405" i="4"/>
  <c r="B405" i="4"/>
  <c r="A405" i="4"/>
  <c r="H404" i="4"/>
  <c r="G404" i="4"/>
  <c r="D404" i="4"/>
  <c r="C404" i="4"/>
  <c r="B404" i="4"/>
  <c r="A404" i="4"/>
  <c r="H403" i="4"/>
  <c r="G403" i="4"/>
  <c r="D403" i="4"/>
  <c r="C403" i="4"/>
  <c r="B403" i="4"/>
  <c r="A403" i="4"/>
  <c r="H1015" i="4"/>
  <c r="G1015" i="4"/>
  <c r="D1015" i="4"/>
  <c r="C1015" i="4"/>
  <c r="B1015" i="4"/>
  <c r="A1015" i="4"/>
  <c r="H1014" i="4"/>
  <c r="G1014" i="4"/>
  <c r="D1014" i="4"/>
  <c r="C1014" i="4"/>
  <c r="B1014" i="4"/>
  <c r="A1014" i="4"/>
  <c r="H402" i="4"/>
  <c r="G402" i="4"/>
  <c r="D402" i="4"/>
  <c r="C402" i="4"/>
  <c r="B402" i="4"/>
  <c r="A402" i="4"/>
  <c r="H1013" i="4"/>
  <c r="G1013" i="4"/>
  <c r="D1013" i="4"/>
  <c r="C1013" i="4"/>
  <c r="B1013" i="4"/>
  <c r="A1013" i="4"/>
  <c r="H72" i="4"/>
  <c r="G72" i="4"/>
  <c r="D72" i="4"/>
  <c r="C72" i="4"/>
  <c r="B72" i="4"/>
  <c r="A72" i="4"/>
  <c r="H1012" i="4"/>
  <c r="G1012" i="4"/>
  <c r="D1012" i="4"/>
  <c r="C1012" i="4"/>
  <c r="B1012" i="4"/>
  <c r="A1012" i="4"/>
  <c r="H1011" i="4"/>
  <c r="G1011" i="4"/>
  <c r="D1011" i="4"/>
  <c r="C1011" i="4"/>
  <c r="B1011" i="4"/>
  <c r="A1011" i="4"/>
  <c r="H1010" i="4"/>
  <c r="G1010" i="4"/>
  <c r="D1010" i="4"/>
  <c r="C1010" i="4"/>
  <c r="B1010" i="4"/>
  <c r="A1010" i="4"/>
  <c r="H1009" i="4"/>
  <c r="G1009" i="4"/>
  <c r="D1009" i="4"/>
  <c r="C1009" i="4"/>
  <c r="B1009" i="4"/>
  <c r="A1009" i="4"/>
  <c r="H1008" i="4"/>
  <c r="G1008" i="4"/>
  <c r="D1008" i="4"/>
  <c r="C1008" i="4"/>
  <c r="B1008" i="4"/>
  <c r="A1008" i="4"/>
  <c r="H1007" i="4"/>
  <c r="G1007" i="4"/>
  <c r="D1007" i="4"/>
  <c r="C1007" i="4"/>
  <c r="B1007" i="4"/>
  <c r="A1007" i="4"/>
  <c r="H1006" i="4"/>
  <c r="G1006" i="4"/>
  <c r="D1006" i="4"/>
  <c r="C1006" i="4"/>
  <c r="B1006" i="4"/>
  <c r="A1006" i="4"/>
  <c r="H1005" i="4"/>
  <c r="G1005" i="4"/>
  <c r="D1005" i="4"/>
  <c r="C1005" i="4"/>
  <c r="B1005" i="4"/>
  <c r="A1005" i="4"/>
  <c r="H1004" i="4"/>
  <c r="G1004" i="4"/>
  <c r="D1004" i="4"/>
  <c r="C1004" i="4"/>
  <c r="B1004" i="4"/>
  <c r="A1004" i="4"/>
  <c r="H1003" i="4"/>
  <c r="G1003" i="4"/>
  <c r="D1003" i="4"/>
  <c r="C1003" i="4"/>
  <c r="B1003" i="4"/>
  <c r="A1003" i="4"/>
  <c r="H1002" i="4"/>
  <c r="G1002" i="4"/>
  <c r="D1002" i="4"/>
  <c r="C1002" i="4"/>
  <c r="B1002" i="4"/>
  <c r="A1002" i="4"/>
  <c r="H1001" i="4"/>
  <c r="G1001" i="4"/>
  <c r="D1001" i="4"/>
  <c r="C1001" i="4"/>
  <c r="B1001" i="4"/>
  <c r="A1001" i="4"/>
  <c r="H1000" i="4"/>
  <c r="G1000" i="4"/>
  <c r="D1000" i="4"/>
  <c r="C1000" i="4"/>
  <c r="B1000" i="4"/>
  <c r="A1000" i="4"/>
  <c r="H999" i="4"/>
  <c r="G999" i="4"/>
  <c r="D999" i="4"/>
  <c r="C999" i="4"/>
  <c r="B999" i="4"/>
  <c r="A999" i="4"/>
  <c r="H998" i="4"/>
  <c r="G998" i="4"/>
  <c r="D998" i="4"/>
  <c r="C998" i="4"/>
  <c r="B998" i="4"/>
  <c r="A998" i="4"/>
  <c r="H997" i="4"/>
  <c r="G997" i="4"/>
  <c r="D997" i="4"/>
  <c r="C997" i="4"/>
  <c r="B997" i="4"/>
  <c r="A997" i="4"/>
  <c r="H996" i="4"/>
  <c r="G996" i="4"/>
  <c r="D996" i="4"/>
  <c r="C996" i="4"/>
  <c r="B996" i="4"/>
  <c r="A996" i="4"/>
  <c r="H995" i="4"/>
  <c r="G995" i="4"/>
  <c r="D995" i="4"/>
  <c r="C995" i="4"/>
  <c r="B995" i="4"/>
  <c r="A995" i="4"/>
  <c r="H994" i="4"/>
  <c r="G994" i="4"/>
  <c r="D994" i="4"/>
  <c r="C994" i="4"/>
  <c r="B994" i="4"/>
  <c r="A994" i="4"/>
  <c r="H993" i="4"/>
  <c r="G993" i="4"/>
  <c r="D993" i="4"/>
  <c r="C993" i="4"/>
  <c r="B993" i="4"/>
  <c r="A993" i="4"/>
  <c r="H992" i="4"/>
  <c r="G992" i="4"/>
  <c r="D992" i="4"/>
  <c r="C992" i="4"/>
  <c r="B992" i="4"/>
  <c r="A992" i="4"/>
  <c r="H991" i="4"/>
  <c r="G991" i="4"/>
  <c r="D991" i="4"/>
  <c r="C991" i="4"/>
  <c r="B991" i="4"/>
  <c r="A991" i="4"/>
  <c r="H990" i="4"/>
  <c r="G990" i="4"/>
  <c r="D990" i="4"/>
  <c r="C990" i="4"/>
  <c r="B990" i="4"/>
  <c r="A990" i="4"/>
  <c r="H989" i="4"/>
  <c r="G989" i="4"/>
  <c r="D989" i="4"/>
  <c r="C989" i="4"/>
  <c r="B989" i="4"/>
  <c r="A989" i="4"/>
  <c r="H988" i="4"/>
  <c r="G988" i="4"/>
  <c r="D988" i="4"/>
  <c r="C988" i="4"/>
  <c r="B988" i="4"/>
  <c r="A988" i="4"/>
  <c r="H987" i="4"/>
  <c r="G987" i="4"/>
  <c r="D987" i="4"/>
  <c r="C987" i="4"/>
  <c r="B987" i="4"/>
  <c r="A987" i="4"/>
  <c r="H986" i="4"/>
  <c r="G986" i="4"/>
  <c r="D986" i="4"/>
  <c r="C986" i="4"/>
  <c r="B986" i="4"/>
  <c r="A986" i="4"/>
  <c r="H985" i="4"/>
  <c r="G985" i="4"/>
  <c r="D985" i="4"/>
  <c r="C985" i="4"/>
  <c r="B985" i="4"/>
  <c r="A985" i="4"/>
  <c r="H984" i="4"/>
  <c r="G984" i="4"/>
  <c r="D984" i="4"/>
  <c r="C984" i="4"/>
  <c r="B984" i="4"/>
  <c r="A984" i="4"/>
  <c r="H983" i="4"/>
  <c r="G983" i="4"/>
  <c r="D983" i="4"/>
  <c r="C983" i="4"/>
  <c r="B983" i="4"/>
  <c r="A983" i="4"/>
  <c r="H982" i="4"/>
  <c r="G982" i="4"/>
  <c r="D982" i="4"/>
  <c r="C982" i="4"/>
  <c r="B982" i="4"/>
  <c r="A982" i="4"/>
  <c r="H981" i="4"/>
  <c r="G981" i="4"/>
  <c r="D981" i="4"/>
  <c r="C981" i="4"/>
  <c r="B981" i="4"/>
  <c r="A981" i="4"/>
  <c r="H980" i="4"/>
  <c r="G980" i="4"/>
  <c r="D980" i="4"/>
  <c r="C980" i="4"/>
  <c r="B980" i="4"/>
  <c r="A980" i="4"/>
  <c r="H979" i="4"/>
  <c r="G979" i="4"/>
  <c r="D979" i="4"/>
  <c r="C979" i="4"/>
  <c r="B979" i="4"/>
  <c r="A979" i="4"/>
  <c r="H978" i="4"/>
  <c r="G978" i="4"/>
  <c r="D978" i="4"/>
  <c r="C978" i="4"/>
  <c r="B978" i="4"/>
  <c r="A978" i="4"/>
  <c r="H977" i="4"/>
  <c r="G977" i="4"/>
  <c r="D977" i="4"/>
  <c r="C977" i="4"/>
  <c r="B977" i="4"/>
  <c r="A977" i="4"/>
  <c r="H976" i="4"/>
  <c r="G976" i="4"/>
  <c r="D976" i="4"/>
  <c r="C976" i="4"/>
  <c r="B976" i="4"/>
  <c r="A976" i="4"/>
  <c r="H975" i="4"/>
  <c r="G975" i="4"/>
  <c r="D975" i="4"/>
  <c r="C975" i="4"/>
  <c r="B975" i="4"/>
  <c r="A975" i="4"/>
  <c r="H401" i="4"/>
  <c r="G401" i="4"/>
  <c r="D401" i="4"/>
  <c r="C401" i="4"/>
  <c r="B401" i="4"/>
  <c r="A401" i="4"/>
  <c r="H974" i="4"/>
  <c r="G974" i="4"/>
  <c r="D974" i="4"/>
  <c r="C974" i="4"/>
  <c r="B974" i="4"/>
  <c r="A974" i="4"/>
  <c r="H973" i="4"/>
  <c r="G973" i="4"/>
  <c r="D973" i="4"/>
  <c r="C973" i="4"/>
  <c r="B973" i="4"/>
  <c r="A973" i="4"/>
  <c r="H972" i="4"/>
  <c r="G972" i="4"/>
  <c r="D972" i="4"/>
  <c r="C972" i="4"/>
  <c r="B972" i="4"/>
  <c r="A972" i="4"/>
  <c r="H971" i="4"/>
  <c r="G971" i="4"/>
  <c r="D971" i="4"/>
  <c r="C971" i="4"/>
  <c r="B971" i="4"/>
  <c r="A971" i="4"/>
  <c r="H970" i="4"/>
  <c r="G970" i="4"/>
  <c r="D970" i="4"/>
  <c r="C970" i="4"/>
  <c r="B970" i="4"/>
  <c r="A970" i="4"/>
  <c r="H969" i="4"/>
  <c r="G969" i="4"/>
  <c r="D969" i="4"/>
  <c r="C969" i="4"/>
  <c r="B969" i="4"/>
  <c r="A969" i="4"/>
  <c r="H968" i="4"/>
  <c r="G968" i="4"/>
  <c r="D968" i="4"/>
  <c r="C968" i="4"/>
  <c r="B968" i="4"/>
  <c r="A968" i="4"/>
  <c r="H967" i="4"/>
  <c r="G967" i="4"/>
  <c r="D967" i="4"/>
  <c r="C967" i="4"/>
  <c r="B967" i="4"/>
  <c r="A967" i="4"/>
  <c r="H400" i="4"/>
  <c r="G400" i="4"/>
  <c r="D400" i="4"/>
  <c r="C400" i="4"/>
  <c r="B400" i="4"/>
  <c r="A400" i="4"/>
  <c r="H71" i="4"/>
  <c r="G71" i="4"/>
  <c r="D71" i="4"/>
  <c r="C71" i="4"/>
  <c r="B71" i="4"/>
  <c r="A71" i="4"/>
  <c r="H399" i="4"/>
  <c r="G399" i="4"/>
  <c r="D399" i="4"/>
  <c r="C399" i="4"/>
  <c r="B399" i="4"/>
  <c r="A399" i="4"/>
  <c r="H398" i="4"/>
  <c r="G398" i="4"/>
  <c r="D398" i="4"/>
  <c r="C398" i="4"/>
  <c r="B398" i="4"/>
  <c r="A398" i="4"/>
  <c r="H397" i="4"/>
  <c r="G397" i="4"/>
  <c r="D397" i="4"/>
  <c r="C397" i="4"/>
  <c r="B397" i="4"/>
  <c r="A397" i="4"/>
  <c r="H396" i="4"/>
  <c r="G396" i="4"/>
  <c r="D396" i="4"/>
  <c r="C396" i="4"/>
  <c r="B396" i="4"/>
  <c r="A396" i="4"/>
  <c r="H395" i="4"/>
  <c r="G395" i="4"/>
  <c r="D395" i="4"/>
  <c r="C395" i="4"/>
  <c r="B395" i="4"/>
  <c r="A395" i="4"/>
  <c r="H966" i="4"/>
  <c r="G966" i="4"/>
  <c r="D966" i="4"/>
  <c r="C966" i="4"/>
  <c r="B966" i="4"/>
  <c r="A966" i="4"/>
  <c r="H965" i="4"/>
  <c r="G965" i="4"/>
  <c r="D965" i="4"/>
  <c r="C965" i="4"/>
  <c r="B965" i="4"/>
  <c r="A965" i="4"/>
  <c r="H964" i="4"/>
  <c r="G964" i="4"/>
  <c r="D964" i="4"/>
  <c r="C964" i="4"/>
  <c r="B964" i="4"/>
  <c r="A964" i="4"/>
  <c r="H963" i="4"/>
  <c r="G963" i="4"/>
  <c r="D963" i="4"/>
  <c r="C963" i="4"/>
  <c r="B963" i="4"/>
  <c r="A963" i="4"/>
  <c r="H962" i="4"/>
  <c r="G962" i="4"/>
  <c r="D962" i="4"/>
  <c r="C962" i="4"/>
  <c r="B962" i="4"/>
  <c r="A962" i="4"/>
  <c r="H961" i="4"/>
  <c r="G961" i="4"/>
  <c r="D961" i="4"/>
  <c r="C961" i="4"/>
  <c r="B961" i="4"/>
  <c r="A961" i="4"/>
  <c r="H960" i="4"/>
  <c r="G960" i="4"/>
  <c r="D960" i="4"/>
  <c r="C960" i="4"/>
  <c r="B960" i="4"/>
  <c r="A960" i="4"/>
  <c r="H959" i="4"/>
  <c r="G959" i="4"/>
  <c r="D959" i="4"/>
  <c r="C959" i="4"/>
  <c r="B959" i="4"/>
  <c r="A959" i="4"/>
  <c r="H70" i="4"/>
  <c r="G70" i="4"/>
  <c r="D70" i="4"/>
  <c r="C70" i="4"/>
  <c r="B70" i="4"/>
  <c r="A70" i="4"/>
  <c r="H69" i="4"/>
  <c r="G69" i="4"/>
  <c r="D69" i="4"/>
  <c r="C69" i="4"/>
  <c r="B69" i="4"/>
  <c r="A69" i="4"/>
  <c r="H394" i="4"/>
  <c r="G394" i="4"/>
  <c r="D394" i="4"/>
  <c r="C394" i="4"/>
  <c r="B394" i="4"/>
  <c r="A394" i="4"/>
  <c r="H958" i="4"/>
  <c r="G958" i="4"/>
  <c r="D958" i="4"/>
  <c r="C958" i="4"/>
  <c r="B958" i="4"/>
  <c r="A958" i="4"/>
  <c r="H957" i="4"/>
  <c r="G957" i="4"/>
  <c r="D957" i="4"/>
  <c r="C957" i="4"/>
  <c r="B957" i="4"/>
  <c r="A957" i="4"/>
  <c r="H393" i="4"/>
  <c r="G393" i="4"/>
  <c r="D393" i="4"/>
  <c r="C393" i="4"/>
  <c r="B393" i="4"/>
  <c r="A393" i="4"/>
  <c r="H392" i="4"/>
  <c r="G392" i="4"/>
  <c r="D392" i="4"/>
  <c r="C392" i="4"/>
  <c r="B392" i="4"/>
  <c r="A392" i="4"/>
  <c r="H391" i="4"/>
  <c r="G391" i="4"/>
  <c r="D391" i="4"/>
  <c r="C391" i="4"/>
  <c r="B391" i="4"/>
  <c r="A391" i="4"/>
  <c r="H390" i="4"/>
  <c r="G390" i="4"/>
  <c r="D390" i="4"/>
  <c r="C390" i="4"/>
  <c r="B390" i="4"/>
  <c r="A390" i="4"/>
  <c r="H68" i="4"/>
  <c r="G68" i="4"/>
  <c r="D68" i="4"/>
  <c r="C68" i="4"/>
  <c r="B68" i="4"/>
  <c r="A68" i="4"/>
  <c r="H67" i="4"/>
  <c r="G67" i="4"/>
  <c r="D67" i="4"/>
  <c r="C67" i="4"/>
  <c r="B67" i="4"/>
  <c r="A67" i="4"/>
  <c r="H956" i="4"/>
  <c r="G956" i="4"/>
  <c r="D956" i="4"/>
  <c r="C956" i="4"/>
  <c r="B956" i="4"/>
  <c r="A956" i="4"/>
  <c r="H66" i="4"/>
  <c r="G66" i="4"/>
  <c r="D66" i="4"/>
  <c r="C66" i="4"/>
  <c r="B66" i="4"/>
  <c r="A66" i="4"/>
  <c r="H65" i="4"/>
  <c r="G65" i="4"/>
  <c r="D65" i="4"/>
  <c r="C65" i="4"/>
  <c r="B65" i="4"/>
  <c r="A65" i="4"/>
  <c r="H64" i="4"/>
  <c r="G64" i="4"/>
  <c r="D64" i="4"/>
  <c r="C64" i="4"/>
  <c r="B64" i="4"/>
  <c r="A64" i="4"/>
  <c r="H389" i="4"/>
  <c r="G389" i="4"/>
  <c r="D389" i="4"/>
  <c r="C389" i="4"/>
  <c r="B389" i="4"/>
  <c r="A389" i="4"/>
  <c r="H388" i="4"/>
  <c r="G388" i="4"/>
  <c r="D388" i="4"/>
  <c r="C388" i="4"/>
  <c r="B388" i="4"/>
  <c r="A388" i="4"/>
  <c r="H63" i="4"/>
  <c r="G63" i="4"/>
  <c r="D63" i="4"/>
  <c r="C63" i="4"/>
  <c r="B63" i="4"/>
  <c r="A63" i="4"/>
  <c r="H62" i="4"/>
  <c r="G62" i="4"/>
  <c r="D62" i="4"/>
  <c r="C62" i="4"/>
  <c r="B62" i="4"/>
  <c r="A62" i="4"/>
  <c r="H61" i="4"/>
  <c r="G61" i="4"/>
  <c r="D61" i="4"/>
  <c r="C61" i="4"/>
  <c r="B61" i="4"/>
  <c r="A61" i="4"/>
  <c r="H60" i="4"/>
  <c r="G60" i="4"/>
  <c r="D60" i="4"/>
  <c r="C60" i="4"/>
  <c r="B60" i="4"/>
  <c r="A60" i="4"/>
  <c r="H59" i="4"/>
  <c r="G59" i="4"/>
  <c r="D59" i="4"/>
  <c r="C59" i="4"/>
  <c r="B59" i="4"/>
  <c r="A59" i="4"/>
  <c r="H387" i="4"/>
  <c r="G387" i="4"/>
  <c r="D387" i="4"/>
  <c r="C387" i="4"/>
  <c r="B387" i="4"/>
  <c r="A387" i="4"/>
  <c r="H386" i="4"/>
  <c r="G386" i="4"/>
  <c r="D386" i="4"/>
  <c r="C386" i="4"/>
  <c r="B386" i="4"/>
  <c r="A386" i="4"/>
  <c r="H385" i="4"/>
  <c r="G385" i="4"/>
  <c r="D385" i="4"/>
  <c r="C385" i="4"/>
  <c r="B385" i="4"/>
  <c r="A385" i="4"/>
  <c r="H384" i="4"/>
  <c r="G384" i="4"/>
  <c r="D384" i="4"/>
  <c r="C384" i="4"/>
  <c r="B384" i="4"/>
  <c r="A384" i="4"/>
  <c r="H383" i="4"/>
  <c r="G383" i="4"/>
  <c r="D383" i="4"/>
  <c r="C383" i="4"/>
  <c r="B383" i="4"/>
  <c r="A383" i="4"/>
  <c r="H382" i="4"/>
  <c r="G382" i="4"/>
  <c r="D382" i="4"/>
  <c r="C382" i="4"/>
  <c r="B382" i="4"/>
  <c r="A382" i="4"/>
  <c r="H381" i="4"/>
  <c r="G381" i="4"/>
  <c r="D381" i="4"/>
  <c r="C381" i="4"/>
  <c r="B381" i="4"/>
  <c r="A381" i="4"/>
  <c r="H380" i="4"/>
  <c r="G380" i="4"/>
  <c r="D380" i="4"/>
  <c r="C380" i="4"/>
  <c r="B380" i="4"/>
  <c r="A380" i="4"/>
  <c r="H379" i="4"/>
  <c r="G379" i="4"/>
  <c r="D379" i="4"/>
  <c r="C379" i="4"/>
  <c r="B379" i="4"/>
  <c r="A379" i="4"/>
  <c r="H378" i="4"/>
  <c r="G378" i="4"/>
  <c r="D378" i="4"/>
  <c r="C378" i="4"/>
  <c r="B378" i="4"/>
  <c r="A378" i="4"/>
  <c r="H377" i="4"/>
  <c r="G377" i="4"/>
  <c r="D377" i="4"/>
  <c r="C377" i="4"/>
  <c r="B377" i="4"/>
  <c r="A377" i="4"/>
  <c r="H376" i="4"/>
  <c r="G376" i="4"/>
  <c r="D376" i="4"/>
  <c r="C376" i="4"/>
  <c r="B376" i="4"/>
  <c r="A376" i="4"/>
  <c r="H375" i="4"/>
  <c r="G375" i="4"/>
  <c r="D375" i="4"/>
  <c r="C375" i="4"/>
  <c r="B375" i="4"/>
  <c r="A375" i="4"/>
  <c r="H374" i="4"/>
  <c r="G374" i="4"/>
  <c r="D374" i="4"/>
  <c r="C374" i="4"/>
  <c r="B374" i="4"/>
  <c r="A374" i="4"/>
  <c r="H373" i="4"/>
  <c r="G373" i="4"/>
  <c r="D373" i="4"/>
  <c r="C373" i="4"/>
  <c r="B373" i="4"/>
  <c r="A373" i="4"/>
  <c r="H372" i="4"/>
  <c r="G372" i="4"/>
  <c r="D372" i="4"/>
  <c r="C372" i="4"/>
  <c r="B372" i="4"/>
  <c r="A372" i="4"/>
  <c r="H371" i="4"/>
  <c r="G371" i="4"/>
  <c r="D371" i="4"/>
  <c r="C371" i="4"/>
  <c r="B371" i="4"/>
  <c r="A371" i="4"/>
  <c r="H370" i="4"/>
  <c r="G370" i="4"/>
  <c r="D370" i="4"/>
  <c r="C370" i="4"/>
  <c r="B370" i="4"/>
  <c r="A370" i="4"/>
  <c r="H955" i="4"/>
  <c r="G955" i="4"/>
  <c r="D955" i="4"/>
  <c r="C955" i="4"/>
  <c r="B955" i="4"/>
  <c r="A955" i="4"/>
  <c r="H954" i="4"/>
  <c r="G954" i="4"/>
  <c r="D954" i="4"/>
  <c r="C954" i="4"/>
  <c r="B954" i="4"/>
  <c r="A954" i="4"/>
  <c r="H369" i="4"/>
  <c r="G369" i="4"/>
  <c r="D369" i="4"/>
  <c r="C369" i="4"/>
  <c r="B369" i="4"/>
  <c r="A369" i="4"/>
  <c r="H368" i="4"/>
  <c r="G368" i="4"/>
  <c r="D368" i="4"/>
  <c r="C368" i="4"/>
  <c r="B368" i="4"/>
  <c r="A368" i="4"/>
  <c r="H367" i="4"/>
  <c r="G367" i="4"/>
  <c r="D367" i="4"/>
  <c r="C367" i="4"/>
  <c r="B367" i="4"/>
  <c r="A367" i="4"/>
  <c r="H953" i="4"/>
  <c r="G953" i="4"/>
  <c r="D953" i="4"/>
  <c r="C953" i="4"/>
  <c r="B953" i="4"/>
  <c r="A953" i="4"/>
  <c r="H58" i="4"/>
  <c r="G58" i="4"/>
  <c r="D58" i="4"/>
  <c r="C58" i="4"/>
  <c r="B58" i="4"/>
  <c r="A58" i="4"/>
  <c r="H57" i="4"/>
  <c r="G57" i="4"/>
  <c r="D57" i="4"/>
  <c r="C57" i="4"/>
  <c r="B57" i="4"/>
  <c r="A57" i="4"/>
  <c r="H56" i="4"/>
  <c r="G56" i="4"/>
  <c r="D56" i="4"/>
  <c r="C56" i="4"/>
  <c r="B56" i="4"/>
  <c r="A56" i="4"/>
  <c r="H55" i="4"/>
  <c r="G55" i="4"/>
  <c r="D55" i="4"/>
  <c r="C55" i="4"/>
  <c r="B55" i="4"/>
  <c r="A55" i="4"/>
  <c r="H952" i="4"/>
  <c r="G952" i="4"/>
  <c r="D952" i="4"/>
  <c r="C952" i="4"/>
  <c r="B952" i="4"/>
  <c r="A952" i="4"/>
  <c r="H54" i="4"/>
  <c r="G54" i="4"/>
  <c r="D54" i="4"/>
  <c r="C54" i="4"/>
  <c r="B54" i="4"/>
  <c r="A54" i="4"/>
  <c r="H53" i="4"/>
  <c r="G53" i="4"/>
  <c r="D53" i="4"/>
  <c r="C53" i="4"/>
  <c r="B53" i="4"/>
  <c r="A53" i="4"/>
  <c r="H52" i="4"/>
  <c r="G52" i="4"/>
  <c r="D52" i="4"/>
  <c r="C52" i="4"/>
  <c r="B52" i="4"/>
  <c r="A52" i="4"/>
  <c r="H366" i="4"/>
  <c r="G366" i="4"/>
  <c r="D366" i="4"/>
  <c r="C366" i="4"/>
  <c r="B366" i="4"/>
  <c r="A366" i="4"/>
  <c r="H365" i="4"/>
  <c r="G365" i="4"/>
  <c r="D365" i="4"/>
  <c r="C365" i="4"/>
  <c r="B365" i="4"/>
  <c r="A365" i="4"/>
  <c r="H51" i="4"/>
  <c r="G51" i="4"/>
  <c r="D51" i="4"/>
  <c r="C51" i="4"/>
  <c r="B51" i="4"/>
  <c r="A51" i="4"/>
  <c r="H50" i="4"/>
  <c r="G50" i="4"/>
  <c r="D50" i="4"/>
  <c r="C50" i="4"/>
  <c r="B50" i="4"/>
  <c r="A50" i="4"/>
  <c r="H49" i="4"/>
  <c r="G49" i="4"/>
  <c r="D49" i="4"/>
  <c r="C49" i="4"/>
  <c r="B49" i="4"/>
  <c r="A49" i="4"/>
  <c r="H671" i="4"/>
  <c r="G671" i="4"/>
  <c r="D671" i="4"/>
  <c r="C671" i="4"/>
  <c r="B671" i="4"/>
  <c r="A671" i="4"/>
  <c r="H670" i="4"/>
  <c r="G670" i="4"/>
  <c r="D670" i="4"/>
  <c r="C670" i="4"/>
  <c r="B670" i="4"/>
  <c r="A670" i="4"/>
  <c r="H669" i="4"/>
  <c r="G669" i="4"/>
  <c r="D669" i="4"/>
  <c r="C669" i="4"/>
  <c r="B669" i="4"/>
  <c r="A669" i="4"/>
  <c r="H668" i="4"/>
  <c r="G668" i="4"/>
  <c r="D668" i="4"/>
  <c r="C668" i="4"/>
  <c r="B668" i="4"/>
  <c r="A668" i="4"/>
  <c r="H667" i="4"/>
  <c r="G667" i="4"/>
  <c r="D667" i="4"/>
  <c r="C667" i="4"/>
  <c r="B667" i="4"/>
  <c r="A667" i="4"/>
  <c r="H666" i="4"/>
  <c r="G666" i="4"/>
  <c r="D666" i="4"/>
  <c r="C666" i="4"/>
  <c r="B666" i="4"/>
  <c r="A666" i="4"/>
  <c r="H665" i="4"/>
  <c r="G665" i="4"/>
  <c r="D665" i="4"/>
  <c r="C665" i="4"/>
  <c r="B665" i="4"/>
  <c r="A665" i="4"/>
  <c r="H664" i="4"/>
  <c r="G664" i="4"/>
  <c r="D664" i="4"/>
  <c r="C664" i="4"/>
  <c r="B664" i="4"/>
  <c r="A664" i="4"/>
  <c r="H663" i="4"/>
  <c r="G663" i="4"/>
  <c r="D663" i="4"/>
  <c r="C663" i="4"/>
  <c r="B663" i="4"/>
  <c r="A663" i="4"/>
  <c r="H662" i="4"/>
  <c r="G662" i="4"/>
  <c r="D662" i="4"/>
  <c r="C662" i="4"/>
  <c r="B662" i="4"/>
  <c r="A662" i="4"/>
  <c r="H661" i="4"/>
  <c r="G661" i="4"/>
  <c r="D661" i="4"/>
  <c r="C661" i="4"/>
  <c r="B661" i="4"/>
  <c r="A661" i="4"/>
  <c r="H660" i="4"/>
  <c r="G660" i="4"/>
  <c r="D660" i="4"/>
  <c r="C660" i="4"/>
  <c r="B660" i="4"/>
  <c r="A660" i="4"/>
  <c r="H659" i="4"/>
  <c r="G659" i="4"/>
  <c r="D659" i="4"/>
  <c r="C659" i="4"/>
  <c r="B659" i="4"/>
  <c r="A659" i="4"/>
  <c r="H658" i="4"/>
  <c r="G658" i="4"/>
  <c r="D658" i="4"/>
  <c r="C658" i="4"/>
  <c r="B658" i="4"/>
  <c r="A658" i="4"/>
  <c r="H657" i="4"/>
  <c r="G657" i="4"/>
  <c r="D657" i="4"/>
  <c r="C657" i="4"/>
  <c r="B657" i="4"/>
  <c r="A657" i="4"/>
  <c r="H859" i="4"/>
  <c r="G859" i="4"/>
  <c r="D859" i="4"/>
  <c r="C859" i="4"/>
  <c r="B859" i="4"/>
  <c r="A859" i="4"/>
  <c r="H858" i="4"/>
  <c r="G858" i="4"/>
  <c r="D858" i="4"/>
  <c r="C858" i="4"/>
  <c r="B858" i="4"/>
  <c r="A858" i="4"/>
  <c r="H857" i="4"/>
  <c r="G857" i="4"/>
  <c r="D857" i="4"/>
  <c r="C857" i="4"/>
  <c r="B857" i="4"/>
  <c r="A857" i="4"/>
  <c r="H48" i="4"/>
  <c r="G48" i="4"/>
  <c r="D48" i="4"/>
  <c r="C48" i="4"/>
  <c r="B48" i="4"/>
  <c r="A48" i="4"/>
  <c r="H951" i="4"/>
  <c r="G951" i="4"/>
  <c r="D951" i="4"/>
  <c r="C951" i="4"/>
  <c r="B951" i="4"/>
  <c r="A951" i="4"/>
  <c r="H950" i="4"/>
  <c r="G950" i="4"/>
  <c r="D950" i="4"/>
  <c r="C950" i="4"/>
  <c r="B950" i="4"/>
  <c r="A950" i="4"/>
  <c r="H949" i="4"/>
  <c r="G949" i="4"/>
  <c r="D949" i="4"/>
  <c r="C949" i="4"/>
  <c r="B949" i="4"/>
  <c r="A949" i="4"/>
  <c r="H364" i="4"/>
  <c r="G364" i="4"/>
  <c r="D364" i="4"/>
  <c r="C364" i="4"/>
  <c r="B364" i="4"/>
  <c r="A364" i="4"/>
  <c r="H47" i="4"/>
  <c r="G47" i="4"/>
  <c r="D47" i="4"/>
  <c r="C47" i="4"/>
  <c r="B47" i="4"/>
  <c r="A47" i="4"/>
  <c r="H46" i="4"/>
  <c r="G46" i="4"/>
  <c r="D46" i="4"/>
  <c r="C46" i="4"/>
  <c r="B46" i="4"/>
  <c r="A46" i="4"/>
  <c r="H363" i="4"/>
  <c r="G363" i="4"/>
  <c r="D363" i="4"/>
  <c r="C363" i="4"/>
  <c r="B363" i="4"/>
  <c r="A363" i="4"/>
  <c r="H45" i="4"/>
  <c r="G45" i="4"/>
  <c r="D45" i="4"/>
  <c r="C45" i="4"/>
  <c r="B45" i="4"/>
  <c r="A45" i="4"/>
  <c r="H44" i="4"/>
  <c r="G44" i="4"/>
  <c r="D44" i="4"/>
  <c r="C44" i="4"/>
  <c r="B44" i="4"/>
  <c r="A44" i="4"/>
  <c r="H948" i="4"/>
  <c r="G948" i="4"/>
  <c r="D948" i="4"/>
  <c r="C948" i="4"/>
  <c r="B948" i="4"/>
  <c r="A948" i="4"/>
  <c r="H947" i="4"/>
  <c r="G947" i="4"/>
  <c r="D947" i="4"/>
  <c r="C947" i="4"/>
  <c r="B947" i="4"/>
  <c r="A947" i="4"/>
  <c r="H946" i="4"/>
  <c r="G946" i="4"/>
  <c r="D946" i="4"/>
  <c r="C946" i="4"/>
  <c r="B946" i="4"/>
  <c r="A946" i="4"/>
  <c r="H43" i="4"/>
  <c r="G43" i="4"/>
  <c r="D43" i="4"/>
  <c r="C43" i="4"/>
  <c r="B43" i="4"/>
  <c r="A43" i="4"/>
  <c r="H362" i="4"/>
  <c r="G362" i="4"/>
  <c r="D362" i="4"/>
  <c r="C362" i="4"/>
  <c r="B362" i="4"/>
  <c r="A362" i="4"/>
  <c r="H361" i="4"/>
  <c r="G361" i="4"/>
  <c r="D361" i="4"/>
  <c r="C361" i="4"/>
  <c r="B361" i="4"/>
  <c r="A361" i="4"/>
  <c r="H360" i="4"/>
  <c r="G360" i="4"/>
  <c r="D360" i="4"/>
  <c r="C360" i="4"/>
  <c r="B360" i="4"/>
  <c r="A360" i="4"/>
  <c r="H42" i="4"/>
  <c r="G42" i="4"/>
  <c r="D42" i="4"/>
  <c r="C42" i="4"/>
  <c r="B42" i="4"/>
  <c r="A42" i="4"/>
  <c r="H945" i="4"/>
  <c r="G945" i="4"/>
  <c r="D945" i="4"/>
  <c r="C945" i="4"/>
  <c r="B945" i="4"/>
  <c r="A945" i="4"/>
  <c r="H359" i="4"/>
  <c r="G359" i="4"/>
  <c r="D359" i="4"/>
  <c r="C359" i="4"/>
  <c r="B359" i="4"/>
  <c r="A359" i="4"/>
  <c r="H41" i="4"/>
  <c r="G41" i="4"/>
  <c r="D41" i="4"/>
  <c r="C41" i="4"/>
  <c r="B41" i="4"/>
  <c r="A41" i="4"/>
  <c r="H358" i="4"/>
  <c r="G358" i="4"/>
  <c r="D358" i="4"/>
  <c r="C358" i="4"/>
  <c r="B358" i="4"/>
  <c r="A358" i="4"/>
  <c r="H357" i="4"/>
  <c r="G357" i="4"/>
  <c r="D357" i="4"/>
  <c r="C357" i="4"/>
  <c r="B357" i="4"/>
  <c r="A357" i="4"/>
  <c r="H856" i="4"/>
  <c r="G856" i="4"/>
  <c r="D856" i="4"/>
  <c r="C856" i="4"/>
  <c r="B856" i="4"/>
  <c r="A856" i="4"/>
  <c r="H944" i="4"/>
  <c r="G944" i="4"/>
  <c r="D944" i="4"/>
  <c r="C944" i="4"/>
  <c r="B944" i="4"/>
  <c r="A944" i="4"/>
  <c r="H356" i="4"/>
  <c r="G356" i="4"/>
  <c r="D356" i="4"/>
  <c r="C356" i="4"/>
  <c r="B356" i="4"/>
  <c r="A356" i="4"/>
  <c r="H40" i="4"/>
  <c r="G40" i="4"/>
  <c r="D40" i="4"/>
  <c r="C40" i="4"/>
  <c r="B40" i="4"/>
  <c r="A40" i="4"/>
  <c r="H943" i="4"/>
  <c r="G943" i="4"/>
  <c r="D943" i="4"/>
  <c r="C943" i="4"/>
  <c r="B943" i="4"/>
  <c r="A943" i="4"/>
  <c r="H942" i="4"/>
  <c r="G942" i="4"/>
  <c r="D942" i="4"/>
  <c r="C942" i="4"/>
  <c r="B942" i="4"/>
  <c r="A942" i="4"/>
  <c r="H941" i="4"/>
  <c r="G941" i="4"/>
  <c r="D941" i="4"/>
  <c r="C941" i="4"/>
  <c r="B941" i="4"/>
  <c r="A941" i="4"/>
  <c r="H940" i="4"/>
  <c r="G940" i="4"/>
  <c r="D940" i="4"/>
  <c r="C940" i="4"/>
  <c r="B940" i="4"/>
  <c r="A940" i="4"/>
  <c r="H939" i="4"/>
  <c r="G939" i="4"/>
  <c r="D939" i="4"/>
  <c r="C939" i="4"/>
  <c r="B939" i="4"/>
  <c r="A939" i="4"/>
  <c r="H938" i="4"/>
  <c r="G938" i="4"/>
  <c r="D938" i="4"/>
  <c r="C938" i="4"/>
  <c r="B938" i="4"/>
  <c r="A938" i="4"/>
  <c r="H937" i="4"/>
  <c r="G937" i="4"/>
  <c r="D937" i="4"/>
  <c r="C937" i="4"/>
  <c r="B937" i="4"/>
  <c r="A937" i="4"/>
  <c r="H936" i="4"/>
  <c r="G936" i="4"/>
  <c r="D936" i="4"/>
  <c r="C936" i="4"/>
  <c r="B936" i="4"/>
  <c r="A936" i="4"/>
  <c r="H935" i="4"/>
  <c r="G935" i="4"/>
  <c r="D935" i="4"/>
  <c r="C935" i="4"/>
  <c r="B935" i="4"/>
  <c r="A935" i="4"/>
  <c r="H934" i="4"/>
  <c r="G934" i="4"/>
  <c r="D934" i="4"/>
  <c r="C934" i="4"/>
  <c r="B934" i="4"/>
  <c r="A934" i="4"/>
  <c r="H355" i="4"/>
  <c r="G355" i="4"/>
  <c r="D355" i="4"/>
  <c r="C355" i="4"/>
  <c r="B355" i="4"/>
  <c r="A355" i="4"/>
  <c r="H354" i="4"/>
  <c r="G354" i="4"/>
  <c r="D354" i="4"/>
  <c r="C354" i="4"/>
  <c r="B354" i="4"/>
  <c r="A354" i="4"/>
  <c r="H353" i="4"/>
  <c r="G353" i="4"/>
  <c r="D353" i="4"/>
  <c r="C353" i="4"/>
  <c r="B353" i="4"/>
  <c r="A353" i="4"/>
  <c r="H352" i="4"/>
  <c r="G352" i="4"/>
  <c r="D352" i="4"/>
  <c r="C352" i="4"/>
  <c r="B352" i="4"/>
  <c r="A352" i="4"/>
  <c r="H715" i="4"/>
  <c r="G715" i="4"/>
  <c r="D715" i="4"/>
  <c r="C715" i="4"/>
  <c r="B715" i="4"/>
  <c r="A715" i="4"/>
  <c r="H933" i="4"/>
  <c r="G933" i="4"/>
  <c r="D933" i="4"/>
  <c r="C933" i="4"/>
  <c r="B933" i="4"/>
  <c r="A933" i="4"/>
  <c r="H351" i="4"/>
  <c r="G351" i="4"/>
  <c r="D351" i="4"/>
  <c r="C351" i="4"/>
  <c r="B351" i="4"/>
  <c r="A351" i="4"/>
  <c r="H350" i="4"/>
  <c r="G350" i="4"/>
  <c r="D350" i="4"/>
  <c r="C350" i="4"/>
  <c r="B350" i="4"/>
  <c r="A350" i="4"/>
  <c r="H349" i="4"/>
  <c r="G349" i="4"/>
  <c r="D349" i="4"/>
  <c r="C349" i="4"/>
  <c r="B349" i="4"/>
  <c r="A349" i="4"/>
  <c r="H348" i="4"/>
  <c r="G348" i="4"/>
  <c r="D348" i="4"/>
  <c r="C348" i="4"/>
  <c r="B348" i="4"/>
  <c r="A348" i="4"/>
  <c r="H347" i="4"/>
  <c r="G347" i="4"/>
  <c r="D347" i="4"/>
  <c r="C347" i="4"/>
  <c r="B347" i="4"/>
  <c r="A347" i="4"/>
  <c r="H346" i="4"/>
  <c r="G346" i="4"/>
  <c r="D346" i="4"/>
  <c r="C346" i="4"/>
  <c r="B346" i="4"/>
  <c r="A346" i="4"/>
  <c r="H345" i="4"/>
  <c r="G345" i="4"/>
  <c r="D345" i="4"/>
  <c r="C345" i="4"/>
  <c r="B345" i="4"/>
  <c r="A345" i="4"/>
  <c r="H344" i="4"/>
  <c r="G344" i="4"/>
  <c r="D344" i="4"/>
  <c r="C344" i="4"/>
  <c r="B344" i="4"/>
  <c r="A344" i="4"/>
  <c r="H343" i="4"/>
  <c r="G343" i="4"/>
  <c r="D343" i="4"/>
  <c r="C343" i="4"/>
  <c r="B343" i="4"/>
  <c r="A343" i="4"/>
  <c r="H342" i="4"/>
  <c r="G342" i="4"/>
  <c r="D342" i="4"/>
  <c r="C342" i="4"/>
  <c r="B342" i="4"/>
  <c r="A342" i="4"/>
  <c r="H341" i="4"/>
  <c r="G341" i="4"/>
  <c r="D341" i="4"/>
  <c r="C341" i="4"/>
  <c r="B341" i="4"/>
  <c r="A341" i="4"/>
  <c r="H340" i="4"/>
  <c r="G340" i="4"/>
  <c r="D340" i="4"/>
  <c r="C340" i="4"/>
  <c r="B340" i="4"/>
  <c r="A340" i="4"/>
  <c r="H339" i="4"/>
  <c r="G339" i="4"/>
  <c r="D339" i="4"/>
  <c r="C339" i="4"/>
  <c r="B339" i="4"/>
  <c r="A339" i="4"/>
  <c r="H338" i="4"/>
  <c r="G338" i="4"/>
  <c r="D338" i="4"/>
  <c r="C338" i="4"/>
  <c r="B338" i="4"/>
  <c r="A338" i="4"/>
  <c r="H337" i="4"/>
  <c r="G337" i="4"/>
  <c r="D337" i="4"/>
  <c r="C337" i="4"/>
  <c r="B337" i="4"/>
  <c r="A337" i="4"/>
  <c r="H336" i="4"/>
  <c r="G336" i="4"/>
  <c r="D336" i="4"/>
  <c r="C336" i="4"/>
  <c r="B336" i="4"/>
  <c r="A336" i="4"/>
  <c r="H335" i="4"/>
  <c r="G335" i="4"/>
  <c r="D335" i="4"/>
  <c r="C335" i="4"/>
  <c r="B335" i="4"/>
  <c r="A335" i="4"/>
  <c r="H334" i="4"/>
  <c r="G334" i="4"/>
  <c r="D334" i="4"/>
  <c r="C334" i="4"/>
  <c r="B334" i="4"/>
  <c r="A334" i="4"/>
  <c r="H333" i="4"/>
  <c r="G333" i="4"/>
  <c r="D333" i="4"/>
  <c r="C333" i="4"/>
  <c r="B333" i="4"/>
  <c r="A333" i="4"/>
  <c r="H332" i="4"/>
  <c r="G332" i="4"/>
  <c r="D332" i="4"/>
  <c r="C332" i="4"/>
  <c r="B332" i="4"/>
  <c r="A332" i="4"/>
  <c r="H331" i="4"/>
  <c r="G331" i="4"/>
  <c r="D331" i="4"/>
  <c r="C331" i="4"/>
  <c r="B331" i="4"/>
  <c r="A331" i="4"/>
  <c r="H932" i="4"/>
  <c r="G932" i="4"/>
  <c r="D932" i="4"/>
  <c r="C932" i="4"/>
  <c r="B932" i="4"/>
  <c r="A932" i="4"/>
  <c r="H931" i="4"/>
  <c r="G931" i="4"/>
  <c r="D931" i="4"/>
  <c r="C931" i="4"/>
  <c r="B931" i="4"/>
  <c r="A931" i="4"/>
  <c r="H930" i="4"/>
  <c r="G930" i="4"/>
  <c r="D930" i="4"/>
  <c r="C930" i="4"/>
  <c r="B930" i="4"/>
  <c r="A930" i="4"/>
  <c r="H330" i="4"/>
  <c r="G330" i="4"/>
  <c r="D330" i="4"/>
  <c r="C330" i="4"/>
  <c r="B330" i="4"/>
  <c r="A330" i="4"/>
  <c r="H329" i="4"/>
  <c r="G329" i="4"/>
  <c r="D329" i="4"/>
  <c r="C329" i="4"/>
  <c r="B329" i="4"/>
  <c r="A329" i="4"/>
  <c r="H929" i="4"/>
  <c r="G929" i="4"/>
  <c r="D929" i="4"/>
  <c r="C929" i="4"/>
  <c r="B929" i="4"/>
  <c r="A929" i="4"/>
  <c r="H928" i="4"/>
  <c r="G928" i="4"/>
  <c r="D928" i="4"/>
  <c r="C928" i="4"/>
  <c r="B928" i="4"/>
  <c r="A928" i="4"/>
  <c r="H927" i="4"/>
  <c r="G927" i="4"/>
  <c r="D927" i="4"/>
  <c r="C927" i="4"/>
  <c r="B927" i="4"/>
  <c r="A927" i="4"/>
  <c r="H39" i="4"/>
  <c r="G39" i="4"/>
  <c r="D39" i="4"/>
  <c r="C39" i="4"/>
  <c r="B39" i="4"/>
  <c r="A39" i="4"/>
  <c r="H38" i="4"/>
  <c r="G38" i="4"/>
  <c r="D38" i="4"/>
  <c r="C38" i="4"/>
  <c r="B38" i="4"/>
  <c r="A38" i="4"/>
  <c r="H37" i="4"/>
  <c r="G37" i="4"/>
  <c r="D37" i="4"/>
  <c r="C37" i="4"/>
  <c r="B37" i="4"/>
  <c r="A37" i="4"/>
  <c r="H36" i="4"/>
  <c r="G36" i="4"/>
  <c r="D36" i="4"/>
  <c r="C36" i="4"/>
  <c r="B36" i="4"/>
  <c r="A36" i="4"/>
  <c r="H35" i="4"/>
  <c r="G35" i="4"/>
  <c r="D35" i="4"/>
  <c r="C35" i="4"/>
  <c r="B35" i="4"/>
  <c r="A35" i="4"/>
  <c r="H34" i="4"/>
  <c r="G34" i="4"/>
  <c r="D34" i="4"/>
  <c r="C34" i="4"/>
  <c r="B34" i="4"/>
  <c r="A34" i="4"/>
  <c r="H33" i="4"/>
  <c r="G33" i="4"/>
  <c r="D33" i="4"/>
  <c r="C33" i="4"/>
  <c r="B33" i="4"/>
  <c r="A33" i="4"/>
  <c r="H32" i="4"/>
  <c r="G32" i="4"/>
  <c r="D32" i="4"/>
  <c r="C32" i="4"/>
  <c r="B32" i="4"/>
  <c r="A32" i="4"/>
  <c r="H31" i="4"/>
  <c r="G31" i="4"/>
  <c r="D31" i="4"/>
  <c r="C31" i="4"/>
  <c r="B31" i="4"/>
  <c r="A31" i="4"/>
  <c r="H30" i="4"/>
  <c r="G30" i="4"/>
  <c r="D30" i="4"/>
  <c r="C30" i="4"/>
  <c r="B30" i="4"/>
  <c r="A30" i="4"/>
  <c r="H29" i="4"/>
  <c r="G29" i="4"/>
  <c r="D29" i="4"/>
  <c r="C29" i="4"/>
  <c r="B29" i="4"/>
  <c r="A29" i="4"/>
  <c r="H926" i="4"/>
  <c r="G926" i="4"/>
  <c r="D926" i="4"/>
  <c r="C926" i="4"/>
  <c r="B926" i="4"/>
  <c r="A926" i="4"/>
  <c r="H925" i="4"/>
  <c r="G925" i="4"/>
  <c r="D925" i="4"/>
  <c r="C925" i="4"/>
  <c r="B925" i="4"/>
  <c r="A925" i="4"/>
  <c r="H924" i="4"/>
  <c r="G924" i="4"/>
  <c r="D924" i="4"/>
  <c r="C924" i="4"/>
  <c r="B924" i="4"/>
  <c r="A924" i="4"/>
  <c r="H923" i="4"/>
  <c r="G923" i="4"/>
  <c r="D923" i="4"/>
  <c r="C923" i="4"/>
  <c r="B923" i="4"/>
  <c r="A923" i="4"/>
  <c r="H656" i="4"/>
  <c r="G656" i="4"/>
  <c r="D656" i="4"/>
  <c r="C656" i="4"/>
  <c r="B656" i="4"/>
  <c r="A656" i="4"/>
  <c r="H655" i="4"/>
  <c r="G655" i="4"/>
  <c r="D655" i="4"/>
  <c r="C655" i="4"/>
  <c r="B655" i="4"/>
  <c r="A655" i="4"/>
  <c r="H654" i="4"/>
  <c r="G654" i="4"/>
  <c r="D654" i="4"/>
  <c r="C654" i="4"/>
  <c r="B654" i="4"/>
  <c r="A654" i="4"/>
  <c r="H328" i="4"/>
  <c r="G328" i="4"/>
  <c r="D328" i="4"/>
  <c r="C328" i="4"/>
  <c r="B328" i="4"/>
  <c r="A328" i="4"/>
  <c r="H653" i="4"/>
  <c r="G653" i="4"/>
  <c r="D653" i="4"/>
  <c r="C653" i="4"/>
  <c r="B653" i="4"/>
  <c r="A653" i="4"/>
  <c r="H652" i="4"/>
  <c r="G652" i="4"/>
  <c r="D652" i="4"/>
  <c r="C652" i="4"/>
  <c r="B652" i="4"/>
  <c r="A652" i="4"/>
  <c r="H651" i="4"/>
  <c r="G651" i="4"/>
  <c r="D651" i="4"/>
  <c r="C651" i="4"/>
  <c r="B651" i="4"/>
  <c r="A651" i="4"/>
  <c r="H650" i="4"/>
  <c r="G650" i="4"/>
  <c r="D650" i="4"/>
  <c r="C650" i="4"/>
  <c r="B650" i="4"/>
  <c r="A650" i="4"/>
  <c r="H649" i="4"/>
  <c r="G649" i="4"/>
  <c r="D649" i="4"/>
  <c r="C649" i="4"/>
  <c r="B649" i="4"/>
  <c r="A649" i="4"/>
  <c r="H648" i="4"/>
  <c r="G648" i="4"/>
  <c r="D648" i="4"/>
  <c r="C648" i="4"/>
  <c r="B648" i="4"/>
  <c r="A648" i="4"/>
  <c r="H855" i="4"/>
  <c r="G855" i="4"/>
  <c r="D855" i="4"/>
  <c r="C855" i="4"/>
  <c r="B855" i="4"/>
  <c r="A855" i="4"/>
  <c r="H714" i="4"/>
  <c r="G714" i="4"/>
  <c r="D714" i="4"/>
  <c r="C714" i="4"/>
  <c r="B714" i="4"/>
  <c r="A714" i="4"/>
  <c r="H922" i="4"/>
  <c r="G922" i="4"/>
  <c r="D922" i="4"/>
  <c r="C922" i="4"/>
  <c r="B922" i="4"/>
  <c r="A922" i="4"/>
  <c r="H921" i="4"/>
  <c r="G921" i="4"/>
  <c r="D921" i="4"/>
  <c r="C921" i="4"/>
  <c r="B921" i="4"/>
  <c r="A921" i="4"/>
  <c r="H647" i="4"/>
  <c r="G647" i="4"/>
  <c r="D647" i="4"/>
  <c r="C647" i="4"/>
  <c r="B647" i="4"/>
  <c r="A647" i="4"/>
  <c r="H646" i="4"/>
  <c r="G646" i="4"/>
  <c r="D646" i="4"/>
  <c r="C646" i="4"/>
  <c r="B646" i="4"/>
  <c r="A646" i="4"/>
  <c r="H645" i="4"/>
  <c r="G645" i="4"/>
  <c r="D645" i="4"/>
  <c r="C645" i="4"/>
  <c r="B645" i="4"/>
  <c r="A645" i="4"/>
  <c r="H644" i="4"/>
  <c r="G644" i="4"/>
  <c r="D644" i="4"/>
  <c r="C644" i="4"/>
  <c r="B644" i="4"/>
  <c r="A644" i="4"/>
  <c r="H643" i="4"/>
  <c r="G643" i="4"/>
  <c r="D643" i="4"/>
  <c r="C643" i="4"/>
  <c r="B643" i="4"/>
  <c r="A643" i="4"/>
  <c r="H642" i="4"/>
  <c r="G642" i="4"/>
  <c r="D642" i="4"/>
  <c r="C642" i="4"/>
  <c r="B642" i="4"/>
  <c r="A642" i="4"/>
  <c r="H641" i="4"/>
  <c r="G641" i="4"/>
  <c r="D641" i="4"/>
  <c r="C641" i="4"/>
  <c r="B641" i="4"/>
  <c r="A641" i="4"/>
  <c r="H640" i="4"/>
  <c r="G640" i="4"/>
  <c r="D640" i="4"/>
  <c r="C640" i="4"/>
  <c r="B640" i="4"/>
  <c r="A640" i="4"/>
  <c r="H639" i="4"/>
  <c r="G639" i="4"/>
  <c r="D639" i="4"/>
  <c r="C639" i="4"/>
  <c r="B639" i="4"/>
  <c r="A639" i="4"/>
  <c r="H638" i="4"/>
  <c r="G638" i="4"/>
  <c r="D638" i="4"/>
  <c r="C638" i="4"/>
  <c r="B638" i="4"/>
  <c r="A638" i="4"/>
  <c r="H637" i="4"/>
  <c r="G637" i="4"/>
  <c r="D637" i="4"/>
  <c r="C637" i="4"/>
  <c r="B637" i="4"/>
  <c r="A637" i="4"/>
  <c r="H636" i="4"/>
  <c r="G636" i="4"/>
  <c r="D636" i="4"/>
  <c r="C636" i="4"/>
  <c r="B636" i="4"/>
  <c r="A636" i="4"/>
  <c r="H635" i="4"/>
  <c r="G635" i="4"/>
  <c r="D635" i="4"/>
  <c r="C635" i="4"/>
  <c r="B635" i="4"/>
  <c r="A635" i="4"/>
  <c r="H634" i="4"/>
  <c r="G634" i="4"/>
  <c r="D634" i="4"/>
  <c r="C634" i="4"/>
  <c r="B634" i="4"/>
  <c r="A634" i="4"/>
  <c r="H633" i="4"/>
  <c r="G633" i="4"/>
  <c r="D633" i="4"/>
  <c r="C633" i="4"/>
  <c r="B633" i="4"/>
  <c r="A633" i="4"/>
  <c r="H632" i="4"/>
  <c r="G632" i="4"/>
  <c r="D632" i="4"/>
  <c r="C632" i="4"/>
  <c r="B632" i="4"/>
  <c r="A632" i="4"/>
  <c r="H631" i="4"/>
  <c r="G631" i="4"/>
  <c r="D631" i="4"/>
  <c r="C631" i="4"/>
  <c r="B631" i="4"/>
  <c r="A631" i="4"/>
  <c r="H630" i="4"/>
  <c r="G630" i="4"/>
  <c r="D630" i="4"/>
  <c r="C630" i="4"/>
  <c r="B630" i="4"/>
  <c r="A630" i="4"/>
  <c r="H629" i="4"/>
  <c r="G629" i="4"/>
  <c r="D629" i="4"/>
  <c r="C629" i="4"/>
  <c r="B629" i="4"/>
  <c r="A629" i="4"/>
  <c r="H628" i="4"/>
  <c r="G628" i="4"/>
  <c r="D628" i="4"/>
  <c r="C628" i="4"/>
  <c r="B628" i="4"/>
  <c r="A628" i="4"/>
  <c r="H627" i="4"/>
  <c r="G627" i="4"/>
  <c r="D627" i="4"/>
  <c r="C627" i="4"/>
  <c r="B627" i="4"/>
  <c r="A627" i="4"/>
  <c r="H626" i="4"/>
  <c r="G626" i="4"/>
  <c r="D626" i="4"/>
  <c r="C626" i="4"/>
  <c r="B626" i="4"/>
  <c r="A626" i="4"/>
  <c r="H625" i="4"/>
  <c r="G625" i="4"/>
  <c r="D625" i="4"/>
  <c r="C625" i="4"/>
  <c r="B625" i="4"/>
  <c r="A625" i="4"/>
  <c r="H624" i="4"/>
  <c r="G624" i="4"/>
  <c r="D624" i="4"/>
  <c r="C624" i="4"/>
  <c r="B624" i="4"/>
  <c r="A624" i="4"/>
  <c r="H623" i="4"/>
  <c r="G623" i="4"/>
  <c r="D623" i="4"/>
  <c r="C623" i="4"/>
  <c r="B623" i="4"/>
  <c r="A623" i="4"/>
  <c r="H622" i="4"/>
  <c r="G622" i="4"/>
  <c r="D622" i="4"/>
  <c r="C622" i="4"/>
  <c r="B622" i="4"/>
  <c r="A622" i="4"/>
  <c r="H621" i="4"/>
  <c r="G621" i="4"/>
  <c r="D621" i="4"/>
  <c r="C621" i="4"/>
  <c r="B621" i="4"/>
  <c r="A621" i="4"/>
  <c r="H620" i="4"/>
  <c r="G620" i="4"/>
  <c r="D620" i="4"/>
  <c r="C620" i="4"/>
  <c r="B620" i="4"/>
  <c r="A620" i="4"/>
  <c r="H619" i="4"/>
  <c r="G619" i="4"/>
  <c r="D619" i="4"/>
  <c r="C619" i="4"/>
  <c r="B619" i="4"/>
  <c r="A619" i="4"/>
  <c r="H618" i="4"/>
  <c r="G618" i="4"/>
  <c r="D618" i="4"/>
  <c r="C618" i="4"/>
  <c r="B618" i="4"/>
  <c r="A618" i="4"/>
  <c r="H617" i="4"/>
  <c r="G617" i="4"/>
  <c r="D617" i="4"/>
  <c r="C617" i="4"/>
  <c r="B617" i="4"/>
  <c r="A617" i="4"/>
  <c r="H616" i="4"/>
  <c r="G616" i="4"/>
  <c r="D616" i="4"/>
  <c r="C616" i="4"/>
  <c r="B616" i="4"/>
  <c r="A616" i="4"/>
  <c r="H615" i="4"/>
  <c r="G615" i="4"/>
  <c r="D615" i="4"/>
  <c r="C615" i="4"/>
  <c r="B615" i="4"/>
  <c r="A615" i="4"/>
  <c r="H614" i="4"/>
  <c r="G614" i="4"/>
  <c r="D614" i="4"/>
  <c r="C614" i="4"/>
  <c r="B614" i="4"/>
  <c r="A614" i="4"/>
  <c r="H613" i="4"/>
  <c r="G613" i="4"/>
  <c r="D613" i="4"/>
  <c r="C613" i="4"/>
  <c r="B613" i="4"/>
  <c r="A613" i="4"/>
  <c r="H612" i="4"/>
  <c r="G612" i="4"/>
  <c r="D612" i="4"/>
  <c r="C612" i="4"/>
  <c r="B612" i="4"/>
  <c r="A612" i="4"/>
  <c r="H611" i="4"/>
  <c r="G611" i="4"/>
  <c r="D611" i="4"/>
  <c r="C611" i="4"/>
  <c r="B611" i="4"/>
  <c r="A611" i="4"/>
  <c r="H610" i="4"/>
  <c r="G610" i="4"/>
  <c r="D610" i="4"/>
  <c r="C610" i="4"/>
  <c r="B610" i="4"/>
  <c r="A610" i="4"/>
  <c r="H609" i="4"/>
  <c r="G609" i="4"/>
  <c r="D609" i="4"/>
  <c r="C609" i="4"/>
  <c r="B609" i="4"/>
  <c r="A609" i="4"/>
  <c r="H608" i="4"/>
  <c r="G608" i="4"/>
  <c r="D608" i="4"/>
  <c r="C608" i="4"/>
  <c r="B608" i="4"/>
  <c r="A608" i="4"/>
  <c r="H607" i="4"/>
  <c r="G607" i="4"/>
  <c r="D607" i="4"/>
  <c r="C607" i="4"/>
  <c r="B607" i="4"/>
  <c r="A607" i="4"/>
  <c r="H606" i="4"/>
  <c r="G606" i="4"/>
  <c r="D606" i="4"/>
  <c r="C606" i="4"/>
  <c r="B606" i="4"/>
  <c r="A606" i="4"/>
  <c r="H605" i="4"/>
  <c r="G605" i="4"/>
  <c r="D605" i="4"/>
  <c r="C605" i="4"/>
  <c r="B605" i="4"/>
  <c r="A605" i="4"/>
  <c r="H604" i="4"/>
  <c r="G604" i="4"/>
  <c r="D604" i="4"/>
  <c r="C604" i="4"/>
  <c r="B604" i="4"/>
  <c r="A604" i="4"/>
  <c r="H603" i="4"/>
  <c r="G603" i="4"/>
  <c r="D603" i="4"/>
  <c r="C603" i="4"/>
  <c r="B603" i="4"/>
  <c r="A603" i="4"/>
  <c r="H602" i="4"/>
  <c r="G602" i="4"/>
  <c r="D602" i="4"/>
  <c r="C602" i="4"/>
  <c r="B602" i="4"/>
  <c r="A602" i="4"/>
  <c r="H601" i="4"/>
  <c r="G601" i="4"/>
  <c r="D601" i="4"/>
  <c r="C601" i="4"/>
  <c r="B601" i="4"/>
  <c r="A601" i="4"/>
  <c r="H600" i="4"/>
  <c r="G600" i="4"/>
  <c r="D600" i="4"/>
  <c r="C600" i="4"/>
  <c r="B600" i="4"/>
  <c r="A600" i="4"/>
  <c r="H28" i="4"/>
  <c r="G28" i="4"/>
  <c r="D28" i="4"/>
  <c r="C28" i="4"/>
  <c r="B28" i="4"/>
  <c r="A28" i="4"/>
  <c r="H920" i="4"/>
  <c r="G920" i="4"/>
  <c r="D920" i="4"/>
  <c r="C920" i="4"/>
  <c r="B920" i="4"/>
  <c r="A920" i="4"/>
  <c r="H919" i="4"/>
  <c r="G919" i="4"/>
  <c r="D919" i="4"/>
  <c r="C919" i="4"/>
  <c r="B919" i="4"/>
  <c r="A919" i="4"/>
  <c r="H713" i="4"/>
  <c r="G713" i="4"/>
  <c r="D713" i="4"/>
  <c r="C713" i="4"/>
  <c r="B713" i="4"/>
  <c r="A713" i="4"/>
  <c r="H712" i="4"/>
  <c r="G712" i="4"/>
  <c r="D712" i="4"/>
  <c r="C712" i="4"/>
  <c r="B712" i="4"/>
  <c r="A712" i="4"/>
  <c r="H711" i="4"/>
  <c r="G711" i="4"/>
  <c r="D711" i="4"/>
  <c r="C711" i="4"/>
  <c r="B711" i="4"/>
  <c r="A711" i="4"/>
  <c r="H710" i="4"/>
  <c r="G710" i="4"/>
  <c r="D710" i="4"/>
  <c r="C710" i="4"/>
  <c r="B710" i="4"/>
  <c r="A710" i="4"/>
  <c r="H709" i="4"/>
  <c r="G709" i="4"/>
  <c r="D709" i="4"/>
  <c r="C709" i="4"/>
  <c r="B709" i="4"/>
  <c r="A709" i="4"/>
  <c r="H708" i="4"/>
  <c r="G708" i="4"/>
  <c r="D708" i="4"/>
  <c r="C708" i="4"/>
  <c r="B708" i="4"/>
  <c r="A708" i="4"/>
  <c r="H707" i="4"/>
  <c r="G707" i="4"/>
  <c r="D707" i="4"/>
  <c r="C707" i="4"/>
  <c r="B707" i="4"/>
  <c r="A707" i="4"/>
  <c r="H27" i="4"/>
  <c r="G27" i="4"/>
  <c r="D27" i="4"/>
  <c r="C27" i="4"/>
  <c r="B27" i="4"/>
  <c r="A27" i="4"/>
  <c r="H26" i="4"/>
  <c r="G26" i="4"/>
  <c r="D26" i="4"/>
  <c r="C26" i="4"/>
  <c r="B26" i="4"/>
  <c r="A26" i="4"/>
  <c r="H918" i="4"/>
  <c r="G918" i="4"/>
  <c r="D918" i="4"/>
  <c r="C918" i="4"/>
  <c r="B918" i="4"/>
  <c r="A918" i="4"/>
  <c r="H706" i="4"/>
  <c r="G706" i="4"/>
  <c r="D706" i="4"/>
  <c r="C706" i="4"/>
  <c r="B706" i="4"/>
  <c r="A706" i="4"/>
  <c r="H917" i="4"/>
  <c r="G917" i="4"/>
  <c r="D917" i="4"/>
  <c r="C917" i="4"/>
  <c r="B917" i="4"/>
  <c r="A917" i="4"/>
  <c r="H916" i="4"/>
  <c r="G916" i="4"/>
  <c r="D916" i="4"/>
  <c r="C916" i="4"/>
  <c r="B916" i="4"/>
  <c r="A916" i="4"/>
  <c r="H915" i="4"/>
  <c r="G915" i="4"/>
  <c r="D915" i="4"/>
  <c r="C915" i="4"/>
  <c r="B915" i="4"/>
  <c r="A915" i="4"/>
  <c r="H914" i="4"/>
  <c r="G914" i="4"/>
  <c r="D914" i="4"/>
  <c r="C914" i="4"/>
  <c r="B914" i="4"/>
  <c r="A914" i="4"/>
  <c r="H913" i="4"/>
  <c r="G913" i="4"/>
  <c r="D913" i="4"/>
  <c r="C913" i="4"/>
  <c r="B913" i="4"/>
  <c r="A913" i="4"/>
  <c r="H912" i="4"/>
  <c r="G912" i="4"/>
  <c r="D912" i="4"/>
  <c r="C912" i="4"/>
  <c r="B912" i="4"/>
  <c r="A912" i="4"/>
  <c r="H911" i="4"/>
  <c r="G911" i="4"/>
  <c r="D911" i="4"/>
  <c r="C911" i="4"/>
  <c r="B911" i="4"/>
  <c r="A911" i="4"/>
  <c r="H910" i="4"/>
  <c r="G910" i="4"/>
  <c r="D910" i="4"/>
  <c r="C910" i="4"/>
  <c r="B910" i="4"/>
  <c r="A910" i="4"/>
  <c r="H909" i="4"/>
  <c r="G909" i="4"/>
  <c r="D909" i="4"/>
  <c r="C909" i="4"/>
  <c r="B909" i="4"/>
  <c r="A909" i="4"/>
  <c r="H908" i="4"/>
  <c r="G908" i="4"/>
  <c r="D908" i="4"/>
  <c r="C908" i="4"/>
  <c r="B908" i="4"/>
  <c r="A908" i="4"/>
  <c r="H907" i="4"/>
  <c r="G907" i="4"/>
  <c r="D907" i="4"/>
  <c r="C907" i="4"/>
  <c r="B907" i="4"/>
  <c r="A907" i="4"/>
  <c r="H906" i="4"/>
  <c r="G906" i="4"/>
  <c r="D906" i="4"/>
  <c r="C906" i="4"/>
  <c r="B906" i="4"/>
  <c r="A906" i="4"/>
  <c r="H905" i="4"/>
  <c r="G905" i="4"/>
  <c r="D905" i="4"/>
  <c r="C905" i="4"/>
  <c r="B905" i="4"/>
  <c r="A905" i="4"/>
  <c r="H904" i="4"/>
  <c r="G904" i="4"/>
  <c r="D904" i="4"/>
  <c r="C904" i="4"/>
  <c r="B904" i="4"/>
  <c r="A904" i="4"/>
  <c r="H903" i="4"/>
  <c r="G903" i="4"/>
  <c r="D903" i="4"/>
  <c r="C903" i="4"/>
  <c r="B903" i="4"/>
  <c r="A903" i="4"/>
  <c r="H25" i="4"/>
  <c r="G25" i="4"/>
  <c r="D25" i="4"/>
  <c r="C25" i="4"/>
  <c r="B25" i="4"/>
  <c r="A25" i="4"/>
  <c r="H24" i="4"/>
  <c r="G24" i="4"/>
  <c r="D24" i="4"/>
  <c r="C24" i="4"/>
  <c r="B24" i="4"/>
  <c r="A24" i="4"/>
  <c r="H23" i="4"/>
  <c r="G23" i="4"/>
  <c r="D23" i="4"/>
  <c r="C23" i="4"/>
  <c r="B23" i="4"/>
  <c r="A23" i="4"/>
  <c r="H22" i="4"/>
  <c r="G22" i="4"/>
  <c r="D22" i="4"/>
  <c r="C22" i="4"/>
  <c r="B22" i="4"/>
  <c r="A22" i="4"/>
  <c r="H21" i="4"/>
  <c r="G21" i="4"/>
  <c r="D21" i="4"/>
  <c r="C21" i="4"/>
  <c r="B21" i="4"/>
  <c r="A21" i="4"/>
  <c r="H20" i="4"/>
  <c r="G20" i="4"/>
  <c r="D20" i="4"/>
  <c r="C20" i="4"/>
  <c r="B20" i="4"/>
  <c r="A20" i="4"/>
  <c r="H19" i="4"/>
  <c r="G19" i="4"/>
  <c r="D19" i="4"/>
  <c r="C19" i="4"/>
  <c r="B19" i="4"/>
  <c r="A19" i="4"/>
  <c r="H18" i="4"/>
  <c r="G18" i="4"/>
  <c r="D18" i="4"/>
  <c r="C18" i="4"/>
  <c r="B18" i="4"/>
  <c r="A18" i="4"/>
  <c r="H17" i="4"/>
  <c r="G17" i="4"/>
  <c r="D17" i="4"/>
  <c r="C17" i="4"/>
  <c r="B17" i="4"/>
  <c r="A17" i="4"/>
  <c r="H16" i="4"/>
  <c r="G16" i="4"/>
  <c r="D16" i="4"/>
  <c r="C16" i="4"/>
  <c r="B16" i="4"/>
  <c r="A16" i="4"/>
  <c r="H15" i="4"/>
  <c r="G15" i="4"/>
  <c r="D15" i="4"/>
  <c r="C15" i="4"/>
  <c r="B15" i="4"/>
  <c r="A15" i="4"/>
  <c r="H14" i="4"/>
  <c r="G14" i="4"/>
  <c r="D14" i="4"/>
  <c r="C14" i="4"/>
  <c r="B14" i="4"/>
  <c r="A14" i="4"/>
  <c r="H13" i="4"/>
  <c r="G13" i="4"/>
  <c r="D13" i="4"/>
  <c r="C13" i="4"/>
  <c r="B13" i="4"/>
  <c r="A13" i="4"/>
  <c r="H12" i="4"/>
  <c r="G12" i="4"/>
  <c r="D12" i="4"/>
  <c r="C12" i="4"/>
  <c r="B12" i="4"/>
  <c r="A12" i="4"/>
  <c r="H11" i="4"/>
  <c r="G11" i="4"/>
  <c r="D11" i="4"/>
  <c r="C11" i="4"/>
  <c r="B11" i="4"/>
  <c r="A11" i="4"/>
  <c r="H10" i="4"/>
  <c r="G10" i="4"/>
  <c r="D10" i="4"/>
  <c r="C10" i="4"/>
  <c r="B10" i="4"/>
  <c r="A10" i="4"/>
  <c r="H9" i="4"/>
  <c r="G9" i="4"/>
  <c r="D9" i="4"/>
  <c r="C9" i="4"/>
  <c r="B9" i="4"/>
  <c r="A9" i="4"/>
  <c r="H8" i="4"/>
  <c r="G8" i="4"/>
  <c r="D8" i="4"/>
  <c r="C8" i="4"/>
  <c r="B8" i="4"/>
  <c r="A8" i="4"/>
  <c r="H7" i="4"/>
  <c r="G7" i="4"/>
  <c r="D7" i="4"/>
  <c r="C7" i="4"/>
  <c r="B7" i="4"/>
  <c r="A7" i="4"/>
  <c r="H6" i="4"/>
  <c r="G6" i="4"/>
  <c r="D6" i="4"/>
  <c r="C6" i="4"/>
  <c r="B6" i="4"/>
  <c r="A6" i="4"/>
  <c r="H5" i="4"/>
  <c r="G5" i="4"/>
  <c r="D5" i="4"/>
  <c r="C5" i="4"/>
  <c r="B5" i="4"/>
  <c r="A5" i="4"/>
  <c r="H902" i="4"/>
  <c r="G902" i="4"/>
  <c r="D902" i="4"/>
  <c r="C902" i="4"/>
  <c r="B902" i="4"/>
  <c r="A902" i="4"/>
  <c r="H901" i="4"/>
  <c r="G901" i="4"/>
  <c r="D901" i="4"/>
  <c r="C901" i="4"/>
  <c r="B901" i="4"/>
  <c r="A901" i="4"/>
  <c r="H900" i="4"/>
  <c r="G900" i="4"/>
  <c r="D900" i="4"/>
  <c r="C900" i="4"/>
  <c r="B900" i="4"/>
  <c r="A900" i="4"/>
  <c r="H899" i="4"/>
  <c r="G899" i="4"/>
  <c r="D899" i="4"/>
  <c r="C899" i="4"/>
  <c r="B899" i="4"/>
  <c r="A899" i="4"/>
  <c r="H898" i="4"/>
  <c r="G898" i="4"/>
  <c r="D898" i="4"/>
  <c r="C898" i="4"/>
  <c r="B898" i="4"/>
  <c r="A898" i="4"/>
  <c r="H897" i="4"/>
  <c r="G897" i="4"/>
  <c r="D897" i="4"/>
  <c r="C897" i="4"/>
  <c r="B897" i="4"/>
  <c r="A897" i="4"/>
  <c r="H896" i="4"/>
  <c r="G896" i="4"/>
  <c r="D896" i="4"/>
  <c r="C896" i="4"/>
  <c r="B896" i="4"/>
  <c r="A896" i="4"/>
  <c r="H895" i="4"/>
  <c r="G895" i="4"/>
  <c r="D895" i="4"/>
  <c r="C895" i="4"/>
  <c r="B895" i="4"/>
  <c r="A895" i="4"/>
  <c r="H894" i="4"/>
  <c r="G894" i="4"/>
  <c r="D894" i="4"/>
  <c r="C894" i="4"/>
  <c r="B894" i="4"/>
  <c r="A894" i="4"/>
  <c r="H893" i="4"/>
  <c r="G893" i="4"/>
  <c r="D893" i="4"/>
  <c r="C893" i="4"/>
  <c r="B893" i="4"/>
  <c r="A893" i="4"/>
  <c r="H892" i="4"/>
  <c r="G892" i="4"/>
  <c r="D892" i="4"/>
  <c r="C892" i="4"/>
  <c r="B892" i="4"/>
  <c r="A892" i="4"/>
  <c r="H891" i="4"/>
  <c r="G891" i="4"/>
  <c r="D891" i="4"/>
  <c r="C891" i="4"/>
  <c r="B891" i="4"/>
  <c r="A891" i="4"/>
  <c r="H890" i="4"/>
  <c r="G890" i="4"/>
  <c r="D890" i="4"/>
  <c r="C890" i="4"/>
  <c r="B890" i="4"/>
  <c r="A890" i="4"/>
  <c r="H889" i="4"/>
  <c r="G889" i="4"/>
  <c r="D889" i="4"/>
  <c r="C889" i="4"/>
  <c r="B889" i="4"/>
  <c r="A889" i="4"/>
  <c r="H888" i="4"/>
  <c r="G888" i="4"/>
  <c r="D888" i="4"/>
  <c r="C888" i="4"/>
  <c r="B888" i="4"/>
  <c r="A888" i="4"/>
  <c r="H887" i="4"/>
  <c r="G887" i="4"/>
  <c r="D887" i="4"/>
  <c r="C887" i="4"/>
  <c r="B887" i="4"/>
  <c r="A887" i="4"/>
  <c r="H886" i="4"/>
  <c r="G886" i="4"/>
  <c r="D886" i="4"/>
  <c r="C886" i="4"/>
  <c r="B886" i="4"/>
  <c r="A886" i="4"/>
  <c r="H885" i="4"/>
  <c r="G885" i="4"/>
  <c r="D885" i="4"/>
  <c r="C885" i="4"/>
  <c r="B885" i="4"/>
  <c r="A885" i="4"/>
  <c r="H884" i="4"/>
  <c r="G884" i="4"/>
  <c r="D884" i="4"/>
  <c r="C884" i="4"/>
  <c r="B884" i="4"/>
  <c r="A884" i="4"/>
  <c r="H883" i="4"/>
  <c r="G883" i="4"/>
  <c r="D883" i="4"/>
  <c r="C883" i="4"/>
  <c r="B883" i="4"/>
  <c r="A883" i="4"/>
  <c r="H882" i="4"/>
  <c r="G882" i="4"/>
  <c r="D882" i="4"/>
  <c r="C882" i="4"/>
  <c r="B882" i="4"/>
  <c r="A882" i="4"/>
  <c r="H881" i="4"/>
  <c r="G881" i="4"/>
  <c r="D881" i="4"/>
  <c r="C881" i="4"/>
  <c r="B881" i="4"/>
  <c r="A881" i="4"/>
  <c r="H880" i="4"/>
  <c r="G880" i="4"/>
  <c r="D880" i="4"/>
  <c r="C880" i="4"/>
  <c r="B880" i="4"/>
  <c r="A880" i="4"/>
  <c r="H879" i="4"/>
  <c r="G879" i="4"/>
  <c r="D879" i="4"/>
  <c r="C879" i="4"/>
  <c r="B879" i="4"/>
  <c r="A879" i="4"/>
  <c r="H878" i="4"/>
  <c r="G878" i="4"/>
  <c r="D878" i="4"/>
  <c r="C878" i="4"/>
  <c r="B878" i="4"/>
  <c r="A878" i="4"/>
  <c r="H877" i="4"/>
  <c r="G877" i="4"/>
  <c r="D877" i="4"/>
  <c r="C877" i="4"/>
  <c r="B877" i="4"/>
  <c r="A877" i="4"/>
  <c r="H876" i="4"/>
  <c r="G876" i="4"/>
  <c r="D876" i="4"/>
  <c r="C876" i="4"/>
  <c r="B876" i="4"/>
  <c r="A876" i="4"/>
  <c r="H875" i="4"/>
  <c r="G875" i="4"/>
  <c r="D875" i="4"/>
  <c r="C875" i="4"/>
  <c r="B875" i="4"/>
  <c r="A875" i="4"/>
  <c r="H874" i="4"/>
  <c r="G874" i="4"/>
  <c r="D874" i="4"/>
  <c r="C874" i="4"/>
  <c r="B874" i="4"/>
  <c r="A874" i="4"/>
  <c r="H873" i="4"/>
  <c r="G873" i="4"/>
  <c r="D873" i="4"/>
  <c r="C873" i="4"/>
  <c r="B873" i="4"/>
  <c r="A873" i="4"/>
  <c r="H872" i="4"/>
  <c r="G872" i="4"/>
  <c r="D872" i="4"/>
  <c r="C872" i="4"/>
  <c r="B872" i="4"/>
  <c r="A872" i="4"/>
  <c r="H327" i="4"/>
  <c r="G327" i="4"/>
  <c r="D327" i="4"/>
  <c r="C327" i="4"/>
  <c r="B327" i="4"/>
  <c r="A327" i="4"/>
  <c r="H326" i="4"/>
  <c r="G326" i="4"/>
  <c r="D326" i="4"/>
  <c r="C326" i="4"/>
  <c r="B326" i="4"/>
  <c r="A326" i="4"/>
  <c r="H325" i="4"/>
  <c r="G325" i="4"/>
  <c r="D325" i="4"/>
  <c r="C325" i="4"/>
  <c r="B325" i="4"/>
  <c r="A325" i="4"/>
  <c r="H324" i="4"/>
  <c r="G324" i="4"/>
  <c r="D324" i="4"/>
  <c r="C324" i="4"/>
  <c r="B324" i="4"/>
  <c r="A324" i="4"/>
  <c r="H323" i="4"/>
  <c r="G323" i="4"/>
  <c r="D323" i="4"/>
  <c r="C323" i="4"/>
  <c r="B323" i="4"/>
  <c r="A323" i="4"/>
  <c r="H322" i="4"/>
  <c r="G322" i="4"/>
  <c r="D322" i="4"/>
  <c r="C322" i="4"/>
  <c r="B322" i="4"/>
  <c r="A322" i="4"/>
  <c r="H321" i="4"/>
  <c r="G321" i="4"/>
  <c r="D321" i="4"/>
  <c r="C321" i="4"/>
  <c r="B321" i="4"/>
  <c r="A321" i="4"/>
  <c r="H320" i="4"/>
  <c r="G320" i="4"/>
  <c r="D320" i="4"/>
  <c r="C320" i="4"/>
  <c r="B320" i="4"/>
  <c r="A320" i="4"/>
  <c r="H319" i="4"/>
  <c r="G319" i="4"/>
  <c r="D319" i="4"/>
  <c r="C319" i="4"/>
  <c r="B319" i="4"/>
  <c r="A319" i="4"/>
  <c r="H318" i="4"/>
  <c r="G318" i="4"/>
  <c r="D318" i="4"/>
  <c r="C318" i="4"/>
  <c r="B318" i="4"/>
  <c r="A318" i="4"/>
  <c r="H317" i="4"/>
  <c r="G317" i="4"/>
  <c r="D317" i="4"/>
  <c r="C317" i="4"/>
  <c r="B317" i="4"/>
  <c r="A317" i="4"/>
  <c r="H316" i="4"/>
  <c r="G316" i="4"/>
  <c r="D316" i="4"/>
  <c r="C316" i="4"/>
  <c r="B316" i="4"/>
  <c r="A316" i="4"/>
  <c r="H315" i="4"/>
  <c r="G315" i="4"/>
  <c r="D315" i="4"/>
  <c r="C315" i="4"/>
  <c r="B315" i="4"/>
  <c r="A315" i="4"/>
  <c r="H314" i="4"/>
  <c r="G314" i="4"/>
  <c r="D314" i="4"/>
  <c r="C314" i="4"/>
  <c r="B314" i="4"/>
  <c r="A314" i="4"/>
  <c r="H313" i="4"/>
  <c r="G313" i="4"/>
  <c r="D313" i="4"/>
  <c r="C313" i="4"/>
  <c r="B313" i="4"/>
  <c r="A313" i="4"/>
  <c r="H312" i="4"/>
  <c r="G312" i="4"/>
  <c r="D312" i="4"/>
  <c r="C312" i="4"/>
  <c r="B312" i="4"/>
  <c r="A312" i="4"/>
  <c r="H311" i="4"/>
  <c r="G311" i="4"/>
  <c r="D311" i="4"/>
  <c r="C311" i="4"/>
  <c r="B311" i="4"/>
  <c r="A311" i="4"/>
  <c r="H310" i="4"/>
  <c r="G310" i="4"/>
  <c r="D310" i="4"/>
  <c r="C310" i="4"/>
  <c r="B310" i="4"/>
  <c r="A310" i="4"/>
  <c r="H309" i="4"/>
  <c r="G309" i="4"/>
  <c r="D309" i="4"/>
  <c r="C309" i="4"/>
  <c r="B309" i="4"/>
  <c r="A309" i="4"/>
  <c r="H308" i="4"/>
  <c r="G308" i="4"/>
  <c r="D308" i="4"/>
  <c r="C308" i="4"/>
  <c r="B308" i="4"/>
  <c r="A308" i="4"/>
  <c r="H307" i="4"/>
  <c r="G307" i="4"/>
  <c r="D307" i="4"/>
  <c r="C307" i="4"/>
  <c r="B307" i="4"/>
  <c r="A307" i="4"/>
  <c r="H306" i="4"/>
  <c r="G306" i="4"/>
  <c r="D306" i="4"/>
  <c r="C306" i="4"/>
  <c r="B306" i="4"/>
  <c r="A306" i="4"/>
  <c r="H305" i="4"/>
  <c r="G305" i="4"/>
  <c r="D305" i="4"/>
  <c r="C305" i="4"/>
  <c r="B305" i="4"/>
  <c r="A305" i="4"/>
  <c r="H304" i="4"/>
  <c r="G304" i="4"/>
  <c r="D304" i="4"/>
  <c r="C304" i="4"/>
  <c r="B304" i="4"/>
  <c r="A304" i="4"/>
  <c r="H303" i="4"/>
  <c r="G303" i="4"/>
  <c r="D303" i="4"/>
  <c r="C303" i="4"/>
  <c r="B303" i="4"/>
  <c r="A303" i="4"/>
  <c r="H4" i="4"/>
  <c r="G4" i="4"/>
  <c r="D4" i="4"/>
  <c r="C4" i="4"/>
  <c r="B4" i="4"/>
  <c r="A4" i="4"/>
  <c r="H3" i="4"/>
  <c r="G3" i="4"/>
  <c r="D3" i="4"/>
  <c r="C3" i="4"/>
  <c r="B3" i="4"/>
  <c r="A3" i="4"/>
  <c r="H302" i="4"/>
  <c r="G302" i="4"/>
  <c r="D302" i="4"/>
  <c r="C302" i="4"/>
  <c r="B302" i="4"/>
  <c r="A302" i="4"/>
  <c r="H301" i="4"/>
  <c r="G301" i="4"/>
  <c r="D301" i="4"/>
  <c r="C301" i="4"/>
  <c r="B301" i="4"/>
  <c r="A301" i="4"/>
  <c r="H300" i="4"/>
  <c r="G300" i="4"/>
  <c r="D300" i="4"/>
  <c r="C300" i="4"/>
  <c r="B300" i="4"/>
  <c r="A300" i="4"/>
  <c r="H299" i="4"/>
  <c r="G299" i="4"/>
  <c r="D299" i="4"/>
  <c r="C299" i="4"/>
  <c r="B299" i="4"/>
  <c r="A299" i="4"/>
  <c r="H298" i="4"/>
  <c r="G298" i="4"/>
  <c r="D298" i="4"/>
  <c r="C298" i="4"/>
  <c r="B298" i="4"/>
  <c r="A298" i="4"/>
  <c r="H297" i="4"/>
  <c r="G297" i="4"/>
  <c r="D297" i="4"/>
  <c r="C297" i="4"/>
  <c r="B297" i="4"/>
  <c r="A297" i="4"/>
  <c r="H296" i="4"/>
  <c r="G296" i="4"/>
  <c r="D296" i="4"/>
  <c r="C296" i="4"/>
  <c r="B296" i="4"/>
  <c r="A296" i="4"/>
  <c r="H295" i="4"/>
  <c r="G295" i="4"/>
  <c r="D295" i="4"/>
  <c r="C295" i="4"/>
  <c r="B295" i="4"/>
  <c r="A295" i="4"/>
  <c r="H294" i="4"/>
  <c r="G294" i="4"/>
  <c r="D294" i="4"/>
  <c r="C294" i="4"/>
  <c r="B294" i="4"/>
  <c r="A294" i="4"/>
  <c r="H293" i="4"/>
  <c r="G293" i="4"/>
  <c r="D293" i="4"/>
  <c r="C293" i="4"/>
  <c r="B293" i="4"/>
  <c r="A293" i="4"/>
  <c r="H292" i="4"/>
  <c r="G292" i="4"/>
  <c r="D292" i="4"/>
  <c r="C292" i="4"/>
  <c r="B292" i="4"/>
  <c r="A292" i="4"/>
  <c r="H291" i="4"/>
  <c r="G291" i="4"/>
  <c r="D291" i="4"/>
  <c r="C291" i="4"/>
  <c r="B291" i="4"/>
  <c r="A291" i="4"/>
  <c r="H290" i="4"/>
  <c r="G290" i="4"/>
  <c r="D290" i="4"/>
  <c r="C290" i="4"/>
  <c r="B290" i="4"/>
  <c r="A290" i="4"/>
  <c r="H289" i="4"/>
  <c r="G289" i="4"/>
  <c r="D289" i="4"/>
  <c r="C289" i="4"/>
  <c r="B289" i="4"/>
  <c r="A289" i="4"/>
  <c r="H288" i="4"/>
  <c r="G288" i="4"/>
  <c r="D288" i="4"/>
  <c r="C288" i="4"/>
  <c r="B288" i="4"/>
  <c r="A288" i="4"/>
  <c r="H287" i="4"/>
  <c r="G287" i="4"/>
  <c r="D287" i="4"/>
  <c r="C287" i="4"/>
  <c r="B287" i="4"/>
  <c r="A287" i="4"/>
  <c r="H286" i="4"/>
  <c r="G286" i="4"/>
  <c r="D286" i="4"/>
  <c r="C286" i="4"/>
  <c r="B286" i="4"/>
  <c r="A286" i="4"/>
  <c r="H285" i="4"/>
  <c r="G285" i="4"/>
  <c r="D285" i="4"/>
  <c r="C285" i="4"/>
  <c r="B285" i="4"/>
  <c r="A285" i="4"/>
  <c r="H284" i="4"/>
  <c r="G284" i="4"/>
  <c r="D284" i="4"/>
  <c r="C284" i="4"/>
  <c r="B284" i="4"/>
  <c r="A284" i="4"/>
  <c r="H283" i="4"/>
  <c r="G283" i="4"/>
  <c r="D283" i="4"/>
  <c r="C283" i="4"/>
  <c r="B283" i="4"/>
  <c r="A283" i="4"/>
  <c r="H282" i="4"/>
  <c r="G282" i="4"/>
  <c r="D282" i="4"/>
  <c r="C282" i="4"/>
  <c r="B282" i="4"/>
  <c r="A282" i="4"/>
  <c r="H281" i="4"/>
  <c r="G281" i="4"/>
  <c r="D281" i="4"/>
  <c r="C281" i="4"/>
  <c r="B281" i="4"/>
  <c r="A281" i="4"/>
  <c r="H280" i="4"/>
  <c r="G280" i="4"/>
  <c r="D280" i="4"/>
  <c r="C280" i="4"/>
  <c r="B280" i="4"/>
  <c r="A280" i="4"/>
  <c r="H871" i="4"/>
  <c r="G871" i="4"/>
  <c r="D871" i="4"/>
  <c r="C871" i="4"/>
  <c r="B871" i="4"/>
  <c r="A871" i="4"/>
  <c r="H279" i="4"/>
  <c r="G279" i="4"/>
  <c r="D279" i="4"/>
  <c r="C279" i="4"/>
  <c r="B279" i="4"/>
  <c r="A279" i="4"/>
  <c r="H870" i="4"/>
  <c r="G870" i="4"/>
  <c r="D870" i="4"/>
  <c r="C870" i="4"/>
  <c r="B870" i="4"/>
  <c r="A870" i="4"/>
  <c r="H869" i="4"/>
  <c r="G869" i="4"/>
  <c r="D869" i="4"/>
  <c r="C869" i="4"/>
  <c r="B869" i="4"/>
  <c r="A869" i="4"/>
  <c r="H868" i="4"/>
  <c r="G868" i="4"/>
  <c r="D868" i="4"/>
  <c r="C868" i="4"/>
  <c r="B868" i="4"/>
  <c r="A868" i="4"/>
  <c r="H867" i="4"/>
  <c r="G867" i="4"/>
  <c r="D867" i="4"/>
  <c r="C867" i="4"/>
  <c r="B867" i="4"/>
  <c r="A867" i="4"/>
  <c r="H866" i="4"/>
  <c r="G866" i="4"/>
  <c r="D866" i="4"/>
  <c r="C866" i="4"/>
  <c r="B866" i="4"/>
  <c r="A866" i="4"/>
  <c r="H865" i="4"/>
  <c r="G865" i="4"/>
  <c r="D865" i="4"/>
  <c r="C865" i="4"/>
  <c r="B865" i="4"/>
  <c r="A865" i="4"/>
  <c r="H864" i="4"/>
  <c r="G864" i="4"/>
  <c r="D864" i="4"/>
  <c r="C864" i="4"/>
  <c r="B864" i="4"/>
  <c r="A864" i="4"/>
  <c r="H278" i="4"/>
  <c r="G278" i="4"/>
  <c r="D278" i="4"/>
  <c r="C278" i="4"/>
  <c r="B278" i="4"/>
  <c r="A278" i="4"/>
  <c r="H277" i="4"/>
  <c r="G277" i="4"/>
  <c r="D277" i="4"/>
  <c r="C277" i="4"/>
  <c r="B277" i="4"/>
  <c r="A277" i="4"/>
  <c r="H863" i="4"/>
  <c r="G863" i="4"/>
  <c r="D863" i="4"/>
  <c r="C863" i="4"/>
  <c r="B863" i="4"/>
  <c r="A863" i="4"/>
  <c r="H862" i="4"/>
  <c r="G862" i="4"/>
  <c r="D862" i="4"/>
  <c r="C862" i="4"/>
  <c r="B862" i="4"/>
  <c r="A862" i="4"/>
  <c r="H276" i="4"/>
  <c r="G276" i="4"/>
  <c r="D276" i="4"/>
  <c r="C276" i="4"/>
  <c r="B276" i="4"/>
  <c r="A276" i="4"/>
  <c r="H861" i="4"/>
  <c r="G861" i="4"/>
  <c r="D861" i="4"/>
  <c r="C861" i="4"/>
  <c r="B861" i="4"/>
  <c r="A861" i="4"/>
  <c r="H860" i="4"/>
  <c r="G860" i="4"/>
  <c r="D860" i="4"/>
  <c r="C860" i="4"/>
  <c r="B860" i="4"/>
  <c r="A860" i="4"/>
  <c r="H785" i="2"/>
  <c r="G785" i="2"/>
  <c r="D785" i="2"/>
  <c r="C785" i="2"/>
  <c r="B785" i="2"/>
  <c r="A785" i="2"/>
  <c r="H784" i="2"/>
  <c r="G784" i="2"/>
  <c r="D784" i="2"/>
  <c r="C784" i="2"/>
  <c r="B784" i="2"/>
  <c r="A784" i="2"/>
  <c r="H783" i="2"/>
  <c r="G783" i="2"/>
  <c r="D783" i="2"/>
  <c r="C783" i="2"/>
  <c r="B783" i="2"/>
  <c r="A783" i="2"/>
  <c r="H782" i="2"/>
  <c r="G782" i="2"/>
  <c r="D782" i="2"/>
  <c r="C782" i="2"/>
  <c r="B782" i="2"/>
  <c r="A782" i="2"/>
  <c r="H781" i="2"/>
  <c r="G781" i="2"/>
  <c r="D781" i="2"/>
  <c r="C781" i="2"/>
  <c r="B781" i="2"/>
  <c r="A781" i="2"/>
  <c r="H780" i="2"/>
  <c r="G780" i="2"/>
  <c r="D780" i="2"/>
  <c r="C780" i="2"/>
  <c r="B780" i="2"/>
  <c r="A780" i="2"/>
  <c r="H1034" i="2"/>
  <c r="G1034" i="2"/>
  <c r="D1034" i="2"/>
  <c r="C1034" i="2"/>
  <c r="B1034" i="2"/>
  <c r="A1034" i="2"/>
  <c r="H1033" i="2"/>
  <c r="G1033" i="2"/>
  <c r="D1033" i="2"/>
  <c r="C1033" i="2"/>
  <c r="B1033" i="2"/>
  <c r="A1033" i="2"/>
  <c r="H1032" i="2"/>
  <c r="G1032" i="2"/>
  <c r="D1032" i="2"/>
  <c r="C1032" i="2"/>
  <c r="B1032" i="2"/>
  <c r="A1032" i="2"/>
  <c r="H1031" i="2"/>
  <c r="G1031" i="2"/>
  <c r="D1031" i="2"/>
  <c r="C1031" i="2"/>
  <c r="B1031" i="2"/>
  <c r="A1031" i="2"/>
  <c r="H1030" i="2"/>
  <c r="G1030" i="2"/>
  <c r="D1030" i="2"/>
  <c r="C1030" i="2"/>
  <c r="B1030" i="2"/>
  <c r="A1030" i="2"/>
  <c r="H1029" i="2"/>
  <c r="G1029" i="2"/>
  <c r="D1029" i="2"/>
  <c r="C1029" i="2"/>
  <c r="B1029" i="2"/>
  <c r="A1029" i="2"/>
  <c r="H1028" i="2"/>
  <c r="G1028" i="2"/>
  <c r="D1028" i="2"/>
  <c r="C1028" i="2"/>
  <c r="B1028" i="2"/>
  <c r="A1028" i="2"/>
  <c r="H1027" i="2"/>
  <c r="G1027" i="2"/>
  <c r="D1027" i="2"/>
  <c r="C1027" i="2"/>
  <c r="B1027" i="2"/>
  <c r="A1027" i="2"/>
  <c r="H1026" i="2"/>
  <c r="G1026" i="2"/>
  <c r="D1026" i="2"/>
  <c r="C1026" i="2"/>
  <c r="B1026" i="2"/>
  <c r="A1026" i="2"/>
  <c r="H1025" i="2"/>
  <c r="G1025" i="2"/>
  <c r="D1025" i="2"/>
  <c r="C1025" i="2"/>
  <c r="B1025" i="2"/>
  <c r="A1025" i="2"/>
  <c r="H1024" i="2"/>
  <c r="G1024" i="2"/>
  <c r="D1024" i="2"/>
  <c r="C1024" i="2"/>
  <c r="B1024" i="2"/>
  <c r="A1024" i="2"/>
  <c r="H1023" i="2"/>
  <c r="G1023" i="2"/>
  <c r="D1023" i="2"/>
  <c r="C1023" i="2"/>
  <c r="B1023" i="2"/>
  <c r="A1023" i="2"/>
  <c r="H1022" i="2"/>
  <c r="G1022" i="2"/>
  <c r="D1022" i="2"/>
  <c r="C1022" i="2"/>
  <c r="B1022" i="2"/>
  <c r="A1022" i="2"/>
  <c r="H1021" i="2"/>
  <c r="G1021" i="2"/>
  <c r="D1021" i="2"/>
  <c r="C1021" i="2"/>
  <c r="B1021" i="2"/>
  <c r="A1021" i="2"/>
  <c r="H1020" i="2"/>
  <c r="G1020" i="2"/>
  <c r="D1020" i="2"/>
  <c r="C1020" i="2"/>
  <c r="B1020" i="2"/>
  <c r="A1020" i="2"/>
  <c r="H1019" i="2"/>
  <c r="G1019" i="2"/>
  <c r="D1019" i="2"/>
  <c r="C1019" i="2"/>
  <c r="B1019" i="2"/>
  <c r="A1019" i="2"/>
  <c r="H1018" i="2"/>
  <c r="G1018" i="2"/>
  <c r="D1018" i="2"/>
  <c r="C1018" i="2"/>
  <c r="B1018" i="2"/>
  <c r="A1018" i="2"/>
  <c r="H1017" i="2"/>
  <c r="G1017" i="2"/>
  <c r="D1017" i="2"/>
  <c r="C1017" i="2"/>
  <c r="B1017" i="2"/>
  <c r="A1017" i="2"/>
  <c r="H1016" i="2"/>
  <c r="G1016" i="2"/>
  <c r="D1016" i="2"/>
  <c r="C1016" i="2"/>
  <c r="B1016" i="2"/>
  <c r="A1016" i="2"/>
  <c r="H1015" i="2"/>
  <c r="G1015" i="2"/>
  <c r="D1015" i="2"/>
  <c r="C1015" i="2"/>
  <c r="B1015" i="2"/>
  <c r="A1015" i="2"/>
  <c r="H1014" i="2"/>
  <c r="G1014" i="2"/>
  <c r="D1014" i="2"/>
  <c r="C1014" i="2"/>
  <c r="B1014" i="2"/>
  <c r="A1014" i="2"/>
  <c r="H1013" i="2"/>
  <c r="G1013" i="2"/>
  <c r="D1013" i="2"/>
  <c r="C1013" i="2"/>
  <c r="B1013" i="2"/>
  <c r="A1013" i="2"/>
  <c r="H1012" i="2"/>
  <c r="G1012" i="2"/>
  <c r="D1012" i="2"/>
  <c r="C1012" i="2"/>
  <c r="B1012" i="2"/>
  <c r="A1012" i="2"/>
  <c r="H1011" i="2"/>
  <c r="G1011" i="2"/>
  <c r="D1011" i="2"/>
  <c r="C1011" i="2"/>
  <c r="B1011" i="2"/>
  <c r="A1011" i="2"/>
  <c r="H1010" i="2"/>
  <c r="G1010" i="2"/>
  <c r="D1010" i="2"/>
  <c r="C1010" i="2"/>
  <c r="B1010" i="2"/>
  <c r="A1010" i="2"/>
  <c r="H1009" i="2"/>
  <c r="G1009" i="2"/>
  <c r="D1009" i="2"/>
  <c r="C1009" i="2"/>
  <c r="B1009" i="2"/>
  <c r="A1009" i="2"/>
  <c r="H1008" i="2"/>
  <c r="G1008" i="2"/>
  <c r="D1008" i="2"/>
  <c r="C1008" i="2"/>
  <c r="B1008" i="2"/>
  <c r="A1008" i="2"/>
  <c r="H1007" i="2"/>
  <c r="G1007" i="2"/>
  <c r="D1007" i="2"/>
  <c r="C1007" i="2"/>
  <c r="B1007" i="2"/>
  <c r="A1007" i="2"/>
  <c r="H1006" i="2"/>
  <c r="G1006" i="2"/>
  <c r="D1006" i="2"/>
  <c r="C1006" i="2"/>
  <c r="B1006" i="2"/>
  <c r="A1006" i="2"/>
  <c r="H1005" i="2"/>
  <c r="G1005" i="2"/>
  <c r="D1005" i="2"/>
  <c r="C1005" i="2"/>
  <c r="B1005" i="2"/>
  <c r="A1005" i="2"/>
  <c r="H1004" i="2"/>
  <c r="G1004" i="2"/>
  <c r="D1004" i="2"/>
  <c r="C1004" i="2"/>
  <c r="B1004" i="2"/>
  <c r="A1004" i="2"/>
  <c r="H1003" i="2"/>
  <c r="G1003" i="2"/>
  <c r="D1003" i="2"/>
  <c r="C1003" i="2"/>
  <c r="B1003" i="2"/>
  <c r="A1003" i="2"/>
  <c r="H1002" i="2"/>
  <c r="G1002" i="2"/>
  <c r="D1002" i="2"/>
  <c r="C1002" i="2"/>
  <c r="B1002" i="2"/>
  <c r="A1002" i="2"/>
  <c r="H1001" i="2"/>
  <c r="G1001" i="2"/>
  <c r="D1001" i="2"/>
  <c r="C1001" i="2"/>
  <c r="B1001" i="2"/>
  <c r="A1001" i="2"/>
  <c r="H1000" i="2"/>
  <c r="G1000" i="2"/>
  <c r="D1000" i="2"/>
  <c r="C1000" i="2"/>
  <c r="B1000" i="2"/>
  <c r="A1000" i="2"/>
  <c r="H999" i="2"/>
  <c r="G999" i="2"/>
  <c r="D999" i="2"/>
  <c r="C999" i="2"/>
  <c r="B999" i="2"/>
  <c r="A999" i="2"/>
  <c r="H998" i="2"/>
  <c r="G998" i="2"/>
  <c r="D998" i="2"/>
  <c r="C998" i="2"/>
  <c r="B998" i="2"/>
  <c r="A998" i="2"/>
  <c r="H997" i="2"/>
  <c r="G997" i="2"/>
  <c r="D997" i="2"/>
  <c r="C997" i="2"/>
  <c r="B997" i="2"/>
  <c r="A997" i="2"/>
  <c r="H996" i="2"/>
  <c r="G996" i="2"/>
  <c r="D996" i="2"/>
  <c r="C996" i="2"/>
  <c r="B996" i="2"/>
  <c r="A996" i="2"/>
  <c r="H995" i="2"/>
  <c r="G995" i="2"/>
  <c r="D995" i="2"/>
  <c r="C995" i="2"/>
  <c r="B995" i="2"/>
  <c r="A995" i="2"/>
  <c r="H994" i="2"/>
  <c r="G994" i="2"/>
  <c r="D994" i="2"/>
  <c r="C994" i="2"/>
  <c r="B994" i="2"/>
  <c r="A994" i="2"/>
  <c r="H993" i="2"/>
  <c r="G993" i="2"/>
  <c r="D993" i="2"/>
  <c r="C993" i="2"/>
  <c r="B993" i="2"/>
  <c r="A993" i="2"/>
  <c r="H992" i="2"/>
  <c r="G992" i="2"/>
  <c r="D992" i="2"/>
  <c r="C992" i="2"/>
  <c r="B992" i="2"/>
  <c r="A992" i="2"/>
  <c r="H991" i="2"/>
  <c r="G991" i="2"/>
  <c r="D991" i="2"/>
  <c r="C991" i="2"/>
  <c r="B991" i="2"/>
  <c r="A991" i="2"/>
  <c r="H990" i="2"/>
  <c r="G990" i="2"/>
  <c r="D990" i="2"/>
  <c r="C990" i="2"/>
  <c r="B990" i="2"/>
  <c r="A990" i="2"/>
  <c r="H989" i="2"/>
  <c r="G989" i="2"/>
  <c r="D989" i="2"/>
  <c r="C989" i="2"/>
  <c r="B989" i="2"/>
  <c r="A989" i="2"/>
  <c r="H988" i="2"/>
  <c r="G988" i="2"/>
  <c r="D988" i="2"/>
  <c r="C988" i="2"/>
  <c r="B988" i="2"/>
  <c r="A988" i="2"/>
  <c r="H987" i="2"/>
  <c r="G987" i="2"/>
  <c r="D987" i="2"/>
  <c r="C987" i="2"/>
  <c r="B987" i="2"/>
  <c r="A987" i="2"/>
  <c r="H986" i="2"/>
  <c r="G986" i="2"/>
  <c r="D986" i="2"/>
  <c r="C986" i="2"/>
  <c r="B986" i="2"/>
  <c r="A986" i="2"/>
  <c r="H985" i="2"/>
  <c r="G985" i="2"/>
  <c r="D985" i="2"/>
  <c r="C985" i="2"/>
  <c r="B985" i="2"/>
  <c r="A985" i="2"/>
  <c r="H984" i="2"/>
  <c r="G984" i="2"/>
  <c r="D984" i="2"/>
  <c r="C984" i="2"/>
  <c r="B984" i="2"/>
  <c r="A984" i="2"/>
  <c r="H983" i="2"/>
  <c r="G983" i="2"/>
  <c r="D983" i="2"/>
  <c r="C983" i="2"/>
  <c r="B983" i="2"/>
  <c r="A983" i="2"/>
  <c r="H982" i="2"/>
  <c r="G982" i="2"/>
  <c r="D982" i="2"/>
  <c r="C982" i="2"/>
  <c r="B982" i="2"/>
  <c r="A982" i="2"/>
  <c r="H981" i="2"/>
  <c r="G981" i="2"/>
  <c r="D981" i="2"/>
  <c r="C981" i="2"/>
  <c r="B981" i="2"/>
  <c r="A981" i="2"/>
  <c r="H980" i="2"/>
  <c r="G980" i="2"/>
  <c r="D980" i="2"/>
  <c r="C980" i="2"/>
  <c r="B980" i="2"/>
  <c r="A980" i="2"/>
  <c r="H979" i="2"/>
  <c r="G979" i="2"/>
  <c r="D979" i="2"/>
  <c r="C979" i="2"/>
  <c r="B979" i="2"/>
  <c r="A979" i="2"/>
  <c r="H978" i="2"/>
  <c r="G978" i="2"/>
  <c r="D978" i="2"/>
  <c r="C978" i="2"/>
  <c r="B978" i="2"/>
  <c r="A978" i="2"/>
  <c r="H977" i="2"/>
  <c r="G977" i="2"/>
  <c r="D977" i="2"/>
  <c r="C977" i="2"/>
  <c r="B977" i="2"/>
  <c r="A977" i="2"/>
  <c r="H976" i="2"/>
  <c r="G976" i="2"/>
  <c r="D976" i="2"/>
  <c r="C976" i="2"/>
  <c r="B976" i="2"/>
  <c r="A976" i="2"/>
  <c r="H975" i="2"/>
  <c r="G975" i="2"/>
  <c r="D975" i="2"/>
  <c r="C975" i="2"/>
  <c r="B975" i="2"/>
  <c r="A975" i="2"/>
  <c r="H974" i="2"/>
  <c r="G974" i="2"/>
  <c r="D974" i="2"/>
  <c r="C974" i="2"/>
  <c r="B974" i="2"/>
  <c r="A974" i="2"/>
  <c r="H973" i="2"/>
  <c r="G973" i="2"/>
  <c r="D973" i="2"/>
  <c r="C973" i="2"/>
  <c r="B973" i="2"/>
  <c r="A973" i="2"/>
  <c r="H972" i="2"/>
  <c r="G972" i="2"/>
  <c r="D972" i="2"/>
  <c r="C972" i="2"/>
  <c r="B972" i="2"/>
  <c r="A972" i="2"/>
  <c r="H971" i="2"/>
  <c r="G971" i="2"/>
  <c r="D971" i="2"/>
  <c r="C971" i="2"/>
  <c r="B971" i="2"/>
  <c r="A971" i="2"/>
  <c r="H970" i="2"/>
  <c r="G970" i="2"/>
  <c r="D970" i="2"/>
  <c r="C970" i="2"/>
  <c r="B970" i="2"/>
  <c r="A970" i="2"/>
  <c r="H969" i="2"/>
  <c r="G969" i="2"/>
  <c r="D969" i="2"/>
  <c r="C969" i="2"/>
  <c r="B969" i="2"/>
  <c r="A969" i="2"/>
  <c r="H968" i="2"/>
  <c r="G968" i="2"/>
  <c r="D968" i="2"/>
  <c r="C968" i="2"/>
  <c r="B968" i="2"/>
  <c r="A968" i="2"/>
  <c r="H967" i="2"/>
  <c r="G967" i="2"/>
  <c r="D967" i="2"/>
  <c r="C967" i="2"/>
  <c r="B967" i="2"/>
  <c r="A967" i="2"/>
  <c r="H966" i="2"/>
  <c r="G966" i="2"/>
  <c r="D966" i="2"/>
  <c r="C966" i="2"/>
  <c r="B966" i="2"/>
  <c r="A966" i="2"/>
  <c r="H965" i="2"/>
  <c r="G965" i="2"/>
  <c r="D965" i="2"/>
  <c r="C965" i="2"/>
  <c r="B965" i="2"/>
  <c r="A965" i="2"/>
  <c r="H964" i="2"/>
  <c r="G964" i="2"/>
  <c r="D964" i="2"/>
  <c r="C964" i="2"/>
  <c r="B964" i="2"/>
  <c r="A964" i="2"/>
  <c r="H963" i="2"/>
  <c r="G963" i="2"/>
  <c r="D963" i="2"/>
  <c r="C963" i="2"/>
  <c r="B963" i="2"/>
  <c r="A963" i="2"/>
  <c r="H779" i="2"/>
  <c r="G779" i="2"/>
  <c r="D779" i="2"/>
  <c r="C779" i="2"/>
  <c r="B779" i="2"/>
  <c r="A779" i="2"/>
  <c r="H778" i="2"/>
  <c r="G778" i="2"/>
  <c r="D778" i="2"/>
  <c r="C778" i="2"/>
  <c r="B778" i="2"/>
  <c r="A778" i="2"/>
  <c r="H777" i="2"/>
  <c r="G777" i="2"/>
  <c r="D777" i="2"/>
  <c r="C777" i="2"/>
  <c r="B777" i="2"/>
  <c r="A777" i="2"/>
  <c r="H776" i="2"/>
  <c r="G776" i="2"/>
  <c r="D776" i="2"/>
  <c r="C776" i="2"/>
  <c r="B776" i="2"/>
  <c r="A776" i="2"/>
  <c r="H775" i="2"/>
  <c r="G775" i="2"/>
  <c r="D775" i="2"/>
  <c r="C775" i="2"/>
  <c r="B775" i="2"/>
  <c r="A775" i="2"/>
  <c r="H774" i="2"/>
  <c r="G774" i="2"/>
  <c r="D774" i="2"/>
  <c r="C774" i="2"/>
  <c r="B774" i="2"/>
  <c r="A774" i="2"/>
  <c r="H175" i="2"/>
  <c r="G175" i="2"/>
  <c r="D175" i="2"/>
  <c r="C175" i="2"/>
  <c r="B175" i="2"/>
  <c r="A175" i="2"/>
  <c r="H174" i="2"/>
  <c r="G174" i="2"/>
  <c r="D174" i="2"/>
  <c r="C174" i="2"/>
  <c r="B174" i="2"/>
  <c r="A174" i="2"/>
  <c r="H173" i="2"/>
  <c r="G173" i="2"/>
  <c r="D173" i="2"/>
  <c r="C173" i="2"/>
  <c r="B173" i="2"/>
  <c r="A173" i="2"/>
  <c r="H172" i="2"/>
  <c r="G172" i="2"/>
  <c r="D172" i="2"/>
  <c r="C172" i="2"/>
  <c r="B172" i="2"/>
  <c r="A172" i="2"/>
  <c r="H171" i="2"/>
  <c r="G171" i="2"/>
  <c r="D171" i="2"/>
  <c r="C171" i="2"/>
  <c r="B171" i="2"/>
  <c r="A171" i="2"/>
  <c r="H170" i="2"/>
  <c r="G170" i="2"/>
  <c r="D170" i="2"/>
  <c r="C170" i="2"/>
  <c r="B170" i="2"/>
  <c r="A170" i="2"/>
  <c r="H169" i="2"/>
  <c r="G169" i="2"/>
  <c r="D169" i="2"/>
  <c r="C169" i="2"/>
  <c r="B169" i="2"/>
  <c r="A169" i="2"/>
  <c r="H168" i="2"/>
  <c r="G168" i="2"/>
  <c r="D168" i="2"/>
  <c r="C168" i="2"/>
  <c r="B168" i="2"/>
  <c r="A168" i="2"/>
  <c r="H167" i="2"/>
  <c r="G167" i="2"/>
  <c r="D167" i="2"/>
  <c r="C167" i="2"/>
  <c r="B167" i="2"/>
  <c r="A167" i="2"/>
  <c r="H166" i="2"/>
  <c r="G166" i="2"/>
  <c r="D166" i="2"/>
  <c r="C166" i="2"/>
  <c r="B166" i="2"/>
  <c r="A166" i="2"/>
  <c r="H165" i="2"/>
  <c r="G165" i="2"/>
  <c r="D165" i="2"/>
  <c r="C165" i="2"/>
  <c r="B165" i="2"/>
  <c r="A165" i="2"/>
  <c r="H962" i="2"/>
  <c r="G962" i="2"/>
  <c r="D962" i="2"/>
  <c r="C962" i="2"/>
  <c r="B962" i="2"/>
  <c r="A962" i="2"/>
  <c r="H164" i="2"/>
  <c r="G164" i="2"/>
  <c r="D164" i="2"/>
  <c r="C164" i="2"/>
  <c r="B164" i="2"/>
  <c r="A164" i="2"/>
  <c r="H163" i="2"/>
  <c r="G163" i="2"/>
  <c r="D163" i="2"/>
  <c r="C163" i="2"/>
  <c r="B163" i="2"/>
  <c r="A163" i="2"/>
  <c r="H162" i="2"/>
  <c r="G162" i="2"/>
  <c r="D162" i="2"/>
  <c r="C162" i="2"/>
  <c r="B162" i="2"/>
  <c r="A162" i="2"/>
  <c r="H161" i="2"/>
  <c r="G161" i="2"/>
  <c r="D161" i="2"/>
  <c r="C161" i="2"/>
  <c r="B161" i="2"/>
  <c r="A161" i="2"/>
  <c r="H773" i="2"/>
  <c r="G773" i="2"/>
  <c r="D773" i="2"/>
  <c r="C773" i="2"/>
  <c r="B773" i="2"/>
  <c r="A773" i="2"/>
  <c r="H160" i="2"/>
  <c r="G160" i="2"/>
  <c r="D160" i="2"/>
  <c r="C160" i="2"/>
  <c r="B160" i="2"/>
  <c r="A160" i="2"/>
  <c r="H159" i="2"/>
  <c r="G159" i="2"/>
  <c r="D159" i="2"/>
  <c r="C159" i="2"/>
  <c r="B159" i="2"/>
  <c r="A159" i="2"/>
  <c r="H158" i="2"/>
  <c r="G158" i="2"/>
  <c r="D158" i="2"/>
  <c r="C158" i="2"/>
  <c r="B158" i="2"/>
  <c r="A158" i="2"/>
  <c r="H157" i="2"/>
  <c r="G157" i="2"/>
  <c r="D157" i="2"/>
  <c r="C157" i="2"/>
  <c r="B157" i="2"/>
  <c r="A157" i="2"/>
  <c r="H156" i="2"/>
  <c r="G156" i="2"/>
  <c r="D156" i="2"/>
  <c r="C156" i="2"/>
  <c r="B156" i="2"/>
  <c r="A156" i="2"/>
  <c r="H155" i="2"/>
  <c r="G155" i="2"/>
  <c r="D155" i="2"/>
  <c r="C155" i="2"/>
  <c r="B155" i="2"/>
  <c r="A155" i="2"/>
  <c r="H154" i="2"/>
  <c r="G154" i="2"/>
  <c r="D154" i="2"/>
  <c r="C154" i="2"/>
  <c r="B154" i="2"/>
  <c r="A154" i="2"/>
  <c r="H153" i="2"/>
  <c r="G153" i="2"/>
  <c r="D153" i="2"/>
  <c r="C153" i="2"/>
  <c r="B153" i="2"/>
  <c r="A153" i="2"/>
  <c r="H152" i="2"/>
  <c r="G152" i="2"/>
  <c r="D152" i="2"/>
  <c r="C152" i="2"/>
  <c r="B152" i="2"/>
  <c r="A152" i="2"/>
  <c r="H151" i="2"/>
  <c r="G151" i="2"/>
  <c r="D151" i="2"/>
  <c r="C151" i="2"/>
  <c r="B151" i="2"/>
  <c r="A151" i="2"/>
  <c r="H150" i="2"/>
  <c r="G150" i="2"/>
  <c r="D150" i="2"/>
  <c r="C150" i="2"/>
  <c r="B150" i="2"/>
  <c r="A150" i="2"/>
  <c r="H961" i="2"/>
  <c r="G961" i="2"/>
  <c r="D961" i="2"/>
  <c r="C961" i="2"/>
  <c r="B961" i="2"/>
  <c r="A961" i="2"/>
  <c r="H960" i="2"/>
  <c r="G960" i="2"/>
  <c r="D960" i="2"/>
  <c r="C960" i="2"/>
  <c r="B960" i="2"/>
  <c r="A960" i="2"/>
  <c r="H959" i="2"/>
  <c r="G959" i="2"/>
  <c r="D959" i="2"/>
  <c r="C959" i="2"/>
  <c r="B959" i="2"/>
  <c r="A959" i="2"/>
  <c r="H958" i="2"/>
  <c r="G958" i="2"/>
  <c r="D958" i="2"/>
  <c r="C958" i="2"/>
  <c r="B958" i="2"/>
  <c r="A958" i="2"/>
  <c r="H957" i="2"/>
  <c r="G957" i="2"/>
  <c r="D957" i="2"/>
  <c r="C957" i="2"/>
  <c r="B957" i="2"/>
  <c r="A957" i="2"/>
  <c r="H956" i="2"/>
  <c r="G956" i="2"/>
  <c r="D956" i="2"/>
  <c r="C956" i="2"/>
  <c r="B956" i="2"/>
  <c r="A956" i="2"/>
  <c r="H350" i="2"/>
  <c r="G350" i="2"/>
  <c r="D350" i="2"/>
  <c r="C350" i="2"/>
  <c r="B350" i="2"/>
  <c r="A350" i="2"/>
  <c r="H1099" i="2"/>
  <c r="G1099" i="2"/>
  <c r="D1099" i="2"/>
  <c r="C1099" i="2"/>
  <c r="B1099" i="2"/>
  <c r="A1099" i="2"/>
  <c r="H955" i="2"/>
  <c r="G955" i="2"/>
  <c r="D955" i="2"/>
  <c r="C955" i="2"/>
  <c r="B955" i="2"/>
  <c r="A955" i="2"/>
  <c r="H954" i="2"/>
  <c r="G954" i="2"/>
  <c r="D954" i="2"/>
  <c r="C954" i="2"/>
  <c r="B954" i="2"/>
  <c r="A954" i="2"/>
  <c r="H953" i="2"/>
  <c r="G953" i="2"/>
  <c r="D953" i="2"/>
  <c r="C953" i="2"/>
  <c r="B953" i="2"/>
  <c r="A953" i="2"/>
  <c r="H952" i="2"/>
  <c r="G952" i="2"/>
  <c r="D952" i="2"/>
  <c r="C952" i="2"/>
  <c r="B952" i="2"/>
  <c r="A952" i="2"/>
  <c r="H951" i="2"/>
  <c r="G951" i="2"/>
  <c r="D951" i="2"/>
  <c r="C951" i="2"/>
  <c r="B951" i="2"/>
  <c r="A951" i="2"/>
  <c r="H950" i="2"/>
  <c r="G950" i="2"/>
  <c r="D950" i="2"/>
  <c r="C950" i="2"/>
  <c r="B950" i="2"/>
  <c r="A950" i="2"/>
  <c r="H949" i="2"/>
  <c r="G949" i="2"/>
  <c r="D949" i="2"/>
  <c r="C949" i="2"/>
  <c r="B949" i="2"/>
  <c r="A949" i="2"/>
  <c r="H948" i="2"/>
  <c r="G948" i="2"/>
  <c r="D948" i="2"/>
  <c r="C948" i="2"/>
  <c r="B948" i="2"/>
  <c r="A948" i="2"/>
  <c r="H947" i="2"/>
  <c r="G947" i="2"/>
  <c r="D947" i="2"/>
  <c r="C947" i="2"/>
  <c r="B947" i="2"/>
  <c r="A947" i="2"/>
  <c r="H946" i="2"/>
  <c r="G946" i="2"/>
  <c r="D946" i="2"/>
  <c r="C946" i="2"/>
  <c r="B946" i="2"/>
  <c r="A946" i="2"/>
  <c r="H387" i="2"/>
  <c r="G387" i="2"/>
  <c r="D387" i="2"/>
  <c r="C387" i="2"/>
  <c r="B387" i="2"/>
  <c r="A387" i="2"/>
  <c r="H1161" i="2"/>
  <c r="G1161" i="2"/>
  <c r="D1161" i="2"/>
  <c r="C1161" i="2"/>
  <c r="B1161" i="2"/>
  <c r="A1161" i="2"/>
  <c r="H735" i="2"/>
  <c r="G735" i="2"/>
  <c r="D735" i="2"/>
  <c r="C735" i="2"/>
  <c r="B735" i="2"/>
  <c r="A735" i="2"/>
  <c r="H1043" i="2"/>
  <c r="G1043" i="2"/>
  <c r="D1043" i="2"/>
  <c r="C1043" i="2"/>
  <c r="B1043" i="2"/>
  <c r="A1043" i="2"/>
  <c r="H342" i="2"/>
  <c r="G342" i="2"/>
  <c r="D342" i="2"/>
  <c r="C342" i="2"/>
  <c r="B342" i="2"/>
  <c r="A342" i="2"/>
  <c r="H341" i="2"/>
  <c r="G341" i="2"/>
  <c r="D341" i="2"/>
  <c r="C341" i="2"/>
  <c r="B341" i="2"/>
  <c r="A341" i="2"/>
  <c r="H133" i="2"/>
  <c r="G133" i="2"/>
  <c r="D133" i="2"/>
  <c r="C133" i="2"/>
  <c r="B133" i="2"/>
  <c r="A133" i="2"/>
  <c r="H54" i="2"/>
  <c r="G54" i="2"/>
  <c r="D54" i="2"/>
  <c r="C54" i="2"/>
  <c r="B54" i="2"/>
  <c r="A54" i="2"/>
  <c r="H710" i="2"/>
  <c r="G710" i="2"/>
  <c r="D710" i="2"/>
  <c r="C710" i="2"/>
  <c r="B710" i="2"/>
  <c r="A710" i="2"/>
  <c r="H267" i="2"/>
  <c r="G267" i="2"/>
  <c r="D267" i="2"/>
  <c r="C267" i="2"/>
  <c r="B267" i="2"/>
  <c r="A267" i="2"/>
  <c r="H715" i="2"/>
  <c r="G715" i="2"/>
  <c r="D715" i="2"/>
  <c r="C715" i="2"/>
  <c r="B715" i="2"/>
  <c r="A715" i="2"/>
  <c r="H709" i="2"/>
  <c r="G709" i="2"/>
  <c r="D709" i="2"/>
  <c r="C709" i="2"/>
  <c r="B709" i="2"/>
  <c r="A709" i="2"/>
  <c r="H266" i="2"/>
  <c r="G266" i="2"/>
  <c r="D266" i="2"/>
  <c r="C266" i="2"/>
  <c r="B266" i="2"/>
  <c r="A266" i="2"/>
  <c r="H592" i="2"/>
  <c r="G592" i="2"/>
  <c r="D592" i="2"/>
  <c r="C592" i="2"/>
  <c r="B592" i="2"/>
  <c r="A592" i="2"/>
  <c r="H1150" i="2"/>
  <c r="G1150" i="2"/>
  <c r="D1150" i="2"/>
  <c r="C1150" i="2"/>
  <c r="B1150" i="2"/>
  <c r="A1150" i="2"/>
  <c r="H617" i="2"/>
  <c r="G617" i="2"/>
  <c r="D617" i="2"/>
  <c r="C617" i="2"/>
  <c r="B617" i="2"/>
  <c r="A617" i="2"/>
  <c r="H547" i="2"/>
  <c r="G547" i="2"/>
  <c r="D547" i="2"/>
  <c r="C547" i="2"/>
  <c r="B547" i="2"/>
  <c r="A547" i="2"/>
  <c r="H450" i="2"/>
  <c r="G450" i="2"/>
  <c r="D450" i="2"/>
  <c r="C450" i="2"/>
  <c r="B450" i="2"/>
  <c r="A450" i="2"/>
  <c r="H760" i="2"/>
  <c r="G760" i="2"/>
  <c r="D760" i="2"/>
  <c r="C760" i="2"/>
  <c r="B760" i="2"/>
  <c r="A760" i="2"/>
  <c r="H355" i="2"/>
  <c r="G355" i="2"/>
  <c r="D355" i="2"/>
  <c r="C355" i="2"/>
  <c r="B355" i="2"/>
  <c r="A355" i="2"/>
  <c r="H580" i="2"/>
  <c r="G580" i="2"/>
  <c r="D580" i="2"/>
  <c r="C580" i="2"/>
  <c r="B580" i="2"/>
  <c r="A580" i="2"/>
  <c r="H594" i="2"/>
  <c r="G594" i="2"/>
  <c r="D594" i="2"/>
  <c r="C594" i="2"/>
  <c r="B594" i="2"/>
  <c r="A594" i="2"/>
  <c r="H559" i="2"/>
  <c r="G559" i="2"/>
  <c r="D559" i="2"/>
  <c r="C559" i="2"/>
  <c r="B559" i="2"/>
  <c r="A559" i="2"/>
  <c r="H711" i="2"/>
  <c r="G711" i="2"/>
  <c r="D711" i="2"/>
  <c r="C711" i="2"/>
  <c r="B711" i="2"/>
  <c r="A711" i="2"/>
  <c r="H558" i="2"/>
  <c r="G558" i="2"/>
  <c r="D558" i="2"/>
  <c r="C558" i="2"/>
  <c r="B558" i="2"/>
  <c r="A558" i="2"/>
  <c r="H600" i="2"/>
  <c r="G600" i="2"/>
  <c r="D600" i="2"/>
  <c r="C600" i="2"/>
  <c r="B600" i="2"/>
  <c r="A600" i="2"/>
  <c r="H120" i="2"/>
  <c r="G120" i="2"/>
  <c r="D120" i="2"/>
  <c r="C120" i="2"/>
  <c r="B120" i="2"/>
  <c r="A120" i="2"/>
  <c r="H1144" i="2"/>
  <c r="G1144" i="2"/>
  <c r="D1144" i="2"/>
  <c r="C1144" i="2"/>
  <c r="B1144" i="2"/>
  <c r="A1144" i="2"/>
  <c r="H20" i="2"/>
  <c r="G20" i="2"/>
  <c r="D20" i="2"/>
  <c r="C20" i="2"/>
  <c r="B20" i="2"/>
  <c r="A20" i="2"/>
  <c r="H1051" i="2"/>
  <c r="G1051" i="2"/>
  <c r="D1051" i="2"/>
  <c r="C1051" i="2"/>
  <c r="B1051" i="2"/>
  <c r="A1051" i="2"/>
  <c r="H47" i="2"/>
  <c r="G47" i="2"/>
  <c r="D47" i="2"/>
  <c r="C47" i="2"/>
  <c r="B47" i="2"/>
  <c r="A47" i="2"/>
  <c r="H1053" i="2"/>
  <c r="G1053" i="2"/>
  <c r="D1053" i="2"/>
  <c r="C1053" i="2"/>
  <c r="B1053" i="2"/>
  <c r="A1053" i="2"/>
  <c r="H598" i="2"/>
  <c r="G598" i="2"/>
  <c r="D598" i="2"/>
  <c r="C598" i="2"/>
  <c r="B598" i="2"/>
  <c r="A598" i="2"/>
  <c r="H354" i="2"/>
  <c r="G354" i="2"/>
  <c r="D354" i="2"/>
  <c r="C354" i="2"/>
  <c r="B354" i="2"/>
  <c r="A354" i="2"/>
  <c r="H583" i="2"/>
  <c r="G583" i="2"/>
  <c r="D583" i="2"/>
  <c r="C583" i="2"/>
  <c r="B583" i="2"/>
  <c r="A583" i="2"/>
  <c r="H106" i="2"/>
  <c r="G106" i="2"/>
  <c r="D106" i="2"/>
  <c r="C106" i="2"/>
  <c r="B106" i="2"/>
  <c r="A106" i="2"/>
  <c r="H182" i="2"/>
  <c r="G182" i="2"/>
  <c r="D182" i="2"/>
  <c r="C182" i="2"/>
  <c r="B182" i="2"/>
  <c r="A182" i="2"/>
  <c r="H455" i="2"/>
  <c r="G455" i="2"/>
  <c r="D455" i="2"/>
  <c r="C455" i="2"/>
  <c r="B455" i="2"/>
  <c r="A455" i="2"/>
  <c r="H553" i="2"/>
  <c r="G553" i="2"/>
  <c r="D553" i="2"/>
  <c r="C553" i="2"/>
  <c r="B553" i="2"/>
  <c r="A553" i="2"/>
  <c r="H1118" i="2"/>
  <c r="G1118" i="2"/>
  <c r="D1118" i="2"/>
  <c r="C1118" i="2"/>
  <c r="B1118" i="2"/>
  <c r="A1118" i="2"/>
  <c r="H453" i="2"/>
  <c r="G453" i="2"/>
  <c r="D453" i="2"/>
  <c r="C453" i="2"/>
  <c r="B453" i="2"/>
  <c r="A453" i="2"/>
  <c r="H611" i="2"/>
  <c r="G611" i="2"/>
  <c r="D611" i="2"/>
  <c r="C611" i="2"/>
  <c r="B611" i="2"/>
  <c r="A611" i="2"/>
  <c r="H384" i="2"/>
  <c r="G384" i="2"/>
  <c r="D384" i="2"/>
  <c r="C384" i="2"/>
  <c r="B384" i="2"/>
  <c r="A384" i="2"/>
  <c r="H581" i="2"/>
  <c r="G581" i="2"/>
  <c r="D581" i="2"/>
  <c r="C581" i="2"/>
  <c r="B581" i="2"/>
  <c r="A581" i="2"/>
  <c r="H577" i="2"/>
  <c r="G577" i="2"/>
  <c r="D577" i="2"/>
  <c r="C577" i="2"/>
  <c r="B577" i="2"/>
  <c r="A577" i="2"/>
  <c r="H753" i="2"/>
  <c r="G753" i="2"/>
  <c r="D753" i="2"/>
  <c r="C753" i="2"/>
  <c r="B753" i="2"/>
  <c r="A753" i="2"/>
  <c r="H1060" i="2"/>
  <c r="G1060" i="2"/>
  <c r="D1060" i="2"/>
  <c r="C1060" i="2"/>
  <c r="B1060" i="2"/>
  <c r="A1060" i="2"/>
  <c r="H708" i="2"/>
  <c r="G708" i="2"/>
  <c r="D708" i="2"/>
  <c r="C708" i="2"/>
  <c r="B708" i="2"/>
  <c r="A708" i="2"/>
  <c r="H265" i="2"/>
  <c r="G265" i="2"/>
  <c r="D265" i="2"/>
  <c r="C265" i="2"/>
  <c r="B265" i="2"/>
  <c r="A265" i="2"/>
  <c r="H1160" i="2"/>
  <c r="G1160" i="2"/>
  <c r="D1160" i="2"/>
  <c r="C1160" i="2"/>
  <c r="B1160" i="2"/>
  <c r="A1160" i="2"/>
  <c r="H1142" i="2"/>
  <c r="G1142" i="2"/>
  <c r="D1142" i="2"/>
  <c r="C1142" i="2"/>
  <c r="B1142" i="2"/>
  <c r="A1142" i="2"/>
  <c r="H456" i="2"/>
  <c r="G456" i="2"/>
  <c r="D456" i="2"/>
  <c r="C456" i="2"/>
  <c r="B456" i="2"/>
  <c r="A456" i="2"/>
  <c r="H1117" i="2"/>
  <c r="G1117" i="2"/>
  <c r="D1117" i="2"/>
  <c r="C1117" i="2"/>
  <c r="B1117" i="2"/>
  <c r="A1117" i="2"/>
  <c r="H383" i="2"/>
  <c r="G383" i="2"/>
  <c r="D383" i="2"/>
  <c r="C383" i="2"/>
  <c r="B383" i="2"/>
  <c r="A383" i="2"/>
  <c r="H597" i="2"/>
  <c r="G597" i="2"/>
  <c r="D597" i="2"/>
  <c r="C597" i="2"/>
  <c r="B597" i="2"/>
  <c r="A597" i="2"/>
  <c r="H1076" i="2"/>
  <c r="G1076" i="2"/>
  <c r="D1076" i="2"/>
  <c r="C1076" i="2"/>
  <c r="B1076" i="2"/>
  <c r="A1076" i="2"/>
  <c r="H593" i="2"/>
  <c r="G593" i="2"/>
  <c r="D593" i="2"/>
  <c r="C593" i="2"/>
  <c r="B593" i="2"/>
  <c r="A593" i="2"/>
  <c r="H1123" i="2"/>
  <c r="G1123" i="2"/>
  <c r="D1123" i="2"/>
  <c r="C1123" i="2"/>
  <c r="B1123" i="2"/>
  <c r="A1123" i="2"/>
  <c r="H758" i="2"/>
  <c r="G758" i="2"/>
  <c r="D758" i="2"/>
  <c r="C758" i="2"/>
  <c r="B758" i="2"/>
  <c r="A758" i="2"/>
  <c r="H94" i="2"/>
  <c r="G94" i="2"/>
  <c r="D94" i="2"/>
  <c r="C94" i="2"/>
  <c r="B94" i="2"/>
  <c r="A94" i="2"/>
  <c r="H1116" i="2"/>
  <c r="G1116" i="2"/>
  <c r="D1116" i="2"/>
  <c r="C1116" i="2"/>
  <c r="B1116" i="2"/>
  <c r="A1116" i="2"/>
  <c r="H454" i="2"/>
  <c r="G454" i="2"/>
  <c r="D454" i="2"/>
  <c r="C454" i="2"/>
  <c r="B454" i="2"/>
  <c r="A454" i="2"/>
  <c r="H714" i="2"/>
  <c r="G714" i="2"/>
  <c r="D714" i="2"/>
  <c r="C714" i="2"/>
  <c r="B714" i="2"/>
  <c r="A714" i="2"/>
  <c r="H382" i="2"/>
  <c r="G382" i="2"/>
  <c r="D382" i="2"/>
  <c r="C382" i="2"/>
  <c r="B382" i="2"/>
  <c r="A382" i="2"/>
  <c r="H1050" i="2"/>
  <c r="G1050" i="2"/>
  <c r="D1050" i="2"/>
  <c r="C1050" i="2"/>
  <c r="B1050" i="2"/>
  <c r="A1050" i="2"/>
  <c r="H101" i="2"/>
  <c r="G101" i="2"/>
  <c r="D101" i="2"/>
  <c r="C101" i="2"/>
  <c r="B101" i="2"/>
  <c r="A101" i="2"/>
  <c r="H381" i="2"/>
  <c r="G381" i="2"/>
  <c r="D381" i="2"/>
  <c r="C381" i="2"/>
  <c r="B381" i="2"/>
  <c r="A381" i="2"/>
  <c r="H48" i="2"/>
  <c r="G48" i="2"/>
  <c r="D48" i="2"/>
  <c r="C48" i="2"/>
  <c r="B48" i="2"/>
  <c r="A48" i="2"/>
  <c r="H93" i="2"/>
  <c r="G93" i="2"/>
  <c r="D93" i="2"/>
  <c r="C93" i="2"/>
  <c r="B93" i="2"/>
  <c r="A93" i="2"/>
  <c r="H1159" i="2"/>
  <c r="G1159" i="2"/>
  <c r="D1159" i="2"/>
  <c r="C1159" i="2"/>
  <c r="B1159" i="2"/>
  <c r="A1159" i="2"/>
  <c r="H186" i="2"/>
  <c r="G186" i="2"/>
  <c r="D186" i="2"/>
  <c r="C186" i="2"/>
  <c r="B186" i="2"/>
  <c r="A186" i="2"/>
  <c r="H707" i="2"/>
  <c r="G707" i="2"/>
  <c r="D707" i="2"/>
  <c r="C707" i="2"/>
  <c r="B707" i="2"/>
  <c r="A707" i="2"/>
  <c r="H706" i="2"/>
  <c r="G706" i="2"/>
  <c r="D706" i="2"/>
  <c r="C706" i="2"/>
  <c r="B706" i="2"/>
  <c r="A706" i="2"/>
  <c r="H3" i="2"/>
  <c r="G3" i="2"/>
  <c r="D3" i="2"/>
  <c r="C3" i="2"/>
  <c r="B3" i="2"/>
  <c r="A3" i="2"/>
  <c r="H557" i="2"/>
  <c r="G557" i="2"/>
  <c r="D557" i="2"/>
  <c r="C557" i="2"/>
  <c r="B557" i="2"/>
  <c r="A557" i="2"/>
  <c r="H854" i="2"/>
  <c r="G854" i="2"/>
  <c r="D854" i="2"/>
  <c r="C854" i="2"/>
  <c r="B854" i="2"/>
  <c r="A854" i="2"/>
  <c r="H1140" i="2"/>
  <c r="G1140" i="2"/>
  <c r="D1140" i="2"/>
  <c r="C1140" i="2"/>
  <c r="B1140" i="2"/>
  <c r="A1140" i="2"/>
  <c r="H787" i="2"/>
  <c r="G787" i="2"/>
  <c r="D787" i="2"/>
  <c r="C787" i="2"/>
  <c r="B787" i="2"/>
  <c r="A787" i="2"/>
  <c r="H1121" i="2"/>
  <c r="G1121" i="2"/>
  <c r="D1121" i="2"/>
  <c r="C1121" i="2"/>
  <c r="B1121" i="2"/>
  <c r="A1121" i="2"/>
  <c r="H856" i="2"/>
  <c r="G856" i="2"/>
  <c r="D856" i="2"/>
  <c r="C856" i="2"/>
  <c r="B856" i="2"/>
  <c r="A856" i="2"/>
  <c r="H1059" i="2"/>
  <c r="G1059" i="2"/>
  <c r="D1059" i="2"/>
  <c r="C1059" i="2"/>
  <c r="B1059" i="2"/>
  <c r="A1059" i="2"/>
  <c r="H627" i="2"/>
  <c r="G627" i="2"/>
  <c r="D627" i="2"/>
  <c r="C627" i="2"/>
  <c r="B627" i="2"/>
  <c r="A627" i="2"/>
  <c r="H579" i="2"/>
  <c r="G579" i="2"/>
  <c r="D579" i="2"/>
  <c r="C579" i="2"/>
  <c r="B579" i="2"/>
  <c r="A579" i="2"/>
  <c r="H1044" i="2"/>
  <c r="G1044" i="2"/>
  <c r="D1044" i="2"/>
  <c r="C1044" i="2"/>
  <c r="B1044" i="2"/>
  <c r="A1044" i="2"/>
  <c r="H853" i="2"/>
  <c r="G853" i="2"/>
  <c r="D853" i="2"/>
  <c r="C853" i="2"/>
  <c r="B853" i="2"/>
  <c r="A853" i="2"/>
  <c r="H1085" i="2"/>
  <c r="G1085" i="2"/>
  <c r="D1085" i="2"/>
  <c r="C1085" i="2"/>
  <c r="B1085" i="2"/>
  <c r="A1085" i="2"/>
  <c r="H356" i="2"/>
  <c r="G356" i="2"/>
  <c r="D356" i="2"/>
  <c r="C356" i="2"/>
  <c r="B356" i="2"/>
  <c r="A356" i="2"/>
  <c r="H1149" i="2"/>
  <c r="G1149" i="2"/>
  <c r="D1149" i="2"/>
  <c r="C1149" i="2"/>
  <c r="B1149" i="2"/>
  <c r="A1149" i="2"/>
  <c r="H1148" i="2"/>
  <c r="G1148" i="2"/>
  <c r="D1148" i="2"/>
  <c r="C1148" i="2"/>
  <c r="B1148" i="2"/>
  <c r="A1148" i="2"/>
  <c r="H833" i="2"/>
  <c r="G833" i="2"/>
  <c r="D833" i="2"/>
  <c r="C833" i="2"/>
  <c r="B833" i="2"/>
  <c r="A833" i="2"/>
  <c r="H105" i="2"/>
  <c r="G105" i="2"/>
  <c r="D105" i="2"/>
  <c r="C105" i="2"/>
  <c r="B105" i="2"/>
  <c r="A105" i="2"/>
  <c r="H5" i="2"/>
  <c r="G5" i="2"/>
  <c r="D5" i="2"/>
  <c r="C5" i="2"/>
  <c r="B5" i="2"/>
  <c r="A5" i="2"/>
  <c r="H626" i="2"/>
  <c r="G626" i="2"/>
  <c r="D626" i="2"/>
  <c r="C626" i="2"/>
  <c r="B626" i="2"/>
  <c r="A626" i="2"/>
  <c r="H340" i="2"/>
  <c r="G340" i="2"/>
  <c r="D340" i="2"/>
  <c r="C340" i="2"/>
  <c r="B340" i="2"/>
  <c r="A340" i="2"/>
  <c r="H599" i="2"/>
  <c r="G599" i="2"/>
  <c r="D599" i="2"/>
  <c r="C599" i="2"/>
  <c r="B599" i="2"/>
  <c r="A599" i="2"/>
  <c r="H552" i="2"/>
  <c r="G552" i="2"/>
  <c r="D552" i="2"/>
  <c r="C552" i="2"/>
  <c r="B552" i="2"/>
  <c r="A552" i="2"/>
  <c r="H91" i="2"/>
  <c r="G91" i="2"/>
  <c r="D91" i="2"/>
  <c r="C91" i="2"/>
  <c r="B91" i="2"/>
  <c r="A91" i="2"/>
  <c r="H832" i="2"/>
  <c r="G832" i="2"/>
  <c r="D832" i="2"/>
  <c r="C832" i="2"/>
  <c r="B832" i="2"/>
  <c r="A832" i="2"/>
  <c r="H1052" i="2"/>
  <c r="G1052" i="2"/>
  <c r="D1052" i="2"/>
  <c r="C1052" i="2"/>
  <c r="B1052" i="2"/>
  <c r="A1052" i="2"/>
  <c r="H734" i="2"/>
  <c r="G734" i="2"/>
  <c r="D734" i="2"/>
  <c r="C734" i="2"/>
  <c r="B734" i="2"/>
  <c r="A734" i="2"/>
  <c r="H797" i="2"/>
  <c r="G797" i="2"/>
  <c r="D797" i="2"/>
  <c r="C797" i="2"/>
  <c r="B797" i="2"/>
  <c r="A797" i="2"/>
  <c r="H1125" i="2"/>
  <c r="G1125" i="2"/>
  <c r="D1125" i="2"/>
  <c r="C1125" i="2"/>
  <c r="B1125" i="2"/>
  <c r="A1125" i="2"/>
  <c r="H134" i="2"/>
  <c r="G134" i="2"/>
  <c r="D134" i="2"/>
  <c r="C134" i="2"/>
  <c r="B134" i="2"/>
  <c r="A134" i="2"/>
  <c r="H733" i="2"/>
  <c r="G733" i="2"/>
  <c r="D733" i="2"/>
  <c r="C733" i="2"/>
  <c r="B733" i="2"/>
  <c r="A733" i="2"/>
  <c r="H551" i="2"/>
  <c r="G551" i="2"/>
  <c r="D551" i="2"/>
  <c r="C551" i="2"/>
  <c r="B551" i="2"/>
  <c r="A551" i="2"/>
  <c r="H620" i="2"/>
  <c r="G620" i="2"/>
  <c r="D620" i="2"/>
  <c r="C620" i="2"/>
  <c r="B620" i="2"/>
  <c r="A620" i="2"/>
  <c r="H380" i="2"/>
  <c r="G380" i="2"/>
  <c r="D380" i="2"/>
  <c r="C380" i="2"/>
  <c r="B380" i="2"/>
  <c r="A380" i="2"/>
  <c r="H1075" i="2"/>
  <c r="G1075" i="2"/>
  <c r="D1075" i="2"/>
  <c r="C1075" i="2"/>
  <c r="B1075" i="2"/>
  <c r="A1075" i="2"/>
  <c r="H591" i="2"/>
  <c r="G591" i="2"/>
  <c r="D591" i="2"/>
  <c r="C591" i="2"/>
  <c r="B591" i="2"/>
  <c r="A591" i="2"/>
  <c r="H1115" i="2"/>
  <c r="G1115" i="2"/>
  <c r="D1115" i="2"/>
  <c r="C1115" i="2"/>
  <c r="B1115" i="2"/>
  <c r="A1115" i="2"/>
  <c r="H1058" i="2"/>
  <c r="G1058" i="2"/>
  <c r="D1058" i="2"/>
  <c r="C1058" i="2"/>
  <c r="B1058" i="2"/>
  <c r="A1058" i="2"/>
  <c r="H550" i="2"/>
  <c r="G550" i="2"/>
  <c r="D550" i="2"/>
  <c r="C550" i="2"/>
  <c r="B550" i="2"/>
  <c r="A550" i="2"/>
  <c r="H612" i="2"/>
  <c r="G612" i="2"/>
  <c r="D612" i="2"/>
  <c r="C612" i="2"/>
  <c r="B612" i="2"/>
  <c r="A612" i="2"/>
  <c r="H181" i="2"/>
  <c r="G181" i="2"/>
  <c r="D181" i="2"/>
  <c r="C181" i="2"/>
  <c r="B181" i="2"/>
  <c r="A181" i="2"/>
  <c r="H49" i="2"/>
  <c r="G49" i="2"/>
  <c r="D49" i="2"/>
  <c r="C49" i="2"/>
  <c r="B49" i="2"/>
  <c r="A49" i="2"/>
  <c r="H1114" i="2"/>
  <c r="G1114" i="2"/>
  <c r="D1114" i="2"/>
  <c r="C1114" i="2"/>
  <c r="B1114" i="2"/>
  <c r="A1114" i="2"/>
  <c r="H616" i="2"/>
  <c r="G616" i="2"/>
  <c r="D616" i="2"/>
  <c r="C616" i="2"/>
  <c r="B616" i="2"/>
  <c r="A616" i="2"/>
  <c r="H104" i="2"/>
  <c r="G104" i="2"/>
  <c r="D104" i="2"/>
  <c r="C104" i="2"/>
  <c r="B104" i="2"/>
  <c r="A104" i="2"/>
  <c r="H353" i="2"/>
  <c r="G353" i="2"/>
  <c r="D353" i="2"/>
  <c r="C353" i="2"/>
  <c r="B353" i="2"/>
  <c r="A353" i="2"/>
  <c r="H379" i="2"/>
  <c r="G379" i="2"/>
  <c r="D379" i="2"/>
  <c r="C379" i="2"/>
  <c r="B379" i="2"/>
  <c r="A379" i="2"/>
  <c r="H610" i="2"/>
  <c r="G610" i="2"/>
  <c r="D610" i="2"/>
  <c r="C610" i="2"/>
  <c r="B610" i="2"/>
  <c r="A610" i="2"/>
  <c r="H786" i="2"/>
  <c r="G786" i="2"/>
  <c r="D786" i="2"/>
  <c r="C786" i="2"/>
  <c r="B786" i="2"/>
  <c r="A786" i="2"/>
  <c r="H831" i="2"/>
  <c r="G831" i="2"/>
  <c r="D831" i="2"/>
  <c r="C831" i="2"/>
  <c r="B831" i="2"/>
  <c r="A831" i="2"/>
  <c r="H378" i="2"/>
  <c r="G378" i="2"/>
  <c r="D378" i="2"/>
  <c r="C378" i="2"/>
  <c r="B378" i="2"/>
  <c r="A378" i="2"/>
  <c r="H187" i="2"/>
  <c r="G187" i="2"/>
  <c r="D187" i="2"/>
  <c r="C187" i="2"/>
  <c r="B187" i="2"/>
  <c r="A187" i="2"/>
  <c r="H732" i="2"/>
  <c r="G732" i="2"/>
  <c r="D732" i="2"/>
  <c r="C732" i="2"/>
  <c r="B732" i="2"/>
  <c r="A732" i="2"/>
  <c r="H377" i="2"/>
  <c r="G377" i="2"/>
  <c r="D377" i="2"/>
  <c r="C377" i="2"/>
  <c r="B377" i="2"/>
  <c r="A377" i="2"/>
  <c r="H339" i="2"/>
  <c r="G339" i="2"/>
  <c r="D339" i="2"/>
  <c r="C339" i="2"/>
  <c r="B339" i="2"/>
  <c r="A339" i="2"/>
  <c r="H1158" i="2"/>
  <c r="G1158" i="2"/>
  <c r="D1158" i="2"/>
  <c r="C1158" i="2"/>
  <c r="B1158" i="2"/>
  <c r="A1158" i="2"/>
  <c r="H180" i="2"/>
  <c r="G180" i="2"/>
  <c r="D180" i="2"/>
  <c r="C180" i="2"/>
  <c r="B180" i="2"/>
  <c r="A180" i="2"/>
  <c r="H1084" i="2"/>
  <c r="G1084" i="2"/>
  <c r="D1084" i="2"/>
  <c r="C1084" i="2"/>
  <c r="B1084" i="2"/>
  <c r="A1084" i="2"/>
  <c r="H792" i="2"/>
  <c r="G792" i="2"/>
  <c r="D792" i="2"/>
  <c r="C792" i="2"/>
  <c r="B792" i="2"/>
  <c r="A792" i="2"/>
  <c r="H1143" i="2"/>
  <c r="G1143" i="2"/>
  <c r="D1143" i="2"/>
  <c r="C1143" i="2"/>
  <c r="B1143" i="2"/>
  <c r="A1143" i="2"/>
  <c r="H705" i="2"/>
  <c r="G705" i="2"/>
  <c r="D705" i="2"/>
  <c r="C705" i="2"/>
  <c r="B705" i="2"/>
  <c r="A705" i="2"/>
  <c r="H264" i="2"/>
  <c r="G264" i="2"/>
  <c r="D264" i="2"/>
  <c r="C264" i="2"/>
  <c r="B264" i="2"/>
  <c r="A264" i="2"/>
  <c r="H376" i="2"/>
  <c r="G376" i="2"/>
  <c r="D376" i="2"/>
  <c r="C376" i="2"/>
  <c r="B376" i="2"/>
  <c r="A376" i="2"/>
  <c r="H1124" i="2"/>
  <c r="G1124" i="2"/>
  <c r="D1124" i="2"/>
  <c r="C1124" i="2"/>
  <c r="B1124" i="2"/>
  <c r="A1124" i="2"/>
  <c r="H713" i="2"/>
  <c r="G713" i="2"/>
  <c r="D713" i="2"/>
  <c r="C713" i="2"/>
  <c r="B713" i="2"/>
  <c r="A713" i="2"/>
  <c r="H100" i="2"/>
  <c r="G100" i="2"/>
  <c r="D100" i="2"/>
  <c r="C100" i="2"/>
  <c r="B100" i="2"/>
  <c r="A100" i="2"/>
  <c r="H1132" i="2"/>
  <c r="G1132" i="2"/>
  <c r="D1132" i="2"/>
  <c r="C1132" i="2"/>
  <c r="B1132" i="2"/>
  <c r="A1132" i="2"/>
  <c r="H628" i="2"/>
  <c r="G628" i="2"/>
  <c r="D628" i="2"/>
  <c r="C628" i="2"/>
  <c r="B628" i="2"/>
  <c r="A628" i="2"/>
  <c r="H1122" i="2"/>
  <c r="G1122" i="2"/>
  <c r="D1122" i="2"/>
  <c r="C1122" i="2"/>
  <c r="B1122" i="2"/>
  <c r="A1122" i="2"/>
  <c r="H731" i="2"/>
  <c r="G731" i="2"/>
  <c r="D731" i="2"/>
  <c r="C731" i="2"/>
  <c r="B731" i="2"/>
  <c r="A731" i="2"/>
  <c r="H112" i="2"/>
  <c r="G112" i="2"/>
  <c r="D112" i="2"/>
  <c r="C112" i="2"/>
  <c r="B112" i="2"/>
  <c r="A112" i="2"/>
  <c r="H21" i="2"/>
  <c r="G21" i="2"/>
  <c r="D21" i="2"/>
  <c r="C21" i="2"/>
  <c r="B21" i="2"/>
  <c r="A21" i="2"/>
  <c r="H704" i="2"/>
  <c r="G704" i="2"/>
  <c r="D704" i="2"/>
  <c r="C704" i="2"/>
  <c r="B704" i="2"/>
  <c r="A704" i="2"/>
  <c r="H179" i="2"/>
  <c r="G179" i="2"/>
  <c r="D179" i="2"/>
  <c r="C179" i="2"/>
  <c r="B179" i="2"/>
  <c r="A179" i="2"/>
  <c r="H343" i="2"/>
  <c r="G343" i="2"/>
  <c r="D343" i="2"/>
  <c r="C343" i="2"/>
  <c r="B343" i="2"/>
  <c r="A343" i="2"/>
  <c r="H763" i="2"/>
  <c r="G763" i="2"/>
  <c r="D763" i="2"/>
  <c r="C763" i="2"/>
  <c r="B763" i="2"/>
  <c r="A763" i="2"/>
  <c r="H92" i="2"/>
  <c r="G92" i="2"/>
  <c r="D92" i="2"/>
  <c r="C92" i="2"/>
  <c r="B92" i="2"/>
  <c r="A92" i="2"/>
  <c r="H1120" i="2"/>
  <c r="G1120" i="2"/>
  <c r="D1120" i="2"/>
  <c r="C1120" i="2"/>
  <c r="B1120" i="2"/>
  <c r="A1120" i="2"/>
  <c r="H352" i="2"/>
  <c r="G352" i="2"/>
  <c r="D352" i="2"/>
  <c r="C352" i="2"/>
  <c r="B352" i="2"/>
  <c r="A352" i="2"/>
  <c r="H830" i="2"/>
  <c r="G830" i="2"/>
  <c r="D830" i="2"/>
  <c r="C830" i="2"/>
  <c r="B830" i="2"/>
  <c r="A830" i="2"/>
  <c r="H730" i="2"/>
  <c r="G730" i="2"/>
  <c r="D730" i="2"/>
  <c r="C730" i="2"/>
  <c r="B730" i="2"/>
  <c r="A730" i="2"/>
  <c r="H375" i="2"/>
  <c r="G375" i="2"/>
  <c r="D375" i="2"/>
  <c r="C375" i="2"/>
  <c r="B375" i="2"/>
  <c r="A375" i="2"/>
  <c r="H4" i="2"/>
  <c r="G4" i="2"/>
  <c r="D4" i="2"/>
  <c r="C4" i="2"/>
  <c r="B4" i="2"/>
  <c r="A4" i="2"/>
  <c r="H1145" i="2"/>
  <c r="G1145" i="2"/>
  <c r="D1145" i="2"/>
  <c r="C1145" i="2"/>
  <c r="B1145" i="2"/>
  <c r="A1145" i="2"/>
  <c r="H374" i="2"/>
  <c r="G374" i="2"/>
  <c r="D374" i="2"/>
  <c r="C374" i="2"/>
  <c r="B374" i="2"/>
  <c r="A374" i="2"/>
  <c r="H575" i="2"/>
  <c r="G575" i="2"/>
  <c r="D575" i="2"/>
  <c r="C575" i="2"/>
  <c r="B575" i="2"/>
  <c r="A575" i="2"/>
  <c r="H574" i="2"/>
  <c r="G574" i="2"/>
  <c r="D574" i="2"/>
  <c r="C574" i="2"/>
  <c r="B574" i="2"/>
  <c r="A574" i="2"/>
  <c r="H573" i="2"/>
  <c r="G573" i="2"/>
  <c r="D573" i="2"/>
  <c r="C573" i="2"/>
  <c r="B573" i="2"/>
  <c r="A573" i="2"/>
  <c r="H829" i="2"/>
  <c r="G829" i="2"/>
  <c r="D829" i="2"/>
  <c r="C829" i="2"/>
  <c r="B829" i="2"/>
  <c r="A829" i="2"/>
  <c r="H828" i="2"/>
  <c r="G828" i="2"/>
  <c r="D828" i="2"/>
  <c r="C828" i="2"/>
  <c r="B828" i="2"/>
  <c r="A828" i="2"/>
  <c r="H827" i="2"/>
  <c r="G827" i="2"/>
  <c r="D827" i="2"/>
  <c r="C827" i="2"/>
  <c r="B827" i="2"/>
  <c r="A827" i="2"/>
  <c r="H826" i="2"/>
  <c r="G826" i="2"/>
  <c r="D826" i="2"/>
  <c r="C826" i="2"/>
  <c r="B826" i="2"/>
  <c r="A826" i="2"/>
  <c r="H825" i="2"/>
  <c r="G825" i="2"/>
  <c r="D825" i="2"/>
  <c r="C825" i="2"/>
  <c r="B825" i="2"/>
  <c r="A825" i="2"/>
  <c r="H772" i="2"/>
  <c r="G772" i="2"/>
  <c r="D772" i="2"/>
  <c r="C772" i="2"/>
  <c r="B772" i="2"/>
  <c r="A772" i="2"/>
  <c r="H46" i="2"/>
  <c r="G46" i="2"/>
  <c r="D46" i="2"/>
  <c r="C46" i="2"/>
  <c r="B46" i="2"/>
  <c r="A46" i="2"/>
  <c r="H149" i="2"/>
  <c r="G149" i="2"/>
  <c r="D149" i="2"/>
  <c r="C149" i="2"/>
  <c r="B149" i="2"/>
  <c r="A149" i="2"/>
  <c r="H1083" i="2"/>
  <c r="G1083" i="2"/>
  <c r="D1083" i="2"/>
  <c r="C1083" i="2"/>
  <c r="B1083" i="2"/>
  <c r="A1083" i="2"/>
  <c r="H148" i="2"/>
  <c r="G148" i="2"/>
  <c r="D148" i="2"/>
  <c r="C148" i="2"/>
  <c r="B148" i="2"/>
  <c r="A148" i="2"/>
  <c r="H852" i="2"/>
  <c r="G852" i="2"/>
  <c r="D852" i="2"/>
  <c r="C852" i="2"/>
  <c r="B852" i="2"/>
  <c r="A852" i="2"/>
  <c r="H851" i="2"/>
  <c r="G851" i="2"/>
  <c r="D851" i="2"/>
  <c r="C851" i="2"/>
  <c r="B851" i="2"/>
  <c r="A851" i="2"/>
  <c r="H605" i="2"/>
  <c r="G605" i="2"/>
  <c r="D605" i="2"/>
  <c r="C605" i="2"/>
  <c r="B605" i="2"/>
  <c r="A605" i="2"/>
  <c r="H604" i="2"/>
  <c r="G604" i="2"/>
  <c r="D604" i="2"/>
  <c r="C604" i="2"/>
  <c r="B604" i="2"/>
  <c r="A604" i="2"/>
  <c r="H147" i="2"/>
  <c r="G147" i="2"/>
  <c r="D147" i="2"/>
  <c r="C147" i="2"/>
  <c r="B147" i="2"/>
  <c r="A147" i="2"/>
  <c r="H338" i="2"/>
  <c r="G338" i="2"/>
  <c r="D338" i="2"/>
  <c r="C338" i="2"/>
  <c r="B338" i="2"/>
  <c r="A338" i="2"/>
  <c r="H337" i="2"/>
  <c r="G337" i="2"/>
  <c r="D337" i="2"/>
  <c r="C337" i="2"/>
  <c r="B337" i="2"/>
  <c r="A337" i="2"/>
  <c r="H146" i="2"/>
  <c r="G146" i="2"/>
  <c r="D146" i="2"/>
  <c r="C146" i="2"/>
  <c r="B146" i="2"/>
  <c r="A146" i="2"/>
  <c r="H615" i="2"/>
  <c r="G615" i="2"/>
  <c r="D615" i="2"/>
  <c r="C615" i="2"/>
  <c r="B615" i="2"/>
  <c r="A615" i="2"/>
  <c r="H127" i="2"/>
  <c r="G127" i="2"/>
  <c r="D127" i="2"/>
  <c r="C127" i="2"/>
  <c r="B127" i="2"/>
  <c r="A127" i="2"/>
  <c r="H850" i="2"/>
  <c r="G850" i="2"/>
  <c r="D850" i="2"/>
  <c r="C850" i="2"/>
  <c r="B850" i="2"/>
  <c r="A850" i="2"/>
  <c r="H849" i="2"/>
  <c r="G849" i="2"/>
  <c r="D849" i="2"/>
  <c r="C849" i="2"/>
  <c r="B849" i="2"/>
  <c r="A849" i="2"/>
  <c r="H848" i="2"/>
  <c r="G848" i="2"/>
  <c r="D848" i="2"/>
  <c r="C848" i="2"/>
  <c r="B848" i="2"/>
  <c r="A848" i="2"/>
  <c r="H847" i="2"/>
  <c r="G847" i="2"/>
  <c r="D847" i="2"/>
  <c r="C847" i="2"/>
  <c r="B847" i="2"/>
  <c r="A847" i="2"/>
  <c r="H846" i="2"/>
  <c r="G846" i="2"/>
  <c r="D846" i="2"/>
  <c r="C846" i="2"/>
  <c r="B846" i="2"/>
  <c r="A846" i="2"/>
  <c r="H845" i="2"/>
  <c r="G845" i="2"/>
  <c r="D845" i="2"/>
  <c r="C845" i="2"/>
  <c r="B845" i="2"/>
  <c r="A845" i="2"/>
  <c r="H844" i="2"/>
  <c r="G844" i="2"/>
  <c r="D844" i="2"/>
  <c r="C844" i="2"/>
  <c r="B844" i="2"/>
  <c r="A844" i="2"/>
  <c r="H843" i="2"/>
  <c r="G843" i="2"/>
  <c r="D843" i="2"/>
  <c r="C843" i="2"/>
  <c r="B843" i="2"/>
  <c r="A843" i="2"/>
  <c r="H842" i="2"/>
  <c r="G842" i="2"/>
  <c r="D842" i="2"/>
  <c r="C842" i="2"/>
  <c r="B842" i="2"/>
  <c r="A842" i="2"/>
  <c r="H841" i="2"/>
  <c r="G841" i="2"/>
  <c r="D841" i="2"/>
  <c r="C841" i="2"/>
  <c r="B841" i="2"/>
  <c r="A841" i="2"/>
  <c r="H840" i="2"/>
  <c r="G840" i="2"/>
  <c r="D840" i="2"/>
  <c r="C840" i="2"/>
  <c r="B840" i="2"/>
  <c r="A840" i="2"/>
  <c r="H839" i="2"/>
  <c r="G839" i="2"/>
  <c r="D839" i="2"/>
  <c r="C839" i="2"/>
  <c r="B839" i="2"/>
  <c r="A839" i="2"/>
  <c r="H1082" i="2"/>
  <c r="G1082" i="2"/>
  <c r="D1082" i="2"/>
  <c r="C1082" i="2"/>
  <c r="B1082" i="2"/>
  <c r="A1082" i="2"/>
  <c r="H145" i="2"/>
  <c r="G145" i="2"/>
  <c r="D145" i="2"/>
  <c r="C145" i="2"/>
  <c r="B145" i="2"/>
  <c r="A145" i="2"/>
  <c r="H945" i="2"/>
  <c r="G945" i="2"/>
  <c r="D945" i="2"/>
  <c r="C945" i="2"/>
  <c r="B945" i="2"/>
  <c r="A945" i="2"/>
  <c r="H603" i="2"/>
  <c r="G603" i="2"/>
  <c r="D603" i="2"/>
  <c r="C603" i="2"/>
  <c r="B603" i="2"/>
  <c r="A603" i="2"/>
  <c r="H572" i="2"/>
  <c r="G572" i="2"/>
  <c r="D572" i="2"/>
  <c r="C572" i="2"/>
  <c r="B572" i="2"/>
  <c r="A572" i="2"/>
  <c r="H944" i="2"/>
  <c r="G944" i="2"/>
  <c r="D944" i="2"/>
  <c r="C944" i="2"/>
  <c r="B944" i="2"/>
  <c r="A944" i="2"/>
  <c r="H1081" i="2"/>
  <c r="G1081" i="2"/>
  <c r="D1081" i="2"/>
  <c r="C1081" i="2"/>
  <c r="B1081" i="2"/>
  <c r="A1081" i="2"/>
  <c r="H144" i="2"/>
  <c r="G144" i="2"/>
  <c r="D144" i="2"/>
  <c r="C144" i="2"/>
  <c r="B144" i="2"/>
  <c r="A144" i="2"/>
  <c r="H1080" i="2"/>
  <c r="G1080" i="2"/>
  <c r="D1080" i="2"/>
  <c r="C1080" i="2"/>
  <c r="B1080" i="2"/>
  <c r="A1080" i="2"/>
  <c r="H143" i="2"/>
  <c r="G143" i="2"/>
  <c r="D143" i="2"/>
  <c r="C143" i="2"/>
  <c r="B143" i="2"/>
  <c r="A143" i="2"/>
  <c r="H1041" i="2"/>
  <c r="G1041" i="2"/>
  <c r="D1041" i="2"/>
  <c r="C1041" i="2"/>
  <c r="B1041" i="2"/>
  <c r="A1041" i="2"/>
  <c r="H752" i="2"/>
  <c r="G752" i="2"/>
  <c r="D752" i="2"/>
  <c r="C752" i="2"/>
  <c r="B752" i="2"/>
  <c r="A752" i="2"/>
  <c r="H98" i="2"/>
  <c r="G98" i="2"/>
  <c r="D98" i="2"/>
  <c r="C98" i="2"/>
  <c r="B98" i="2"/>
  <c r="A98" i="2"/>
  <c r="H751" i="2"/>
  <c r="G751" i="2"/>
  <c r="D751" i="2"/>
  <c r="C751" i="2"/>
  <c r="B751" i="2"/>
  <c r="A751" i="2"/>
  <c r="H97" i="2"/>
  <c r="G97" i="2"/>
  <c r="D97" i="2"/>
  <c r="C97" i="2"/>
  <c r="B97" i="2"/>
  <c r="A97" i="2"/>
  <c r="H750" i="2"/>
  <c r="G750" i="2"/>
  <c r="D750" i="2"/>
  <c r="C750" i="2"/>
  <c r="B750" i="2"/>
  <c r="A750" i="2"/>
  <c r="H96" i="2"/>
  <c r="G96" i="2"/>
  <c r="D96" i="2"/>
  <c r="C96" i="2"/>
  <c r="B96" i="2"/>
  <c r="A96" i="2"/>
  <c r="H749" i="2"/>
  <c r="G749" i="2"/>
  <c r="D749" i="2"/>
  <c r="C749" i="2"/>
  <c r="B749" i="2"/>
  <c r="A749" i="2"/>
  <c r="H748" i="2"/>
  <c r="G748" i="2"/>
  <c r="D748" i="2"/>
  <c r="C748" i="2"/>
  <c r="B748" i="2"/>
  <c r="A748" i="2"/>
  <c r="H95" i="2"/>
  <c r="G95" i="2"/>
  <c r="D95" i="2"/>
  <c r="C95" i="2"/>
  <c r="B95" i="2"/>
  <c r="A95" i="2"/>
  <c r="H142" i="2"/>
  <c r="G142" i="2"/>
  <c r="D142" i="2"/>
  <c r="C142" i="2"/>
  <c r="B142" i="2"/>
  <c r="A142" i="2"/>
  <c r="H747" i="2"/>
  <c r="G747" i="2"/>
  <c r="D747" i="2"/>
  <c r="C747" i="2"/>
  <c r="B747" i="2"/>
  <c r="A747" i="2"/>
  <c r="H1113" i="2"/>
  <c r="G1113" i="2"/>
  <c r="D1113" i="2"/>
  <c r="C1113" i="2"/>
  <c r="B1113" i="2"/>
  <c r="A1113" i="2"/>
  <c r="H1112" i="2"/>
  <c r="G1112" i="2"/>
  <c r="D1112" i="2"/>
  <c r="C1112" i="2"/>
  <c r="B1112" i="2"/>
  <c r="A1112" i="2"/>
  <c r="H546" i="2"/>
  <c r="G546" i="2"/>
  <c r="D546" i="2"/>
  <c r="C546" i="2"/>
  <c r="B546" i="2"/>
  <c r="A546" i="2"/>
  <c r="H449" i="2"/>
  <c r="G449" i="2"/>
  <c r="D449" i="2"/>
  <c r="C449" i="2"/>
  <c r="B449" i="2"/>
  <c r="A449" i="2"/>
  <c r="H545" i="2"/>
  <c r="G545" i="2"/>
  <c r="D545" i="2"/>
  <c r="C545" i="2"/>
  <c r="B545" i="2"/>
  <c r="A545" i="2"/>
  <c r="H448" i="2"/>
  <c r="G448" i="2"/>
  <c r="D448" i="2"/>
  <c r="C448" i="2"/>
  <c r="B448" i="2"/>
  <c r="A448" i="2"/>
  <c r="H544" i="2"/>
  <c r="G544" i="2"/>
  <c r="D544" i="2"/>
  <c r="C544" i="2"/>
  <c r="B544" i="2"/>
  <c r="A544" i="2"/>
  <c r="H447" i="2"/>
  <c r="G447" i="2"/>
  <c r="D447" i="2"/>
  <c r="C447" i="2"/>
  <c r="B447" i="2"/>
  <c r="A447" i="2"/>
  <c r="H543" i="2"/>
  <c r="G543" i="2"/>
  <c r="D543" i="2"/>
  <c r="C543" i="2"/>
  <c r="B543" i="2"/>
  <c r="A543" i="2"/>
  <c r="H446" i="2"/>
  <c r="G446" i="2"/>
  <c r="D446" i="2"/>
  <c r="C446" i="2"/>
  <c r="B446" i="2"/>
  <c r="A446" i="2"/>
  <c r="H542" i="2"/>
  <c r="G542" i="2"/>
  <c r="D542" i="2"/>
  <c r="C542" i="2"/>
  <c r="B542" i="2"/>
  <c r="A542" i="2"/>
  <c r="H445" i="2"/>
  <c r="G445" i="2"/>
  <c r="D445" i="2"/>
  <c r="C445" i="2"/>
  <c r="B445" i="2"/>
  <c r="A445" i="2"/>
  <c r="H541" i="2"/>
  <c r="G541" i="2"/>
  <c r="D541" i="2"/>
  <c r="C541" i="2"/>
  <c r="B541" i="2"/>
  <c r="A541" i="2"/>
  <c r="H444" i="2"/>
  <c r="G444" i="2"/>
  <c r="D444" i="2"/>
  <c r="C444" i="2"/>
  <c r="B444" i="2"/>
  <c r="A444" i="2"/>
  <c r="H540" i="2"/>
  <c r="G540" i="2"/>
  <c r="D540" i="2"/>
  <c r="C540" i="2"/>
  <c r="B540" i="2"/>
  <c r="A540" i="2"/>
  <c r="H443" i="2"/>
  <c r="G443" i="2"/>
  <c r="D443" i="2"/>
  <c r="C443" i="2"/>
  <c r="B443" i="2"/>
  <c r="A443" i="2"/>
  <c r="H539" i="2"/>
  <c r="G539" i="2"/>
  <c r="D539" i="2"/>
  <c r="C539" i="2"/>
  <c r="B539" i="2"/>
  <c r="A539" i="2"/>
  <c r="H442" i="2"/>
  <c r="G442" i="2"/>
  <c r="D442" i="2"/>
  <c r="C442" i="2"/>
  <c r="B442" i="2"/>
  <c r="A442" i="2"/>
  <c r="H538" i="2"/>
  <c r="G538" i="2"/>
  <c r="D538" i="2"/>
  <c r="C538" i="2"/>
  <c r="B538" i="2"/>
  <c r="A538" i="2"/>
  <c r="H441" i="2"/>
  <c r="G441" i="2"/>
  <c r="D441" i="2"/>
  <c r="C441" i="2"/>
  <c r="B441" i="2"/>
  <c r="A441" i="2"/>
  <c r="H537" i="2"/>
  <c r="G537" i="2"/>
  <c r="D537" i="2"/>
  <c r="C537" i="2"/>
  <c r="B537" i="2"/>
  <c r="A537" i="2"/>
  <c r="H440" i="2"/>
  <c r="G440" i="2"/>
  <c r="D440" i="2"/>
  <c r="C440" i="2"/>
  <c r="B440" i="2"/>
  <c r="A440" i="2"/>
  <c r="H536" i="2"/>
  <c r="G536" i="2"/>
  <c r="D536" i="2"/>
  <c r="C536" i="2"/>
  <c r="B536" i="2"/>
  <c r="A536" i="2"/>
  <c r="H439" i="2"/>
  <c r="G439" i="2"/>
  <c r="D439" i="2"/>
  <c r="C439" i="2"/>
  <c r="B439" i="2"/>
  <c r="A439" i="2"/>
  <c r="H535" i="2"/>
  <c r="G535" i="2"/>
  <c r="D535" i="2"/>
  <c r="C535" i="2"/>
  <c r="B535" i="2"/>
  <c r="A535" i="2"/>
  <c r="H438" i="2"/>
  <c r="G438" i="2"/>
  <c r="D438" i="2"/>
  <c r="C438" i="2"/>
  <c r="B438" i="2"/>
  <c r="A438" i="2"/>
  <c r="H534" i="2"/>
  <c r="G534" i="2"/>
  <c r="D534" i="2"/>
  <c r="C534" i="2"/>
  <c r="B534" i="2"/>
  <c r="A534" i="2"/>
  <c r="H437" i="2"/>
  <c r="G437" i="2"/>
  <c r="D437" i="2"/>
  <c r="C437" i="2"/>
  <c r="B437" i="2"/>
  <c r="A437" i="2"/>
  <c r="H533" i="2"/>
  <c r="G533" i="2"/>
  <c r="D533" i="2"/>
  <c r="C533" i="2"/>
  <c r="B533" i="2"/>
  <c r="A533" i="2"/>
  <c r="H436" i="2"/>
  <c r="G436" i="2"/>
  <c r="D436" i="2"/>
  <c r="C436" i="2"/>
  <c r="B436" i="2"/>
  <c r="A436" i="2"/>
  <c r="H532" i="2"/>
  <c r="G532" i="2"/>
  <c r="D532" i="2"/>
  <c r="C532" i="2"/>
  <c r="B532" i="2"/>
  <c r="A532" i="2"/>
  <c r="H435" i="2"/>
  <c r="G435" i="2"/>
  <c r="D435" i="2"/>
  <c r="C435" i="2"/>
  <c r="B435" i="2"/>
  <c r="A435" i="2"/>
  <c r="H531" i="2"/>
  <c r="G531" i="2"/>
  <c r="D531" i="2"/>
  <c r="C531" i="2"/>
  <c r="B531" i="2"/>
  <c r="A531" i="2"/>
  <c r="H434" i="2"/>
  <c r="G434" i="2"/>
  <c r="D434" i="2"/>
  <c r="C434" i="2"/>
  <c r="B434" i="2"/>
  <c r="A434" i="2"/>
  <c r="H943" i="2"/>
  <c r="G943" i="2"/>
  <c r="D943" i="2"/>
  <c r="C943" i="2"/>
  <c r="B943" i="2"/>
  <c r="A943" i="2"/>
  <c r="H530" i="2"/>
  <c r="G530" i="2"/>
  <c r="D530" i="2"/>
  <c r="C530" i="2"/>
  <c r="B530" i="2"/>
  <c r="A530" i="2"/>
  <c r="H433" i="2"/>
  <c r="G433" i="2"/>
  <c r="D433" i="2"/>
  <c r="C433" i="2"/>
  <c r="B433" i="2"/>
  <c r="A433" i="2"/>
  <c r="H529" i="2"/>
  <c r="G529" i="2"/>
  <c r="D529" i="2"/>
  <c r="C529" i="2"/>
  <c r="B529" i="2"/>
  <c r="A529" i="2"/>
  <c r="H432" i="2"/>
  <c r="G432" i="2"/>
  <c r="D432" i="2"/>
  <c r="C432" i="2"/>
  <c r="B432" i="2"/>
  <c r="A432" i="2"/>
  <c r="H528" i="2"/>
  <c r="G528" i="2"/>
  <c r="D528" i="2"/>
  <c r="C528" i="2"/>
  <c r="B528" i="2"/>
  <c r="A528" i="2"/>
  <c r="H431" i="2"/>
  <c r="G431" i="2"/>
  <c r="D431" i="2"/>
  <c r="C431" i="2"/>
  <c r="B431" i="2"/>
  <c r="A431" i="2"/>
  <c r="H527" i="2"/>
  <c r="G527" i="2"/>
  <c r="D527" i="2"/>
  <c r="C527" i="2"/>
  <c r="B527" i="2"/>
  <c r="A527" i="2"/>
  <c r="H430" i="2"/>
  <c r="G430" i="2"/>
  <c r="D430" i="2"/>
  <c r="C430" i="2"/>
  <c r="B430" i="2"/>
  <c r="A430" i="2"/>
  <c r="H526" i="2"/>
  <c r="G526" i="2"/>
  <c r="D526" i="2"/>
  <c r="C526" i="2"/>
  <c r="B526" i="2"/>
  <c r="A526" i="2"/>
  <c r="H429" i="2"/>
  <c r="G429" i="2"/>
  <c r="D429" i="2"/>
  <c r="C429" i="2"/>
  <c r="B429" i="2"/>
  <c r="A429" i="2"/>
  <c r="H525" i="2"/>
  <c r="G525" i="2"/>
  <c r="D525" i="2"/>
  <c r="C525" i="2"/>
  <c r="B525" i="2"/>
  <c r="A525" i="2"/>
  <c r="H428" i="2"/>
  <c r="G428" i="2"/>
  <c r="D428" i="2"/>
  <c r="C428" i="2"/>
  <c r="B428" i="2"/>
  <c r="A428" i="2"/>
  <c r="H524" i="2"/>
  <c r="G524" i="2"/>
  <c r="D524" i="2"/>
  <c r="C524" i="2"/>
  <c r="B524" i="2"/>
  <c r="A524" i="2"/>
  <c r="H427" i="2"/>
  <c r="G427" i="2"/>
  <c r="D427" i="2"/>
  <c r="C427" i="2"/>
  <c r="B427" i="2"/>
  <c r="A427" i="2"/>
  <c r="H523" i="2"/>
  <c r="G523" i="2"/>
  <c r="D523" i="2"/>
  <c r="C523" i="2"/>
  <c r="B523" i="2"/>
  <c r="A523" i="2"/>
  <c r="H426" i="2"/>
  <c r="G426" i="2"/>
  <c r="D426" i="2"/>
  <c r="C426" i="2"/>
  <c r="B426" i="2"/>
  <c r="A426" i="2"/>
  <c r="H522" i="2"/>
  <c r="G522" i="2"/>
  <c r="D522" i="2"/>
  <c r="C522" i="2"/>
  <c r="B522" i="2"/>
  <c r="A522" i="2"/>
  <c r="H425" i="2"/>
  <c r="G425" i="2"/>
  <c r="D425" i="2"/>
  <c r="C425" i="2"/>
  <c r="B425" i="2"/>
  <c r="A425" i="2"/>
  <c r="H521" i="2"/>
  <c r="G521" i="2"/>
  <c r="D521" i="2"/>
  <c r="C521" i="2"/>
  <c r="B521" i="2"/>
  <c r="A521" i="2"/>
  <c r="H424" i="2"/>
  <c r="G424" i="2"/>
  <c r="D424" i="2"/>
  <c r="C424" i="2"/>
  <c r="B424" i="2"/>
  <c r="A424" i="2"/>
  <c r="H520" i="2"/>
  <c r="G520" i="2"/>
  <c r="D520" i="2"/>
  <c r="C520" i="2"/>
  <c r="B520" i="2"/>
  <c r="A520" i="2"/>
  <c r="H423" i="2"/>
  <c r="G423" i="2"/>
  <c r="D423" i="2"/>
  <c r="C423" i="2"/>
  <c r="B423" i="2"/>
  <c r="A423" i="2"/>
  <c r="H519" i="2"/>
  <c r="G519" i="2"/>
  <c r="D519" i="2"/>
  <c r="C519" i="2"/>
  <c r="B519" i="2"/>
  <c r="A519" i="2"/>
  <c r="H422" i="2"/>
  <c r="G422" i="2"/>
  <c r="D422" i="2"/>
  <c r="C422" i="2"/>
  <c r="B422" i="2"/>
  <c r="A422" i="2"/>
  <c r="H518" i="2"/>
  <c r="G518" i="2"/>
  <c r="D518" i="2"/>
  <c r="C518" i="2"/>
  <c r="B518" i="2"/>
  <c r="A518" i="2"/>
  <c r="H421" i="2"/>
  <c r="G421" i="2"/>
  <c r="D421" i="2"/>
  <c r="C421" i="2"/>
  <c r="B421" i="2"/>
  <c r="A421" i="2"/>
  <c r="H517" i="2"/>
  <c r="G517" i="2"/>
  <c r="D517" i="2"/>
  <c r="C517" i="2"/>
  <c r="B517" i="2"/>
  <c r="A517" i="2"/>
  <c r="H420" i="2"/>
  <c r="G420" i="2"/>
  <c r="D420" i="2"/>
  <c r="C420" i="2"/>
  <c r="B420" i="2"/>
  <c r="A420" i="2"/>
  <c r="H516" i="2"/>
  <c r="G516" i="2"/>
  <c r="D516" i="2"/>
  <c r="C516" i="2"/>
  <c r="B516" i="2"/>
  <c r="A516" i="2"/>
  <c r="H419" i="2"/>
  <c r="G419" i="2"/>
  <c r="D419" i="2"/>
  <c r="C419" i="2"/>
  <c r="B419" i="2"/>
  <c r="A419" i="2"/>
  <c r="H515" i="2"/>
  <c r="G515" i="2"/>
  <c r="D515" i="2"/>
  <c r="C515" i="2"/>
  <c r="B515" i="2"/>
  <c r="A515" i="2"/>
  <c r="H418" i="2"/>
  <c r="G418" i="2"/>
  <c r="D418" i="2"/>
  <c r="C418" i="2"/>
  <c r="B418" i="2"/>
  <c r="A418" i="2"/>
  <c r="H514" i="2"/>
  <c r="G514" i="2"/>
  <c r="D514" i="2"/>
  <c r="C514" i="2"/>
  <c r="B514" i="2"/>
  <c r="A514" i="2"/>
  <c r="H417" i="2"/>
  <c r="G417" i="2"/>
  <c r="D417" i="2"/>
  <c r="C417" i="2"/>
  <c r="B417" i="2"/>
  <c r="A417" i="2"/>
  <c r="H513" i="2"/>
  <c r="G513" i="2"/>
  <c r="D513" i="2"/>
  <c r="C513" i="2"/>
  <c r="B513" i="2"/>
  <c r="A513" i="2"/>
  <c r="H416" i="2"/>
  <c r="G416" i="2"/>
  <c r="D416" i="2"/>
  <c r="C416" i="2"/>
  <c r="B416" i="2"/>
  <c r="A416" i="2"/>
  <c r="H512" i="2"/>
  <c r="G512" i="2"/>
  <c r="D512" i="2"/>
  <c r="C512" i="2"/>
  <c r="B512" i="2"/>
  <c r="A512" i="2"/>
  <c r="H415" i="2"/>
  <c r="G415" i="2"/>
  <c r="D415" i="2"/>
  <c r="C415" i="2"/>
  <c r="B415" i="2"/>
  <c r="A415" i="2"/>
  <c r="H511" i="2"/>
  <c r="G511" i="2"/>
  <c r="D511" i="2"/>
  <c r="C511" i="2"/>
  <c r="B511" i="2"/>
  <c r="A511" i="2"/>
  <c r="H414" i="2"/>
  <c r="G414" i="2"/>
  <c r="D414" i="2"/>
  <c r="C414" i="2"/>
  <c r="B414" i="2"/>
  <c r="A414" i="2"/>
  <c r="H510" i="2"/>
  <c r="G510" i="2"/>
  <c r="D510" i="2"/>
  <c r="C510" i="2"/>
  <c r="B510" i="2"/>
  <c r="A510" i="2"/>
  <c r="H413" i="2"/>
  <c r="G413" i="2"/>
  <c r="D413" i="2"/>
  <c r="C413" i="2"/>
  <c r="B413" i="2"/>
  <c r="A413" i="2"/>
  <c r="H509" i="2"/>
  <c r="G509" i="2"/>
  <c r="D509" i="2"/>
  <c r="C509" i="2"/>
  <c r="B509" i="2"/>
  <c r="A509" i="2"/>
  <c r="H412" i="2"/>
  <c r="G412" i="2"/>
  <c r="D412" i="2"/>
  <c r="C412" i="2"/>
  <c r="B412" i="2"/>
  <c r="A412" i="2"/>
  <c r="H508" i="2"/>
  <c r="G508" i="2"/>
  <c r="D508" i="2"/>
  <c r="C508" i="2"/>
  <c r="B508" i="2"/>
  <c r="A508" i="2"/>
  <c r="H411" i="2"/>
  <c r="G411" i="2"/>
  <c r="D411" i="2"/>
  <c r="C411" i="2"/>
  <c r="B411" i="2"/>
  <c r="A411" i="2"/>
  <c r="H507" i="2"/>
  <c r="G507" i="2"/>
  <c r="D507" i="2"/>
  <c r="C507" i="2"/>
  <c r="B507" i="2"/>
  <c r="A507" i="2"/>
  <c r="H410" i="2"/>
  <c r="G410" i="2"/>
  <c r="D410" i="2"/>
  <c r="C410" i="2"/>
  <c r="B410" i="2"/>
  <c r="A410" i="2"/>
  <c r="H506" i="2"/>
  <c r="G506" i="2"/>
  <c r="D506" i="2"/>
  <c r="C506" i="2"/>
  <c r="B506" i="2"/>
  <c r="A506" i="2"/>
  <c r="H409" i="2"/>
  <c r="G409" i="2"/>
  <c r="D409" i="2"/>
  <c r="C409" i="2"/>
  <c r="B409" i="2"/>
  <c r="A409" i="2"/>
  <c r="H505" i="2"/>
  <c r="G505" i="2"/>
  <c r="D505" i="2"/>
  <c r="C505" i="2"/>
  <c r="B505" i="2"/>
  <c r="A505" i="2"/>
  <c r="H408" i="2"/>
  <c r="G408" i="2"/>
  <c r="D408" i="2"/>
  <c r="C408" i="2"/>
  <c r="B408" i="2"/>
  <c r="A408" i="2"/>
  <c r="H504" i="2"/>
  <c r="G504" i="2"/>
  <c r="D504" i="2"/>
  <c r="C504" i="2"/>
  <c r="B504" i="2"/>
  <c r="A504" i="2"/>
  <c r="H407" i="2"/>
  <c r="G407" i="2"/>
  <c r="D407" i="2"/>
  <c r="C407" i="2"/>
  <c r="B407" i="2"/>
  <c r="A407" i="2"/>
  <c r="H503" i="2"/>
  <c r="G503" i="2"/>
  <c r="D503" i="2"/>
  <c r="C503" i="2"/>
  <c r="B503" i="2"/>
  <c r="A503" i="2"/>
  <c r="H406" i="2"/>
  <c r="G406" i="2"/>
  <c r="D406" i="2"/>
  <c r="C406" i="2"/>
  <c r="B406" i="2"/>
  <c r="A406" i="2"/>
  <c r="H502" i="2"/>
  <c r="G502" i="2"/>
  <c r="D502" i="2"/>
  <c r="C502" i="2"/>
  <c r="B502" i="2"/>
  <c r="A502" i="2"/>
  <c r="H405" i="2"/>
  <c r="G405" i="2"/>
  <c r="D405" i="2"/>
  <c r="C405" i="2"/>
  <c r="B405" i="2"/>
  <c r="A405" i="2"/>
  <c r="H501" i="2"/>
  <c r="G501" i="2"/>
  <c r="D501" i="2"/>
  <c r="C501" i="2"/>
  <c r="B501" i="2"/>
  <c r="A501" i="2"/>
  <c r="H404" i="2"/>
  <c r="G404" i="2"/>
  <c r="D404" i="2"/>
  <c r="C404" i="2"/>
  <c r="B404" i="2"/>
  <c r="A404" i="2"/>
  <c r="H500" i="2"/>
  <c r="G500" i="2"/>
  <c r="D500" i="2"/>
  <c r="C500" i="2"/>
  <c r="B500" i="2"/>
  <c r="A500" i="2"/>
  <c r="H403" i="2"/>
  <c r="G403" i="2"/>
  <c r="D403" i="2"/>
  <c r="C403" i="2"/>
  <c r="B403" i="2"/>
  <c r="A403" i="2"/>
  <c r="H499" i="2"/>
  <c r="G499" i="2"/>
  <c r="D499" i="2"/>
  <c r="C499" i="2"/>
  <c r="B499" i="2"/>
  <c r="A499" i="2"/>
  <c r="H402" i="2"/>
  <c r="G402" i="2"/>
  <c r="D402" i="2"/>
  <c r="C402" i="2"/>
  <c r="B402" i="2"/>
  <c r="A402" i="2"/>
  <c r="H498" i="2"/>
  <c r="G498" i="2"/>
  <c r="D498" i="2"/>
  <c r="C498" i="2"/>
  <c r="B498" i="2"/>
  <c r="A498" i="2"/>
  <c r="H401" i="2"/>
  <c r="G401" i="2"/>
  <c r="D401" i="2"/>
  <c r="C401" i="2"/>
  <c r="B401" i="2"/>
  <c r="A401" i="2"/>
  <c r="H497" i="2"/>
  <c r="G497" i="2"/>
  <c r="D497" i="2"/>
  <c r="C497" i="2"/>
  <c r="B497" i="2"/>
  <c r="A497" i="2"/>
  <c r="H400" i="2"/>
  <c r="G400" i="2"/>
  <c r="D400" i="2"/>
  <c r="C400" i="2"/>
  <c r="B400" i="2"/>
  <c r="A400" i="2"/>
  <c r="H496" i="2"/>
  <c r="G496" i="2"/>
  <c r="D496" i="2"/>
  <c r="C496" i="2"/>
  <c r="B496" i="2"/>
  <c r="A496" i="2"/>
  <c r="H495" i="2"/>
  <c r="G495" i="2"/>
  <c r="D495" i="2"/>
  <c r="C495" i="2"/>
  <c r="B495" i="2"/>
  <c r="A495" i="2"/>
  <c r="H494" i="2"/>
  <c r="G494" i="2"/>
  <c r="D494" i="2"/>
  <c r="C494" i="2"/>
  <c r="B494" i="2"/>
  <c r="A494" i="2"/>
  <c r="H493" i="2"/>
  <c r="G493" i="2"/>
  <c r="D493" i="2"/>
  <c r="C493" i="2"/>
  <c r="B493" i="2"/>
  <c r="A493" i="2"/>
  <c r="H492" i="2"/>
  <c r="G492" i="2"/>
  <c r="D492" i="2"/>
  <c r="C492" i="2"/>
  <c r="B492" i="2"/>
  <c r="A492" i="2"/>
  <c r="H491" i="2"/>
  <c r="G491" i="2"/>
  <c r="D491" i="2"/>
  <c r="C491" i="2"/>
  <c r="B491" i="2"/>
  <c r="A491" i="2"/>
  <c r="H490" i="2"/>
  <c r="G490" i="2"/>
  <c r="D490" i="2"/>
  <c r="C490" i="2"/>
  <c r="B490" i="2"/>
  <c r="A490" i="2"/>
  <c r="H489" i="2"/>
  <c r="G489" i="2"/>
  <c r="D489" i="2"/>
  <c r="C489" i="2"/>
  <c r="B489" i="2"/>
  <c r="A489" i="2"/>
  <c r="H488" i="2"/>
  <c r="G488" i="2"/>
  <c r="D488" i="2"/>
  <c r="C488" i="2"/>
  <c r="B488" i="2"/>
  <c r="A488" i="2"/>
  <c r="H487" i="2"/>
  <c r="G487" i="2"/>
  <c r="D487" i="2"/>
  <c r="C487" i="2"/>
  <c r="B487" i="2"/>
  <c r="A487" i="2"/>
  <c r="H486" i="2"/>
  <c r="G486" i="2"/>
  <c r="D486" i="2"/>
  <c r="C486" i="2"/>
  <c r="B486" i="2"/>
  <c r="A486" i="2"/>
  <c r="H485" i="2"/>
  <c r="G485" i="2"/>
  <c r="D485" i="2"/>
  <c r="C485" i="2"/>
  <c r="B485" i="2"/>
  <c r="A485" i="2"/>
  <c r="H484" i="2"/>
  <c r="G484" i="2"/>
  <c r="D484" i="2"/>
  <c r="C484" i="2"/>
  <c r="B484" i="2"/>
  <c r="A484" i="2"/>
  <c r="H483" i="2"/>
  <c r="G483" i="2"/>
  <c r="D483" i="2"/>
  <c r="C483" i="2"/>
  <c r="B483" i="2"/>
  <c r="A483" i="2"/>
  <c r="H482" i="2"/>
  <c r="G482" i="2"/>
  <c r="D482" i="2"/>
  <c r="C482" i="2"/>
  <c r="B482" i="2"/>
  <c r="A482" i="2"/>
  <c r="H481" i="2"/>
  <c r="G481" i="2"/>
  <c r="D481" i="2"/>
  <c r="C481" i="2"/>
  <c r="B481" i="2"/>
  <c r="A481" i="2"/>
  <c r="H824" i="2"/>
  <c r="G824" i="2"/>
  <c r="D824" i="2"/>
  <c r="C824" i="2"/>
  <c r="B824" i="2"/>
  <c r="A824" i="2"/>
  <c r="H90" i="2"/>
  <c r="G90" i="2"/>
  <c r="D90" i="2"/>
  <c r="C90" i="2"/>
  <c r="B90" i="2"/>
  <c r="A90" i="2"/>
  <c r="H1096" i="2"/>
  <c r="G1096" i="2"/>
  <c r="D1096" i="2"/>
  <c r="C1096" i="2"/>
  <c r="B1096" i="2"/>
  <c r="A1096" i="2"/>
  <c r="H126" i="2"/>
  <c r="G126" i="2"/>
  <c r="D126" i="2"/>
  <c r="C126" i="2"/>
  <c r="B126" i="2"/>
  <c r="A126" i="2"/>
  <c r="H703" i="2"/>
  <c r="G703" i="2"/>
  <c r="D703" i="2"/>
  <c r="C703" i="2"/>
  <c r="B703" i="2"/>
  <c r="A703" i="2"/>
  <c r="H590" i="2"/>
  <c r="G590" i="2"/>
  <c r="D590" i="2"/>
  <c r="C590" i="2"/>
  <c r="B590" i="2"/>
  <c r="A590" i="2"/>
  <c r="H1111" i="2"/>
  <c r="G1111" i="2"/>
  <c r="D1111" i="2"/>
  <c r="C1111" i="2"/>
  <c r="B1111" i="2"/>
  <c r="A1111" i="2"/>
  <c r="H702" i="2"/>
  <c r="G702" i="2"/>
  <c r="D702" i="2"/>
  <c r="C702" i="2"/>
  <c r="B702" i="2"/>
  <c r="A702" i="2"/>
  <c r="H45" i="2"/>
  <c r="G45" i="2"/>
  <c r="D45" i="2"/>
  <c r="C45" i="2"/>
  <c r="B45" i="2"/>
  <c r="A45" i="2"/>
  <c r="H336" i="2"/>
  <c r="G336" i="2"/>
  <c r="D336" i="2"/>
  <c r="C336" i="2"/>
  <c r="B336" i="2"/>
  <c r="A336" i="2"/>
  <c r="H801" i="2"/>
  <c r="G801" i="2"/>
  <c r="D801" i="2"/>
  <c r="C801" i="2"/>
  <c r="B801" i="2"/>
  <c r="A801" i="2"/>
  <c r="H1095" i="2"/>
  <c r="G1095" i="2"/>
  <c r="D1095" i="2"/>
  <c r="C1095" i="2"/>
  <c r="B1095" i="2"/>
  <c r="A1095" i="2"/>
  <c r="H125" i="2"/>
  <c r="G125" i="2"/>
  <c r="D125" i="2"/>
  <c r="C125" i="2"/>
  <c r="B125" i="2"/>
  <c r="A125" i="2"/>
  <c r="H609" i="2"/>
  <c r="G609" i="2"/>
  <c r="D609" i="2"/>
  <c r="C609" i="2"/>
  <c r="B609" i="2"/>
  <c r="A609" i="2"/>
  <c r="H335" i="2"/>
  <c r="G335" i="2"/>
  <c r="D335" i="2"/>
  <c r="C335" i="2"/>
  <c r="B335" i="2"/>
  <c r="A335" i="2"/>
  <c r="H1094" i="2"/>
  <c r="G1094" i="2"/>
  <c r="D1094" i="2"/>
  <c r="C1094" i="2"/>
  <c r="B1094" i="2"/>
  <c r="A1094" i="2"/>
  <c r="H124" i="2"/>
  <c r="G124" i="2"/>
  <c r="D124" i="2"/>
  <c r="C124" i="2"/>
  <c r="B124" i="2"/>
  <c r="A124" i="2"/>
  <c r="H578" i="2"/>
  <c r="G578" i="2"/>
  <c r="D578" i="2"/>
  <c r="C578" i="2"/>
  <c r="B578" i="2"/>
  <c r="A578" i="2"/>
  <c r="H1093" i="2"/>
  <c r="G1093" i="2"/>
  <c r="D1093" i="2"/>
  <c r="C1093" i="2"/>
  <c r="B1093" i="2"/>
  <c r="A1093" i="2"/>
  <c r="H123" i="2"/>
  <c r="G123" i="2"/>
  <c r="D123" i="2"/>
  <c r="C123" i="2"/>
  <c r="B123" i="2"/>
  <c r="A123" i="2"/>
  <c r="H701" i="2"/>
  <c r="G701" i="2"/>
  <c r="D701" i="2"/>
  <c r="C701" i="2"/>
  <c r="B701" i="2"/>
  <c r="A701" i="2"/>
  <c r="H1110" i="2"/>
  <c r="G1110" i="2"/>
  <c r="D1110" i="2"/>
  <c r="C1110" i="2"/>
  <c r="B1110" i="2"/>
  <c r="A1110" i="2"/>
  <c r="H796" i="2"/>
  <c r="G796" i="2"/>
  <c r="D796" i="2"/>
  <c r="C796" i="2"/>
  <c r="B796" i="2"/>
  <c r="A796" i="2"/>
  <c r="H700" i="2"/>
  <c r="G700" i="2"/>
  <c r="D700" i="2"/>
  <c r="C700" i="2"/>
  <c r="B700" i="2"/>
  <c r="A700" i="2"/>
  <c r="H263" i="2"/>
  <c r="G263" i="2"/>
  <c r="D263" i="2"/>
  <c r="C263" i="2"/>
  <c r="B263" i="2"/>
  <c r="A263" i="2"/>
  <c r="H1109" i="2"/>
  <c r="G1109" i="2"/>
  <c r="D1109" i="2"/>
  <c r="C1109" i="2"/>
  <c r="B1109" i="2"/>
  <c r="A1109" i="2"/>
  <c r="H334" i="2"/>
  <c r="G334" i="2"/>
  <c r="D334" i="2"/>
  <c r="C334" i="2"/>
  <c r="B334" i="2"/>
  <c r="A334" i="2"/>
  <c r="H119" i="2"/>
  <c r="G119" i="2"/>
  <c r="D119" i="2"/>
  <c r="C119" i="2"/>
  <c r="B119" i="2"/>
  <c r="A119" i="2"/>
  <c r="H625" i="2"/>
  <c r="G625" i="2"/>
  <c r="D625" i="2"/>
  <c r="C625" i="2"/>
  <c r="B625" i="2"/>
  <c r="A625" i="2"/>
  <c r="H624" i="2"/>
  <c r="G624" i="2"/>
  <c r="D624" i="2"/>
  <c r="C624" i="2"/>
  <c r="B624" i="2"/>
  <c r="A624" i="2"/>
  <c r="H1074" i="2"/>
  <c r="G1074" i="2"/>
  <c r="D1074" i="2"/>
  <c r="C1074" i="2"/>
  <c r="B1074" i="2"/>
  <c r="A1074" i="2"/>
  <c r="H1092" i="2"/>
  <c r="G1092" i="2"/>
  <c r="D1092" i="2"/>
  <c r="C1092" i="2"/>
  <c r="B1092" i="2"/>
  <c r="A1092" i="2"/>
  <c r="H122" i="2"/>
  <c r="G122" i="2"/>
  <c r="D122" i="2"/>
  <c r="C122" i="2"/>
  <c r="B122" i="2"/>
  <c r="A122" i="2"/>
  <c r="H89" i="2"/>
  <c r="G89" i="2"/>
  <c r="D89" i="2"/>
  <c r="C89" i="2"/>
  <c r="B89" i="2"/>
  <c r="A89" i="2"/>
  <c r="H699" i="2"/>
  <c r="G699" i="2"/>
  <c r="D699" i="2"/>
  <c r="C699" i="2"/>
  <c r="B699" i="2"/>
  <c r="A699" i="2"/>
  <c r="H262" i="2"/>
  <c r="G262" i="2"/>
  <c r="D262" i="2"/>
  <c r="C262" i="2"/>
  <c r="B262" i="2"/>
  <c r="A262" i="2"/>
  <c r="H333" i="2"/>
  <c r="G333" i="2"/>
  <c r="D333" i="2"/>
  <c r="C333" i="2"/>
  <c r="B333" i="2"/>
  <c r="A333" i="2"/>
  <c r="H178" i="2"/>
  <c r="G178" i="2"/>
  <c r="D178" i="2"/>
  <c r="C178" i="2"/>
  <c r="B178" i="2"/>
  <c r="A178" i="2"/>
  <c r="H698" i="2"/>
  <c r="G698" i="2"/>
  <c r="D698" i="2"/>
  <c r="C698" i="2"/>
  <c r="B698" i="2"/>
  <c r="A698" i="2"/>
  <c r="H261" i="2"/>
  <c r="G261" i="2"/>
  <c r="D261" i="2"/>
  <c r="C261" i="2"/>
  <c r="B261" i="2"/>
  <c r="A261" i="2"/>
  <c r="H697" i="2"/>
  <c r="G697" i="2"/>
  <c r="D697" i="2"/>
  <c r="C697" i="2"/>
  <c r="B697" i="2"/>
  <c r="A697" i="2"/>
  <c r="H260" i="2"/>
  <c r="G260" i="2"/>
  <c r="D260" i="2"/>
  <c r="C260" i="2"/>
  <c r="B260" i="2"/>
  <c r="A260" i="2"/>
  <c r="H696" i="2"/>
  <c r="G696" i="2"/>
  <c r="D696" i="2"/>
  <c r="C696" i="2"/>
  <c r="B696" i="2"/>
  <c r="A696" i="2"/>
  <c r="H259" i="2"/>
  <c r="G259" i="2"/>
  <c r="D259" i="2"/>
  <c r="C259" i="2"/>
  <c r="B259" i="2"/>
  <c r="A259" i="2"/>
  <c r="H695" i="2"/>
  <c r="G695" i="2"/>
  <c r="D695" i="2"/>
  <c r="C695" i="2"/>
  <c r="B695" i="2"/>
  <c r="A695" i="2"/>
  <c r="H258" i="2"/>
  <c r="G258" i="2"/>
  <c r="D258" i="2"/>
  <c r="C258" i="2"/>
  <c r="B258" i="2"/>
  <c r="A258" i="2"/>
  <c r="H332" i="2"/>
  <c r="G332" i="2"/>
  <c r="D332" i="2"/>
  <c r="C332" i="2"/>
  <c r="B332" i="2"/>
  <c r="A332" i="2"/>
  <c r="H331" i="2"/>
  <c r="G331" i="2"/>
  <c r="D331" i="2"/>
  <c r="C331" i="2"/>
  <c r="B331" i="2"/>
  <c r="A331" i="2"/>
  <c r="H330" i="2"/>
  <c r="G330" i="2"/>
  <c r="D330" i="2"/>
  <c r="C330" i="2"/>
  <c r="B330" i="2"/>
  <c r="A330" i="2"/>
  <c r="H329" i="2"/>
  <c r="G329" i="2"/>
  <c r="D329" i="2"/>
  <c r="C329" i="2"/>
  <c r="B329" i="2"/>
  <c r="A329" i="2"/>
  <c r="H746" i="2"/>
  <c r="G746" i="2"/>
  <c r="D746" i="2"/>
  <c r="C746" i="2"/>
  <c r="B746" i="2"/>
  <c r="A746" i="2"/>
  <c r="H823" i="2"/>
  <c r="G823" i="2"/>
  <c r="D823" i="2"/>
  <c r="C823" i="2"/>
  <c r="B823" i="2"/>
  <c r="A823" i="2"/>
  <c r="H822" i="2"/>
  <c r="G822" i="2"/>
  <c r="D822" i="2"/>
  <c r="C822" i="2"/>
  <c r="B822" i="2"/>
  <c r="A822" i="2"/>
  <c r="H821" i="2"/>
  <c r="G821" i="2"/>
  <c r="D821" i="2"/>
  <c r="C821" i="2"/>
  <c r="B821" i="2"/>
  <c r="A821" i="2"/>
  <c r="H820" i="2"/>
  <c r="G820" i="2"/>
  <c r="D820" i="2"/>
  <c r="C820" i="2"/>
  <c r="B820" i="2"/>
  <c r="A820" i="2"/>
  <c r="H819" i="2"/>
  <c r="G819" i="2"/>
  <c r="D819" i="2"/>
  <c r="C819" i="2"/>
  <c r="B819" i="2"/>
  <c r="A819" i="2"/>
  <c r="H818" i="2"/>
  <c r="G818" i="2"/>
  <c r="D818" i="2"/>
  <c r="C818" i="2"/>
  <c r="B818" i="2"/>
  <c r="A818" i="2"/>
  <c r="H817" i="2"/>
  <c r="G817" i="2"/>
  <c r="D817" i="2"/>
  <c r="C817" i="2"/>
  <c r="B817" i="2"/>
  <c r="A817" i="2"/>
  <c r="H816" i="2"/>
  <c r="G816" i="2"/>
  <c r="D816" i="2"/>
  <c r="C816" i="2"/>
  <c r="B816" i="2"/>
  <c r="A816" i="2"/>
  <c r="H815" i="2"/>
  <c r="G815" i="2"/>
  <c r="D815" i="2"/>
  <c r="C815" i="2"/>
  <c r="B815" i="2"/>
  <c r="A815" i="2"/>
  <c r="H814" i="2"/>
  <c r="G814" i="2"/>
  <c r="D814" i="2"/>
  <c r="C814" i="2"/>
  <c r="B814" i="2"/>
  <c r="A814" i="2"/>
  <c r="H1091" i="2"/>
  <c r="G1091" i="2"/>
  <c r="D1091" i="2"/>
  <c r="C1091" i="2"/>
  <c r="B1091" i="2"/>
  <c r="A1091" i="2"/>
  <c r="H694" i="2"/>
  <c r="G694" i="2"/>
  <c r="D694" i="2"/>
  <c r="C694" i="2"/>
  <c r="B694" i="2"/>
  <c r="A694" i="2"/>
  <c r="H257" i="2"/>
  <c r="G257" i="2"/>
  <c r="D257" i="2"/>
  <c r="C257" i="2"/>
  <c r="B257" i="2"/>
  <c r="A257" i="2"/>
  <c r="H693" i="2"/>
  <c r="G693" i="2"/>
  <c r="D693" i="2"/>
  <c r="C693" i="2"/>
  <c r="B693" i="2"/>
  <c r="A693" i="2"/>
  <c r="H256" i="2"/>
  <c r="G256" i="2"/>
  <c r="D256" i="2"/>
  <c r="C256" i="2"/>
  <c r="B256" i="2"/>
  <c r="A256" i="2"/>
  <c r="H692" i="2"/>
  <c r="G692" i="2"/>
  <c r="D692" i="2"/>
  <c r="C692" i="2"/>
  <c r="B692" i="2"/>
  <c r="A692" i="2"/>
  <c r="H255" i="2"/>
  <c r="G255" i="2"/>
  <c r="D255" i="2"/>
  <c r="C255" i="2"/>
  <c r="B255" i="2"/>
  <c r="A255" i="2"/>
  <c r="H691" i="2"/>
  <c r="G691" i="2"/>
  <c r="D691" i="2"/>
  <c r="C691" i="2"/>
  <c r="B691" i="2"/>
  <c r="A691" i="2"/>
  <c r="H254" i="2"/>
  <c r="G254" i="2"/>
  <c r="D254" i="2"/>
  <c r="C254" i="2"/>
  <c r="B254" i="2"/>
  <c r="A254" i="2"/>
  <c r="H690" i="2"/>
  <c r="G690" i="2"/>
  <c r="D690" i="2"/>
  <c r="C690" i="2"/>
  <c r="B690" i="2"/>
  <c r="A690" i="2"/>
  <c r="H253" i="2"/>
  <c r="G253" i="2"/>
  <c r="D253" i="2"/>
  <c r="C253" i="2"/>
  <c r="B253" i="2"/>
  <c r="A253" i="2"/>
  <c r="H689" i="2"/>
  <c r="G689" i="2"/>
  <c r="D689" i="2"/>
  <c r="C689" i="2"/>
  <c r="B689" i="2"/>
  <c r="A689" i="2"/>
  <c r="H252" i="2"/>
  <c r="G252" i="2"/>
  <c r="D252" i="2"/>
  <c r="C252" i="2"/>
  <c r="B252" i="2"/>
  <c r="A252" i="2"/>
  <c r="H688" i="2"/>
  <c r="G688" i="2"/>
  <c r="D688" i="2"/>
  <c r="C688" i="2"/>
  <c r="B688" i="2"/>
  <c r="A688" i="2"/>
  <c r="H251" i="2"/>
  <c r="G251" i="2"/>
  <c r="D251" i="2"/>
  <c r="C251" i="2"/>
  <c r="B251" i="2"/>
  <c r="A251" i="2"/>
  <c r="H687" i="2"/>
  <c r="G687" i="2"/>
  <c r="D687" i="2"/>
  <c r="C687" i="2"/>
  <c r="B687" i="2"/>
  <c r="A687" i="2"/>
  <c r="H250" i="2"/>
  <c r="G250" i="2"/>
  <c r="D250" i="2"/>
  <c r="C250" i="2"/>
  <c r="B250" i="2"/>
  <c r="A250" i="2"/>
  <c r="H686" i="2"/>
  <c r="G686" i="2"/>
  <c r="D686" i="2"/>
  <c r="C686" i="2"/>
  <c r="B686" i="2"/>
  <c r="A686" i="2"/>
  <c r="H249" i="2"/>
  <c r="G249" i="2"/>
  <c r="D249" i="2"/>
  <c r="C249" i="2"/>
  <c r="B249" i="2"/>
  <c r="A249" i="2"/>
  <c r="H685" i="2"/>
  <c r="G685" i="2"/>
  <c r="D685" i="2"/>
  <c r="C685" i="2"/>
  <c r="B685" i="2"/>
  <c r="A685" i="2"/>
  <c r="H248" i="2"/>
  <c r="G248" i="2"/>
  <c r="D248" i="2"/>
  <c r="C248" i="2"/>
  <c r="B248" i="2"/>
  <c r="A248" i="2"/>
  <c r="H684" i="2"/>
  <c r="G684" i="2"/>
  <c r="D684" i="2"/>
  <c r="C684" i="2"/>
  <c r="B684" i="2"/>
  <c r="A684" i="2"/>
  <c r="H247" i="2"/>
  <c r="G247" i="2"/>
  <c r="D247" i="2"/>
  <c r="C247" i="2"/>
  <c r="B247" i="2"/>
  <c r="A247" i="2"/>
  <c r="H683" i="2"/>
  <c r="G683" i="2"/>
  <c r="D683" i="2"/>
  <c r="C683" i="2"/>
  <c r="B683" i="2"/>
  <c r="A683" i="2"/>
  <c r="H246" i="2"/>
  <c r="G246" i="2"/>
  <c r="D246" i="2"/>
  <c r="C246" i="2"/>
  <c r="B246" i="2"/>
  <c r="A246" i="2"/>
  <c r="H682" i="2"/>
  <c r="G682" i="2"/>
  <c r="D682" i="2"/>
  <c r="C682" i="2"/>
  <c r="B682" i="2"/>
  <c r="A682" i="2"/>
  <c r="H245" i="2"/>
  <c r="G245" i="2"/>
  <c r="D245" i="2"/>
  <c r="C245" i="2"/>
  <c r="B245" i="2"/>
  <c r="A245" i="2"/>
  <c r="H681" i="2"/>
  <c r="G681" i="2"/>
  <c r="D681" i="2"/>
  <c r="C681" i="2"/>
  <c r="B681" i="2"/>
  <c r="A681" i="2"/>
  <c r="H244" i="2"/>
  <c r="G244" i="2"/>
  <c r="D244" i="2"/>
  <c r="C244" i="2"/>
  <c r="B244" i="2"/>
  <c r="A244" i="2"/>
  <c r="H680" i="2"/>
  <c r="G680" i="2"/>
  <c r="D680" i="2"/>
  <c r="C680" i="2"/>
  <c r="B680" i="2"/>
  <c r="A680" i="2"/>
  <c r="H243" i="2"/>
  <c r="G243" i="2"/>
  <c r="D243" i="2"/>
  <c r="C243" i="2"/>
  <c r="B243" i="2"/>
  <c r="A243" i="2"/>
  <c r="H679" i="2"/>
  <c r="G679" i="2"/>
  <c r="D679" i="2"/>
  <c r="C679" i="2"/>
  <c r="B679" i="2"/>
  <c r="A679" i="2"/>
  <c r="H242" i="2"/>
  <c r="G242" i="2"/>
  <c r="D242" i="2"/>
  <c r="C242" i="2"/>
  <c r="B242" i="2"/>
  <c r="A242" i="2"/>
  <c r="H678" i="2"/>
  <c r="G678" i="2"/>
  <c r="D678" i="2"/>
  <c r="C678" i="2"/>
  <c r="B678" i="2"/>
  <c r="A678" i="2"/>
  <c r="H241" i="2"/>
  <c r="G241" i="2"/>
  <c r="D241" i="2"/>
  <c r="C241" i="2"/>
  <c r="B241" i="2"/>
  <c r="A241" i="2"/>
  <c r="H677" i="2"/>
  <c r="G677" i="2"/>
  <c r="D677" i="2"/>
  <c r="C677" i="2"/>
  <c r="B677" i="2"/>
  <c r="A677" i="2"/>
  <c r="H240" i="2"/>
  <c r="G240" i="2"/>
  <c r="D240" i="2"/>
  <c r="C240" i="2"/>
  <c r="B240" i="2"/>
  <c r="A240" i="2"/>
  <c r="H676" i="2"/>
  <c r="G676" i="2"/>
  <c r="D676" i="2"/>
  <c r="C676" i="2"/>
  <c r="B676" i="2"/>
  <c r="A676" i="2"/>
  <c r="H239" i="2"/>
  <c r="G239" i="2"/>
  <c r="D239" i="2"/>
  <c r="C239" i="2"/>
  <c r="B239" i="2"/>
  <c r="A239" i="2"/>
  <c r="H589" i="2"/>
  <c r="G589" i="2"/>
  <c r="D589" i="2"/>
  <c r="C589" i="2"/>
  <c r="B589" i="2"/>
  <c r="A589" i="2"/>
  <c r="H328" i="2"/>
  <c r="G328" i="2"/>
  <c r="D328" i="2"/>
  <c r="C328" i="2"/>
  <c r="B328" i="2"/>
  <c r="A328" i="2"/>
  <c r="H111" i="2"/>
  <c r="G111" i="2"/>
  <c r="D111" i="2"/>
  <c r="C111" i="2"/>
  <c r="B111" i="2"/>
  <c r="A111" i="2"/>
  <c r="H736" i="2"/>
  <c r="G736" i="2"/>
  <c r="D736" i="2"/>
  <c r="C736" i="2"/>
  <c r="B736" i="2"/>
  <c r="A736" i="2"/>
  <c r="H813" i="2"/>
  <c r="G813" i="2"/>
  <c r="D813" i="2"/>
  <c r="C813" i="2"/>
  <c r="B813" i="2"/>
  <c r="A813" i="2"/>
  <c r="H812" i="2"/>
  <c r="G812" i="2"/>
  <c r="D812" i="2"/>
  <c r="C812" i="2"/>
  <c r="B812" i="2"/>
  <c r="A812" i="2"/>
  <c r="H88" i="2"/>
  <c r="G88" i="2"/>
  <c r="D88" i="2"/>
  <c r="C88" i="2"/>
  <c r="B88" i="2"/>
  <c r="A88" i="2"/>
  <c r="H811" i="2"/>
  <c r="G811" i="2"/>
  <c r="D811" i="2"/>
  <c r="C811" i="2"/>
  <c r="B811" i="2"/>
  <c r="A811" i="2"/>
  <c r="H810" i="2"/>
  <c r="G810" i="2"/>
  <c r="D810" i="2"/>
  <c r="C810" i="2"/>
  <c r="B810" i="2"/>
  <c r="A810" i="2"/>
  <c r="H809" i="2"/>
  <c r="G809" i="2"/>
  <c r="D809" i="2"/>
  <c r="C809" i="2"/>
  <c r="B809" i="2"/>
  <c r="A809" i="2"/>
  <c r="H808" i="2"/>
  <c r="G808" i="2"/>
  <c r="D808" i="2"/>
  <c r="C808" i="2"/>
  <c r="B808" i="2"/>
  <c r="A808" i="2"/>
  <c r="H807" i="2"/>
  <c r="G807" i="2"/>
  <c r="D807" i="2"/>
  <c r="C807" i="2"/>
  <c r="B807" i="2"/>
  <c r="A807" i="2"/>
  <c r="H806" i="2"/>
  <c r="G806" i="2"/>
  <c r="D806" i="2"/>
  <c r="C806" i="2"/>
  <c r="B806" i="2"/>
  <c r="A806" i="2"/>
  <c r="H327" i="2"/>
  <c r="G327" i="2"/>
  <c r="D327" i="2"/>
  <c r="C327" i="2"/>
  <c r="B327" i="2"/>
  <c r="A327" i="2"/>
  <c r="H326" i="2"/>
  <c r="G326" i="2"/>
  <c r="D326" i="2"/>
  <c r="C326" i="2"/>
  <c r="B326" i="2"/>
  <c r="A326" i="2"/>
  <c r="H325" i="2"/>
  <c r="G325" i="2"/>
  <c r="D325" i="2"/>
  <c r="C325" i="2"/>
  <c r="B325" i="2"/>
  <c r="A325" i="2"/>
  <c r="H324" i="2"/>
  <c r="G324" i="2"/>
  <c r="D324" i="2"/>
  <c r="C324" i="2"/>
  <c r="B324" i="2"/>
  <c r="A324" i="2"/>
  <c r="H323" i="2"/>
  <c r="G323" i="2"/>
  <c r="D323" i="2"/>
  <c r="C323" i="2"/>
  <c r="B323" i="2"/>
  <c r="A323" i="2"/>
  <c r="H44" i="2"/>
  <c r="G44" i="2"/>
  <c r="D44" i="2"/>
  <c r="C44" i="2"/>
  <c r="B44" i="2"/>
  <c r="A44" i="2"/>
  <c r="H43" i="2"/>
  <c r="G43" i="2"/>
  <c r="D43" i="2"/>
  <c r="C43" i="2"/>
  <c r="B43" i="2"/>
  <c r="A43" i="2"/>
  <c r="H42" i="2"/>
  <c r="G42" i="2"/>
  <c r="D42" i="2"/>
  <c r="C42" i="2"/>
  <c r="B42" i="2"/>
  <c r="A42" i="2"/>
  <c r="H41" i="2"/>
  <c r="G41" i="2"/>
  <c r="D41" i="2"/>
  <c r="C41" i="2"/>
  <c r="B41" i="2"/>
  <c r="A41" i="2"/>
  <c r="H40" i="2"/>
  <c r="G40" i="2"/>
  <c r="D40" i="2"/>
  <c r="C40" i="2"/>
  <c r="B40" i="2"/>
  <c r="A40" i="2"/>
  <c r="H838" i="2"/>
  <c r="G838" i="2"/>
  <c r="D838" i="2"/>
  <c r="C838" i="2"/>
  <c r="B838" i="2"/>
  <c r="A838" i="2"/>
  <c r="H322" i="2"/>
  <c r="G322" i="2"/>
  <c r="D322" i="2"/>
  <c r="C322" i="2"/>
  <c r="B322" i="2"/>
  <c r="A322" i="2"/>
  <c r="H800" i="2"/>
  <c r="G800" i="2"/>
  <c r="D800" i="2"/>
  <c r="C800" i="2"/>
  <c r="B800" i="2"/>
  <c r="A800" i="2"/>
  <c r="H623" i="2"/>
  <c r="G623" i="2"/>
  <c r="D623" i="2"/>
  <c r="C623" i="2"/>
  <c r="B623" i="2"/>
  <c r="A623" i="2"/>
  <c r="H321" i="2"/>
  <c r="G321" i="2"/>
  <c r="D321" i="2"/>
  <c r="C321" i="2"/>
  <c r="B321" i="2"/>
  <c r="A321" i="2"/>
  <c r="H320" i="2"/>
  <c r="G320" i="2"/>
  <c r="D320" i="2"/>
  <c r="C320" i="2"/>
  <c r="B320" i="2"/>
  <c r="A320" i="2"/>
  <c r="H319" i="2"/>
  <c r="G319" i="2"/>
  <c r="D319" i="2"/>
  <c r="C319" i="2"/>
  <c r="B319" i="2"/>
  <c r="A319" i="2"/>
  <c r="H318" i="2"/>
  <c r="G318" i="2"/>
  <c r="D318" i="2"/>
  <c r="C318" i="2"/>
  <c r="B318" i="2"/>
  <c r="A318" i="2"/>
  <c r="H608" i="2"/>
  <c r="G608" i="2"/>
  <c r="D608" i="2"/>
  <c r="C608" i="2"/>
  <c r="B608" i="2"/>
  <c r="A608" i="2"/>
  <c r="H118" i="2"/>
  <c r="G118" i="2"/>
  <c r="D118" i="2"/>
  <c r="C118" i="2"/>
  <c r="B118" i="2"/>
  <c r="A118" i="2"/>
  <c r="H622" i="2"/>
  <c r="G622" i="2"/>
  <c r="D622" i="2"/>
  <c r="C622" i="2"/>
  <c r="B622" i="2"/>
  <c r="A622" i="2"/>
  <c r="H39" i="2"/>
  <c r="G39" i="2"/>
  <c r="D39" i="2"/>
  <c r="C39" i="2"/>
  <c r="B39" i="2"/>
  <c r="A39" i="2"/>
  <c r="H38" i="2"/>
  <c r="G38" i="2"/>
  <c r="D38" i="2"/>
  <c r="C38" i="2"/>
  <c r="B38" i="2"/>
  <c r="A38" i="2"/>
  <c r="H37" i="2"/>
  <c r="G37" i="2"/>
  <c r="D37" i="2"/>
  <c r="C37" i="2"/>
  <c r="B37" i="2"/>
  <c r="A37" i="2"/>
  <c r="H36" i="2"/>
  <c r="G36" i="2"/>
  <c r="D36" i="2"/>
  <c r="C36" i="2"/>
  <c r="B36" i="2"/>
  <c r="A36" i="2"/>
  <c r="H35" i="2"/>
  <c r="G35" i="2"/>
  <c r="D35" i="2"/>
  <c r="C35" i="2"/>
  <c r="B35" i="2"/>
  <c r="A35" i="2"/>
  <c r="H34" i="2"/>
  <c r="G34" i="2"/>
  <c r="D34" i="2"/>
  <c r="C34" i="2"/>
  <c r="B34" i="2"/>
  <c r="A34" i="2"/>
  <c r="H33" i="2"/>
  <c r="G33" i="2"/>
  <c r="D33" i="2"/>
  <c r="C33" i="2"/>
  <c r="B33" i="2"/>
  <c r="A33" i="2"/>
  <c r="H317" i="2"/>
  <c r="G317" i="2"/>
  <c r="D317" i="2"/>
  <c r="C317" i="2"/>
  <c r="B317" i="2"/>
  <c r="A317" i="2"/>
  <c r="H316" i="2"/>
  <c r="G316" i="2"/>
  <c r="D316" i="2"/>
  <c r="C316" i="2"/>
  <c r="B316" i="2"/>
  <c r="A316" i="2"/>
  <c r="H315" i="2"/>
  <c r="G315" i="2"/>
  <c r="D315" i="2"/>
  <c r="C315" i="2"/>
  <c r="B315" i="2"/>
  <c r="A315" i="2"/>
  <c r="H1103" i="2"/>
  <c r="G1103" i="2"/>
  <c r="D1103" i="2"/>
  <c r="C1103" i="2"/>
  <c r="B1103" i="2"/>
  <c r="A1103" i="2"/>
  <c r="H238" i="2"/>
  <c r="G238" i="2"/>
  <c r="D238" i="2"/>
  <c r="C238" i="2"/>
  <c r="B238" i="2"/>
  <c r="A238" i="2"/>
  <c r="H314" i="2"/>
  <c r="G314" i="2"/>
  <c r="D314" i="2"/>
  <c r="C314" i="2"/>
  <c r="B314" i="2"/>
  <c r="A314" i="2"/>
  <c r="H132" i="2"/>
  <c r="G132" i="2"/>
  <c r="D132" i="2"/>
  <c r="C132" i="2"/>
  <c r="B132" i="2"/>
  <c r="A132" i="2"/>
  <c r="H762" i="2"/>
  <c r="G762" i="2"/>
  <c r="D762" i="2"/>
  <c r="C762" i="2"/>
  <c r="B762" i="2"/>
  <c r="A762" i="2"/>
  <c r="H237" i="2"/>
  <c r="G237" i="2"/>
  <c r="D237" i="2"/>
  <c r="C237" i="2"/>
  <c r="B237" i="2"/>
  <c r="A237" i="2"/>
  <c r="H795" i="2"/>
  <c r="G795" i="2"/>
  <c r="D795" i="2"/>
  <c r="C795" i="2"/>
  <c r="B795" i="2"/>
  <c r="A795" i="2"/>
  <c r="H236" i="2"/>
  <c r="G236" i="2"/>
  <c r="D236" i="2"/>
  <c r="C236" i="2"/>
  <c r="B236" i="2"/>
  <c r="A236" i="2"/>
  <c r="H1147" i="2"/>
  <c r="G1147" i="2"/>
  <c r="D1147" i="2"/>
  <c r="C1147" i="2"/>
  <c r="B1147" i="2"/>
  <c r="A1147" i="2"/>
  <c r="H235" i="2"/>
  <c r="G235" i="2"/>
  <c r="D235" i="2"/>
  <c r="C235" i="2"/>
  <c r="B235" i="2"/>
  <c r="A235" i="2"/>
  <c r="H313" i="2"/>
  <c r="G313" i="2"/>
  <c r="D313" i="2"/>
  <c r="C313" i="2"/>
  <c r="B313" i="2"/>
  <c r="A313" i="2"/>
  <c r="H312" i="2"/>
  <c r="G312" i="2"/>
  <c r="D312" i="2"/>
  <c r="C312" i="2"/>
  <c r="B312" i="2"/>
  <c r="A312" i="2"/>
  <c r="H675" i="2"/>
  <c r="G675" i="2"/>
  <c r="D675" i="2"/>
  <c r="C675" i="2"/>
  <c r="B675" i="2"/>
  <c r="A675" i="2"/>
  <c r="H234" i="2"/>
  <c r="G234" i="2"/>
  <c r="D234" i="2"/>
  <c r="C234" i="2"/>
  <c r="B234" i="2"/>
  <c r="A234" i="2"/>
  <c r="H131" i="2"/>
  <c r="G131" i="2"/>
  <c r="D131" i="2"/>
  <c r="C131" i="2"/>
  <c r="B131" i="2"/>
  <c r="A131" i="2"/>
  <c r="H87" i="2"/>
  <c r="G87" i="2"/>
  <c r="D87" i="2"/>
  <c r="C87" i="2"/>
  <c r="B87" i="2"/>
  <c r="A87" i="2"/>
  <c r="H32" i="2"/>
  <c r="G32" i="2"/>
  <c r="D32" i="2"/>
  <c r="C32" i="2"/>
  <c r="B32" i="2"/>
  <c r="A32" i="2"/>
  <c r="H729" i="2"/>
  <c r="G729" i="2"/>
  <c r="D729" i="2"/>
  <c r="C729" i="2"/>
  <c r="B729" i="2"/>
  <c r="A729" i="2"/>
  <c r="H31" i="2"/>
  <c r="G31" i="2"/>
  <c r="D31" i="2"/>
  <c r="C31" i="2"/>
  <c r="B31" i="2"/>
  <c r="A31" i="2"/>
  <c r="H311" i="2"/>
  <c r="G311" i="2"/>
  <c r="D311" i="2"/>
  <c r="C311" i="2"/>
  <c r="B311" i="2"/>
  <c r="A311" i="2"/>
  <c r="H53" i="2"/>
  <c r="G53" i="2"/>
  <c r="D53" i="2"/>
  <c r="C53" i="2"/>
  <c r="B53" i="2"/>
  <c r="A53" i="2"/>
  <c r="H805" i="2"/>
  <c r="G805" i="2"/>
  <c r="D805" i="2"/>
  <c r="C805" i="2"/>
  <c r="B805" i="2"/>
  <c r="A805" i="2"/>
  <c r="H571" i="2"/>
  <c r="G571" i="2"/>
  <c r="D571" i="2"/>
  <c r="C571" i="2"/>
  <c r="B571" i="2"/>
  <c r="A571" i="2"/>
  <c r="H1157" i="2"/>
  <c r="G1157" i="2"/>
  <c r="D1157" i="2"/>
  <c r="C1157" i="2"/>
  <c r="B1157" i="2"/>
  <c r="A1157" i="2"/>
  <c r="H373" i="2"/>
  <c r="G373" i="2"/>
  <c r="D373" i="2"/>
  <c r="C373" i="2"/>
  <c r="B373" i="2"/>
  <c r="A373" i="2"/>
  <c r="H804" i="2"/>
  <c r="G804" i="2"/>
  <c r="D804" i="2"/>
  <c r="C804" i="2"/>
  <c r="B804" i="2"/>
  <c r="A804" i="2"/>
  <c r="H86" i="2"/>
  <c r="G86" i="2"/>
  <c r="D86" i="2"/>
  <c r="C86" i="2"/>
  <c r="B86" i="2"/>
  <c r="A86" i="2"/>
  <c r="H310" i="2"/>
  <c r="G310" i="2"/>
  <c r="D310" i="2"/>
  <c r="C310" i="2"/>
  <c r="B310" i="2"/>
  <c r="A310" i="2"/>
  <c r="H771" i="2"/>
  <c r="G771" i="2"/>
  <c r="D771" i="2"/>
  <c r="C771" i="2"/>
  <c r="B771" i="2"/>
  <c r="A771" i="2"/>
  <c r="H309" i="2"/>
  <c r="G309" i="2"/>
  <c r="D309" i="2"/>
  <c r="C309" i="2"/>
  <c r="B309" i="2"/>
  <c r="A309" i="2"/>
  <c r="H85" i="2"/>
  <c r="G85" i="2"/>
  <c r="D85" i="2"/>
  <c r="C85" i="2"/>
  <c r="B85" i="2"/>
  <c r="A85" i="2"/>
  <c r="H84" i="2"/>
  <c r="G84" i="2"/>
  <c r="D84" i="2"/>
  <c r="C84" i="2"/>
  <c r="B84" i="2"/>
  <c r="A84" i="2"/>
  <c r="H308" i="2"/>
  <c r="G308" i="2"/>
  <c r="D308" i="2"/>
  <c r="C308" i="2"/>
  <c r="B308" i="2"/>
  <c r="A308" i="2"/>
  <c r="H110" i="2"/>
  <c r="G110" i="2"/>
  <c r="D110" i="2"/>
  <c r="C110" i="2"/>
  <c r="B110" i="2"/>
  <c r="A110" i="2"/>
  <c r="H728" i="2"/>
  <c r="G728" i="2"/>
  <c r="D728" i="2"/>
  <c r="C728" i="2"/>
  <c r="B728" i="2"/>
  <c r="A728" i="2"/>
  <c r="H1102" i="2"/>
  <c r="G1102" i="2"/>
  <c r="D1102" i="2"/>
  <c r="C1102" i="2"/>
  <c r="B1102" i="2"/>
  <c r="A1102" i="2"/>
  <c r="H1090" i="2"/>
  <c r="G1090" i="2"/>
  <c r="D1090" i="2"/>
  <c r="C1090" i="2"/>
  <c r="B1090" i="2"/>
  <c r="A1090" i="2"/>
  <c r="H307" i="2"/>
  <c r="G307" i="2"/>
  <c r="D307" i="2"/>
  <c r="C307" i="2"/>
  <c r="B307" i="2"/>
  <c r="A307" i="2"/>
  <c r="H30" i="2"/>
  <c r="G30" i="2"/>
  <c r="D30" i="2"/>
  <c r="C30" i="2"/>
  <c r="B30" i="2"/>
  <c r="A30" i="2"/>
  <c r="H674" i="2"/>
  <c r="G674" i="2"/>
  <c r="D674" i="2"/>
  <c r="C674" i="2"/>
  <c r="B674" i="2"/>
  <c r="A674" i="2"/>
  <c r="H306" i="2"/>
  <c r="G306" i="2"/>
  <c r="D306" i="2"/>
  <c r="C306" i="2"/>
  <c r="B306" i="2"/>
  <c r="A306" i="2"/>
  <c r="H29" i="2"/>
  <c r="G29" i="2"/>
  <c r="D29" i="2"/>
  <c r="C29" i="2"/>
  <c r="B29" i="2"/>
  <c r="A29" i="2"/>
  <c r="H305" i="2"/>
  <c r="G305" i="2"/>
  <c r="D305" i="2"/>
  <c r="C305" i="2"/>
  <c r="B305" i="2"/>
  <c r="A305" i="2"/>
  <c r="H83" i="2"/>
  <c r="G83" i="2"/>
  <c r="D83" i="2"/>
  <c r="C83" i="2"/>
  <c r="B83" i="2"/>
  <c r="A83" i="2"/>
  <c r="H117" i="2"/>
  <c r="G117" i="2"/>
  <c r="D117" i="2"/>
  <c r="C117" i="2"/>
  <c r="B117" i="2"/>
  <c r="A117" i="2"/>
  <c r="H588" i="2"/>
  <c r="G588" i="2"/>
  <c r="D588" i="2"/>
  <c r="C588" i="2"/>
  <c r="B588" i="2"/>
  <c r="A588" i="2"/>
  <c r="H363" i="2"/>
  <c r="G363" i="2"/>
  <c r="D363" i="2"/>
  <c r="C363" i="2"/>
  <c r="B363" i="2"/>
  <c r="A363" i="2"/>
  <c r="H130" i="2"/>
  <c r="G130" i="2"/>
  <c r="D130" i="2"/>
  <c r="C130" i="2"/>
  <c r="B130" i="2"/>
  <c r="A130" i="2"/>
  <c r="H1073" i="2"/>
  <c r="G1073" i="2"/>
  <c r="D1073" i="2"/>
  <c r="C1073" i="2"/>
  <c r="B1073" i="2"/>
  <c r="A1073" i="2"/>
  <c r="H673" i="2"/>
  <c r="G673" i="2"/>
  <c r="D673" i="2"/>
  <c r="C673" i="2"/>
  <c r="B673" i="2"/>
  <c r="A673" i="2"/>
  <c r="H1072" i="2"/>
  <c r="G1072" i="2"/>
  <c r="D1072" i="2"/>
  <c r="C1072" i="2"/>
  <c r="B1072" i="2"/>
  <c r="A1072" i="2"/>
  <c r="H109" i="2"/>
  <c r="G109" i="2"/>
  <c r="D109" i="2"/>
  <c r="C109" i="2"/>
  <c r="B109" i="2"/>
  <c r="A109" i="2"/>
  <c r="H586" i="2"/>
  <c r="G586" i="2"/>
  <c r="D586" i="2"/>
  <c r="C586" i="2"/>
  <c r="B586" i="2"/>
  <c r="A586" i="2"/>
  <c r="H672" i="2"/>
  <c r="G672" i="2"/>
  <c r="D672" i="2"/>
  <c r="C672" i="2"/>
  <c r="B672" i="2"/>
  <c r="A672" i="2"/>
  <c r="H304" i="2"/>
  <c r="G304" i="2"/>
  <c r="D304" i="2"/>
  <c r="C304" i="2"/>
  <c r="B304" i="2"/>
  <c r="A304" i="2"/>
  <c r="H727" i="2"/>
  <c r="G727" i="2"/>
  <c r="D727" i="2"/>
  <c r="C727" i="2"/>
  <c r="B727" i="2"/>
  <c r="A727" i="2"/>
  <c r="H671" i="2"/>
  <c r="G671" i="2"/>
  <c r="D671" i="2"/>
  <c r="C671" i="2"/>
  <c r="B671" i="2"/>
  <c r="A671" i="2"/>
  <c r="H28" i="2"/>
  <c r="G28" i="2"/>
  <c r="D28" i="2"/>
  <c r="C28" i="2"/>
  <c r="B28" i="2"/>
  <c r="A28" i="2"/>
  <c r="H303" i="2"/>
  <c r="G303" i="2"/>
  <c r="D303" i="2"/>
  <c r="C303" i="2"/>
  <c r="B303" i="2"/>
  <c r="A303" i="2"/>
  <c r="H302" i="2"/>
  <c r="G302" i="2"/>
  <c r="D302" i="2"/>
  <c r="C302" i="2"/>
  <c r="B302" i="2"/>
  <c r="A302" i="2"/>
  <c r="H301" i="2"/>
  <c r="G301" i="2"/>
  <c r="D301" i="2"/>
  <c r="C301" i="2"/>
  <c r="B301" i="2"/>
  <c r="A301" i="2"/>
  <c r="H300" i="2"/>
  <c r="G300" i="2"/>
  <c r="D300" i="2"/>
  <c r="C300" i="2"/>
  <c r="B300" i="2"/>
  <c r="A300" i="2"/>
  <c r="H299" i="2"/>
  <c r="G299" i="2"/>
  <c r="D299" i="2"/>
  <c r="C299" i="2"/>
  <c r="B299" i="2"/>
  <c r="A299" i="2"/>
  <c r="H1156" i="2"/>
  <c r="G1156" i="2"/>
  <c r="D1156" i="2"/>
  <c r="C1156" i="2"/>
  <c r="B1156" i="2"/>
  <c r="A1156" i="2"/>
  <c r="H57" i="2"/>
  <c r="G57" i="2"/>
  <c r="D57" i="2"/>
  <c r="C57" i="2"/>
  <c r="B57" i="2"/>
  <c r="A57" i="2"/>
  <c r="H298" i="2"/>
  <c r="G298" i="2"/>
  <c r="D298" i="2"/>
  <c r="C298" i="2"/>
  <c r="B298" i="2"/>
  <c r="A298" i="2"/>
  <c r="H82" i="2"/>
  <c r="G82" i="2"/>
  <c r="D82" i="2"/>
  <c r="C82" i="2"/>
  <c r="B82" i="2"/>
  <c r="A82" i="2"/>
  <c r="H297" i="2"/>
  <c r="G297" i="2"/>
  <c r="D297" i="2"/>
  <c r="C297" i="2"/>
  <c r="B297" i="2"/>
  <c r="A297" i="2"/>
  <c r="H345" i="2"/>
  <c r="G345" i="2"/>
  <c r="D345" i="2"/>
  <c r="C345" i="2"/>
  <c r="B345" i="2"/>
  <c r="A345" i="2"/>
  <c r="H670" i="2"/>
  <c r="G670" i="2"/>
  <c r="D670" i="2"/>
  <c r="C670" i="2"/>
  <c r="B670" i="2"/>
  <c r="A670" i="2"/>
  <c r="H233" i="2"/>
  <c r="G233" i="2"/>
  <c r="D233" i="2"/>
  <c r="C233" i="2"/>
  <c r="B233" i="2"/>
  <c r="A233" i="2"/>
  <c r="H669" i="2"/>
  <c r="G669" i="2"/>
  <c r="D669" i="2"/>
  <c r="C669" i="2"/>
  <c r="B669" i="2"/>
  <c r="A669" i="2"/>
  <c r="H232" i="2"/>
  <c r="G232" i="2"/>
  <c r="D232" i="2"/>
  <c r="C232" i="2"/>
  <c r="B232" i="2"/>
  <c r="A232" i="2"/>
  <c r="H726" i="2"/>
  <c r="G726" i="2"/>
  <c r="D726" i="2"/>
  <c r="C726" i="2"/>
  <c r="B726" i="2"/>
  <c r="A726" i="2"/>
  <c r="H668" i="2"/>
  <c r="G668" i="2"/>
  <c r="D668" i="2"/>
  <c r="C668" i="2"/>
  <c r="B668" i="2"/>
  <c r="A668" i="2"/>
  <c r="H231" i="2"/>
  <c r="G231" i="2"/>
  <c r="D231" i="2"/>
  <c r="C231" i="2"/>
  <c r="B231" i="2"/>
  <c r="A231" i="2"/>
  <c r="H667" i="2"/>
  <c r="G667" i="2"/>
  <c r="D667" i="2"/>
  <c r="C667" i="2"/>
  <c r="B667" i="2"/>
  <c r="A667" i="2"/>
  <c r="H230" i="2"/>
  <c r="G230" i="2"/>
  <c r="D230" i="2"/>
  <c r="C230" i="2"/>
  <c r="B230" i="2"/>
  <c r="A230" i="2"/>
  <c r="H666" i="2"/>
  <c r="G666" i="2"/>
  <c r="D666" i="2"/>
  <c r="C666" i="2"/>
  <c r="B666" i="2"/>
  <c r="A666" i="2"/>
  <c r="H229" i="2"/>
  <c r="G229" i="2"/>
  <c r="D229" i="2"/>
  <c r="C229" i="2"/>
  <c r="B229" i="2"/>
  <c r="A229" i="2"/>
  <c r="H665" i="2"/>
  <c r="G665" i="2"/>
  <c r="D665" i="2"/>
  <c r="C665" i="2"/>
  <c r="B665" i="2"/>
  <c r="A665" i="2"/>
  <c r="H228" i="2"/>
  <c r="G228" i="2"/>
  <c r="D228" i="2"/>
  <c r="C228" i="2"/>
  <c r="B228" i="2"/>
  <c r="A228" i="2"/>
  <c r="H664" i="2"/>
  <c r="G664" i="2"/>
  <c r="D664" i="2"/>
  <c r="C664" i="2"/>
  <c r="B664" i="2"/>
  <c r="A664" i="2"/>
  <c r="H227" i="2"/>
  <c r="G227" i="2"/>
  <c r="D227" i="2"/>
  <c r="C227" i="2"/>
  <c r="B227" i="2"/>
  <c r="A227" i="2"/>
  <c r="H663" i="2"/>
  <c r="G663" i="2"/>
  <c r="D663" i="2"/>
  <c r="C663" i="2"/>
  <c r="B663" i="2"/>
  <c r="A663" i="2"/>
  <c r="H226" i="2"/>
  <c r="G226" i="2"/>
  <c r="D226" i="2"/>
  <c r="C226" i="2"/>
  <c r="B226" i="2"/>
  <c r="A226" i="2"/>
  <c r="H662" i="2"/>
  <c r="G662" i="2"/>
  <c r="D662" i="2"/>
  <c r="C662" i="2"/>
  <c r="B662" i="2"/>
  <c r="A662" i="2"/>
  <c r="H225" i="2"/>
  <c r="G225" i="2"/>
  <c r="D225" i="2"/>
  <c r="C225" i="2"/>
  <c r="B225" i="2"/>
  <c r="A225" i="2"/>
  <c r="H661" i="2"/>
  <c r="G661" i="2"/>
  <c r="D661" i="2"/>
  <c r="C661" i="2"/>
  <c r="B661" i="2"/>
  <c r="A661" i="2"/>
  <c r="H224" i="2"/>
  <c r="G224" i="2"/>
  <c r="D224" i="2"/>
  <c r="C224" i="2"/>
  <c r="B224" i="2"/>
  <c r="A224" i="2"/>
  <c r="H660" i="2"/>
  <c r="G660" i="2"/>
  <c r="D660" i="2"/>
  <c r="C660" i="2"/>
  <c r="B660" i="2"/>
  <c r="A660" i="2"/>
  <c r="H223" i="2"/>
  <c r="G223" i="2"/>
  <c r="D223" i="2"/>
  <c r="C223" i="2"/>
  <c r="B223" i="2"/>
  <c r="A223" i="2"/>
  <c r="H725" i="2"/>
  <c r="G725" i="2"/>
  <c r="D725" i="2"/>
  <c r="C725" i="2"/>
  <c r="B725" i="2"/>
  <c r="A725" i="2"/>
  <c r="H1079" i="2"/>
  <c r="G1079" i="2"/>
  <c r="D1079" i="2"/>
  <c r="C1079" i="2"/>
  <c r="B1079" i="2"/>
  <c r="A1079" i="2"/>
  <c r="H185" i="2"/>
  <c r="G185" i="2"/>
  <c r="D185" i="2"/>
  <c r="C185" i="2"/>
  <c r="B185" i="2"/>
  <c r="A185" i="2"/>
  <c r="H718" i="2"/>
  <c r="G718" i="2"/>
  <c r="D718" i="2"/>
  <c r="C718" i="2"/>
  <c r="B718" i="2"/>
  <c r="A718" i="2"/>
  <c r="H296" i="2"/>
  <c r="G296" i="2"/>
  <c r="D296" i="2"/>
  <c r="C296" i="2"/>
  <c r="B296" i="2"/>
  <c r="A296" i="2"/>
  <c r="H1155" i="2"/>
  <c r="G1155" i="2"/>
  <c r="D1155" i="2"/>
  <c r="C1155" i="2"/>
  <c r="B1155" i="2"/>
  <c r="A1155" i="2"/>
  <c r="H1154" i="2"/>
  <c r="G1154" i="2"/>
  <c r="D1154" i="2"/>
  <c r="C1154" i="2"/>
  <c r="B1154" i="2"/>
  <c r="A1154" i="2"/>
  <c r="H184" i="2"/>
  <c r="G184" i="2"/>
  <c r="D184" i="2"/>
  <c r="C184" i="2"/>
  <c r="B184" i="2"/>
  <c r="A184" i="2"/>
  <c r="H452" i="2"/>
  <c r="G452" i="2"/>
  <c r="D452" i="2"/>
  <c r="C452" i="2"/>
  <c r="B452" i="2"/>
  <c r="A452" i="2"/>
  <c r="H724" i="2"/>
  <c r="G724" i="2"/>
  <c r="D724" i="2"/>
  <c r="C724" i="2"/>
  <c r="B724" i="2"/>
  <c r="A724" i="2"/>
  <c r="H659" i="2"/>
  <c r="G659" i="2"/>
  <c r="D659" i="2"/>
  <c r="C659" i="2"/>
  <c r="B659" i="2"/>
  <c r="A659" i="2"/>
  <c r="H222" i="2"/>
  <c r="G222" i="2"/>
  <c r="D222" i="2"/>
  <c r="C222" i="2"/>
  <c r="B222" i="2"/>
  <c r="A222" i="2"/>
  <c r="H81" i="2"/>
  <c r="G81" i="2"/>
  <c r="D81" i="2"/>
  <c r="C81" i="2"/>
  <c r="B81" i="2"/>
  <c r="A81" i="2"/>
  <c r="H658" i="2"/>
  <c r="G658" i="2"/>
  <c r="D658" i="2"/>
  <c r="C658" i="2"/>
  <c r="B658" i="2"/>
  <c r="A658" i="2"/>
  <c r="H221" i="2"/>
  <c r="G221" i="2"/>
  <c r="D221" i="2"/>
  <c r="C221" i="2"/>
  <c r="B221" i="2"/>
  <c r="A221" i="2"/>
  <c r="H1071" i="2"/>
  <c r="G1071" i="2"/>
  <c r="D1071" i="2"/>
  <c r="C1071" i="2"/>
  <c r="B1071" i="2"/>
  <c r="A1071" i="2"/>
  <c r="H80" i="2"/>
  <c r="G80" i="2"/>
  <c r="D80" i="2"/>
  <c r="C80" i="2"/>
  <c r="B80" i="2"/>
  <c r="A80" i="2"/>
  <c r="H79" i="2"/>
  <c r="G79" i="2"/>
  <c r="D79" i="2"/>
  <c r="C79" i="2"/>
  <c r="B79" i="2"/>
  <c r="A79" i="2"/>
  <c r="H295" i="2"/>
  <c r="G295" i="2"/>
  <c r="D295" i="2"/>
  <c r="C295" i="2"/>
  <c r="B295" i="2"/>
  <c r="A295" i="2"/>
  <c r="H1089" i="2"/>
  <c r="G1089" i="2"/>
  <c r="D1089" i="2"/>
  <c r="C1089" i="2"/>
  <c r="B1089" i="2"/>
  <c r="A1089" i="2"/>
  <c r="H392" i="2"/>
  <c r="G392" i="2"/>
  <c r="D392" i="2"/>
  <c r="C392" i="2"/>
  <c r="B392" i="2"/>
  <c r="A392" i="2"/>
  <c r="H294" i="2"/>
  <c r="G294" i="2"/>
  <c r="D294" i="2"/>
  <c r="C294" i="2"/>
  <c r="B294" i="2"/>
  <c r="A294" i="2"/>
  <c r="H1040" i="2"/>
  <c r="G1040" i="2"/>
  <c r="D1040" i="2"/>
  <c r="C1040" i="2"/>
  <c r="B1040" i="2"/>
  <c r="A1040" i="2"/>
  <c r="H451" i="2"/>
  <c r="G451" i="2"/>
  <c r="D451" i="2"/>
  <c r="C451" i="2"/>
  <c r="B451" i="2"/>
  <c r="A451" i="2"/>
  <c r="H657" i="2"/>
  <c r="G657" i="2"/>
  <c r="D657" i="2"/>
  <c r="C657" i="2"/>
  <c r="B657" i="2"/>
  <c r="A657" i="2"/>
  <c r="H220" i="2"/>
  <c r="G220" i="2"/>
  <c r="D220" i="2"/>
  <c r="C220" i="2"/>
  <c r="B220" i="2"/>
  <c r="A220" i="2"/>
  <c r="H656" i="2"/>
  <c r="G656" i="2"/>
  <c r="D656" i="2"/>
  <c r="C656" i="2"/>
  <c r="B656" i="2"/>
  <c r="A656" i="2"/>
  <c r="H219" i="2"/>
  <c r="G219" i="2"/>
  <c r="D219" i="2"/>
  <c r="C219" i="2"/>
  <c r="B219" i="2"/>
  <c r="A219" i="2"/>
  <c r="H655" i="2"/>
  <c r="G655" i="2"/>
  <c r="D655" i="2"/>
  <c r="C655" i="2"/>
  <c r="B655" i="2"/>
  <c r="A655" i="2"/>
  <c r="H218" i="2"/>
  <c r="G218" i="2"/>
  <c r="D218" i="2"/>
  <c r="C218" i="2"/>
  <c r="B218" i="2"/>
  <c r="A218" i="2"/>
  <c r="H654" i="2"/>
  <c r="G654" i="2"/>
  <c r="D654" i="2"/>
  <c r="C654" i="2"/>
  <c r="B654" i="2"/>
  <c r="A654" i="2"/>
  <c r="H217" i="2"/>
  <c r="G217" i="2"/>
  <c r="D217" i="2"/>
  <c r="C217" i="2"/>
  <c r="B217" i="2"/>
  <c r="A217" i="2"/>
  <c r="H653" i="2"/>
  <c r="G653" i="2"/>
  <c r="D653" i="2"/>
  <c r="C653" i="2"/>
  <c r="B653" i="2"/>
  <c r="A653" i="2"/>
  <c r="H216" i="2"/>
  <c r="G216" i="2"/>
  <c r="D216" i="2"/>
  <c r="C216" i="2"/>
  <c r="B216" i="2"/>
  <c r="A216" i="2"/>
  <c r="H652" i="2"/>
  <c r="G652" i="2"/>
  <c r="D652" i="2"/>
  <c r="C652" i="2"/>
  <c r="B652" i="2"/>
  <c r="A652" i="2"/>
  <c r="H215" i="2"/>
  <c r="G215" i="2"/>
  <c r="D215" i="2"/>
  <c r="C215" i="2"/>
  <c r="B215" i="2"/>
  <c r="A215" i="2"/>
  <c r="H651" i="2"/>
  <c r="G651" i="2"/>
  <c r="D651" i="2"/>
  <c r="C651" i="2"/>
  <c r="B651" i="2"/>
  <c r="A651" i="2"/>
  <c r="H214" i="2"/>
  <c r="G214" i="2"/>
  <c r="D214" i="2"/>
  <c r="C214" i="2"/>
  <c r="B214" i="2"/>
  <c r="A214" i="2"/>
  <c r="H650" i="2"/>
  <c r="G650" i="2"/>
  <c r="D650" i="2"/>
  <c r="C650" i="2"/>
  <c r="B650" i="2"/>
  <c r="A650" i="2"/>
  <c r="H213" i="2"/>
  <c r="G213" i="2"/>
  <c r="D213" i="2"/>
  <c r="C213" i="2"/>
  <c r="B213" i="2"/>
  <c r="A213" i="2"/>
  <c r="H649" i="2"/>
  <c r="G649" i="2"/>
  <c r="D649" i="2"/>
  <c r="C649" i="2"/>
  <c r="B649" i="2"/>
  <c r="A649" i="2"/>
  <c r="H212" i="2"/>
  <c r="G212" i="2"/>
  <c r="D212" i="2"/>
  <c r="C212" i="2"/>
  <c r="B212" i="2"/>
  <c r="A212" i="2"/>
  <c r="H648" i="2"/>
  <c r="G648" i="2"/>
  <c r="D648" i="2"/>
  <c r="C648" i="2"/>
  <c r="B648" i="2"/>
  <c r="A648" i="2"/>
  <c r="H211" i="2"/>
  <c r="G211" i="2"/>
  <c r="D211" i="2"/>
  <c r="C211" i="2"/>
  <c r="B211" i="2"/>
  <c r="A211" i="2"/>
  <c r="H647" i="2"/>
  <c r="G647" i="2"/>
  <c r="D647" i="2"/>
  <c r="C647" i="2"/>
  <c r="B647" i="2"/>
  <c r="A647" i="2"/>
  <c r="H210" i="2"/>
  <c r="G210" i="2"/>
  <c r="D210" i="2"/>
  <c r="C210" i="2"/>
  <c r="B210" i="2"/>
  <c r="A210" i="2"/>
  <c r="H646" i="2"/>
  <c r="G646" i="2"/>
  <c r="D646" i="2"/>
  <c r="C646" i="2"/>
  <c r="B646" i="2"/>
  <c r="A646" i="2"/>
  <c r="H209" i="2"/>
  <c r="G209" i="2"/>
  <c r="D209" i="2"/>
  <c r="C209" i="2"/>
  <c r="B209" i="2"/>
  <c r="A209" i="2"/>
  <c r="H645" i="2"/>
  <c r="G645" i="2"/>
  <c r="D645" i="2"/>
  <c r="C645" i="2"/>
  <c r="B645" i="2"/>
  <c r="A645" i="2"/>
  <c r="H208" i="2"/>
  <c r="G208" i="2"/>
  <c r="D208" i="2"/>
  <c r="C208" i="2"/>
  <c r="B208" i="2"/>
  <c r="A208" i="2"/>
  <c r="H644" i="2"/>
  <c r="G644" i="2"/>
  <c r="D644" i="2"/>
  <c r="C644" i="2"/>
  <c r="B644" i="2"/>
  <c r="A644" i="2"/>
  <c r="H207" i="2"/>
  <c r="G207" i="2"/>
  <c r="D207" i="2"/>
  <c r="C207" i="2"/>
  <c r="B207" i="2"/>
  <c r="A207" i="2"/>
  <c r="H643" i="2"/>
  <c r="G643" i="2"/>
  <c r="D643" i="2"/>
  <c r="C643" i="2"/>
  <c r="B643" i="2"/>
  <c r="A643" i="2"/>
  <c r="H206" i="2"/>
  <c r="G206" i="2"/>
  <c r="D206" i="2"/>
  <c r="C206" i="2"/>
  <c r="B206" i="2"/>
  <c r="A206" i="2"/>
  <c r="H642" i="2"/>
  <c r="G642" i="2"/>
  <c r="D642" i="2"/>
  <c r="C642" i="2"/>
  <c r="B642" i="2"/>
  <c r="A642" i="2"/>
  <c r="H205" i="2"/>
  <c r="G205" i="2"/>
  <c r="D205" i="2"/>
  <c r="C205" i="2"/>
  <c r="B205" i="2"/>
  <c r="A205" i="2"/>
  <c r="H641" i="2"/>
  <c r="G641" i="2"/>
  <c r="D641" i="2"/>
  <c r="C641" i="2"/>
  <c r="B641" i="2"/>
  <c r="A641" i="2"/>
  <c r="H204" i="2"/>
  <c r="G204" i="2"/>
  <c r="D204" i="2"/>
  <c r="C204" i="2"/>
  <c r="B204" i="2"/>
  <c r="A204" i="2"/>
  <c r="H640" i="2"/>
  <c r="G640" i="2"/>
  <c r="D640" i="2"/>
  <c r="C640" i="2"/>
  <c r="B640" i="2"/>
  <c r="A640" i="2"/>
  <c r="H203" i="2"/>
  <c r="G203" i="2"/>
  <c r="D203" i="2"/>
  <c r="C203" i="2"/>
  <c r="B203" i="2"/>
  <c r="A203" i="2"/>
  <c r="H639" i="2"/>
  <c r="G639" i="2"/>
  <c r="D639" i="2"/>
  <c r="C639" i="2"/>
  <c r="B639" i="2"/>
  <c r="A639" i="2"/>
  <c r="H202" i="2"/>
  <c r="G202" i="2"/>
  <c r="D202" i="2"/>
  <c r="C202" i="2"/>
  <c r="B202" i="2"/>
  <c r="A202" i="2"/>
  <c r="H177" i="2"/>
  <c r="G177" i="2"/>
  <c r="D177" i="2"/>
  <c r="C177" i="2"/>
  <c r="B177" i="2"/>
  <c r="A177" i="2"/>
  <c r="H638" i="2"/>
  <c r="G638" i="2"/>
  <c r="D638" i="2"/>
  <c r="C638" i="2"/>
  <c r="B638" i="2"/>
  <c r="A638" i="2"/>
  <c r="H201" i="2"/>
  <c r="G201" i="2"/>
  <c r="D201" i="2"/>
  <c r="C201" i="2"/>
  <c r="B201" i="2"/>
  <c r="A201" i="2"/>
  <c r="H1057" i="2"/>
  <c r="G1057" i="2"/>
  <c r="D1057" i="2"/>
  <c r="C1057" i="2"/>
  <c r="B1057" i="2"/>
  <c r="A1057" i="2"/>
  <c r="H1139" i="2"/>
  <c r="G1139" i="2"/>
  <c r="D1139" i="2"/>
  <c r="C1139" i="2"/>
  <c r="B1139" i="2"/>
  <c r="A1139" i="2"/>
  <c r="H1039" i="2"/>
  <c r="G1039" i="2"/>
  <c r="D1039" i="2"/>
  <c r="C1039" i="2"/>
  <c r="B1039" i="2"/>
  <c r="A1039" i="2"/>
  <c r="H1049" i="2"/>
  <c r="G1049" i="2"/>
  <c r="D1049" i="2"/>
  <c r="C1049" i="2"/>
  <c r="B1049" i="2"/>
  <c r="A1049" i="2"/>
  <c r="H1038" i="2"/>
  <c r="G1038" i="2"/>
  <c r="D1038" i="2"/>
  <c r="C1038" i="2"/>
  <c r="B1038" i="2"/>
  <c r="A1038" i="2"/>
  <c r="H1048" i="2"/>
  <c r="G1048" i="2"/>
  <c r="D1048" i="2"/>
  <c r="C1048" i="2"/>
  <c r="B1048" i="2"/>
  <c r="A1048" i="2"/>
  <c r="H293" i="2"/>
  <c r="G293" i="2"/>
  <c r="D293" i="2"/>
  <c r="C293" i="2"/>
  <c r="B293" i="2"/>
  <c r="A293" i="2"/>
  <c r="H27" i="2"/>
  <c r="G27" i="2"/>
  <c r="D27" i="2"/>
  <c r="C27" i="2"/>
  <c r="B27" i="2"/>
  <c r="A27" i="2"/>
  <c r="H78" i="2"/>
  <c r="G78" i="2"/>
  <c r="D78" i="2"/>
  <c r="C78" i="2"/>
  <c r="B78" i="2"/>
  <c r="A78" i="2"/>
  <c r="H77" i="2"/>
  <c r="G77" i="2"/>
  <c r="D77" i="2"/>
  <c r="C77" i="2"/>
  <c r="B77" i="2"/>
  <c r="A77" i="2"/>
  <c r="H76" i="2"/>
  <c r="G76" i="2"/>
  <c r="D76" i="2"/>
  <c r="C76" i="2"/>
  <c r="B76" i="2"/>
  <c r="A76" i="2"/>
  <c r="H75" i="2"/>
  <c r="G75" i="2"/>
  <c r="D75" i="2"/>
  <c r="C75" i="2"/>
  <c r="B75" i="2"/>
  <c r="A75" i="2"/>
  <c r="H292" i="2"/>
  <c r="G292" i="2"/>
  <c r="D292" i="2"/>
  <c r="C292" i="2"/>
  <c r="B292" i="2"/>
  <c r="A292" i="2"/>
  <c r="H637" i="2"/>
  <c r="G637" i="2"/>
  <c r="D637" i="2"/>
  <c r="C637" i="2"/>
  <c r="B637" i="2"/>
  <c r="A637" i="2"/>
  <c r="H200" i="2"/>
  <c r="G200" i="2"/>
  <c r="D200" i="2"/>
  <c r="C200" i="2"/>
  <c r="B200" i="2"/>
  <c r="A200" i="2"/>
  <c r="H1070" i="2"/>
  <c r="G1070" i="2"/>
  <c r="D1070" i="2"/>
  <c r="C1070" i="2"/>
  <c r="B1070" i="2"/>
  <c r="A1070" i="2"/>
  <c r="H1069" i="2"/>
  <c r="G1069" i="2"/>
  <c r="D1069" i="2"/>
  <c r="C1069" i="2"/>
  <c r="B1069" i="2"/>
  <c r="A1069" i="2"/>
  <c r="H1068" i="2"/>
  <c r="G1068" i="2"/>
  <c r="D1068" i="2"/>
  <c r="C1068" i="2"/>
  <c r="B1068" i="2"/>
  <c r="A1068" i="2"/>
  <c r="H1088" i="2"/>
  <c r="G1088" i="2"/>
  <c r="D1088" i="2"/>
  <c r="C1088" i="2"/>
  <c r="B1088" i="2"/>
  <c r="A1088" i="2"/>
  <c r="H391" i="2"/>
  <c r="G391" i="2"/>
  <c r="D391" i="2"/>
  <c r="C391" i="2"/>
  <c r="B391" i="2"/>
  <c r="A391" i="2"/>
  <c r="H1067" i="2"/>
  <c r="G1067" i="2"/>
  <c r="D1067" i="2"/>
  <c r="C1067" i="2"/>
  <c r="B1067" i="2"/>
  <c r="A1067" i="2"/>
  <c r="H791" i="2"/>
  <c r="G791" i="2"/>
  <c r="D791" i="2"/>
  <c r="C791" i="2"/>
  <c r="B791" i="2"/>
  <c r="A791" i="2"/>
  <c r="H103" i="2"/>
  <c r="G103" i="2"/>
  <c r="D103" i="2"/>
  <c r="C103" i="2"/>
  <c r="B103" i="2"/>
  <c r="A103" i="2"/>
  <c r="H74" i="2"/>
  <c r="G74" i="2"/>
  <c r="D74" i="2"/>
  <c r="C74" i="2"/>
  <c r="B74" i="2"/>
  <c r="A74" i="2"/>
  <c r="H1087" i="2"/>
  <c r="G1087" i="2"/>
  <c r="D1087" i="2"/>
  <c r="C1087" i="2"/>
  <c r="B1087" i="2"/>
  <c r="A1087" i="2"/>
  <c r="H390" i="2"/>
  <c r="G390" i="2"/>
  <c r="D390" i="2"/>
  <c r="C390" i="2"/>
  <c r="B390" i="2"/>
  <c r="A390" i="2"/>
  <c r="H73" i="2"/>
  <c r="G73" i="2"/>
  <c r="D73" i="2"/>
  <c r="C73" i="2"/>
  <c r="B73" i="2"/>
  <c r="A73" i="2"/>
  <c r="H72" i="2"/>
  <c r="G72" i="2"/>
  <c r="D72" i="2"/>
  <c r="C72" i="2"/>
  <c r="B72" i="2"/>
  <c r="A72" i="2"/>
  <c r="H71" i="2"/>
  <c r="G71" i="2"/>
  <c r="D71" i="2"/>
  <c r="C71" i="2"/>
  <c r="B71" i="2"/>
  <c r="A71" i="2"/>
  <c r="H70" i="2"/>
  <c r="G70" i="2"/>
  <c r="D70" i="2"/>
  <c r="C70" i="2"/>
  <c r="B70" i="2"/>
  <c r="A70" i="2"/>
  <c r="H372" i="2"/>
  <c r="G372" i="2"/>
  <c r="D372" i="2"/>
  <c r="C372" i="2"/>
  <c r="B372" i="2"/>
  <c r="A372" i="2"/>
  <c r="H745" i="2"/>
  <c r="G745" i="2"/>
  <c r="D745" i="2"/>
  <c r="C745" i="2"/>
  <c r="B745" i="2"/>
  <c r="A745" i="2"/>
  <c r="H770" i="2"/>
  <c r="G770" i="2"/>
  <c r="D770" i="2"/>
  <c r="C770" i="2"/>
  <c r="B770" i="2"/>
  <c r="A770" i="2"/>
  <c r="H1108" i="2"/>
  <c r="G1108" i="2"/>
  <c r="D1108" i="2"/>
  <c r="C1108" i="2"/>
  <c r="B1108" i="2"/>
  <c r="A1108" i="2"/>
  <c r="H371" i="2"/>
  <c r="G371" i="2"/>
  <c r="D371" i="2"/>
  <c r="C371" i="2"/>
  <c r="B371" i="2"/>
  <c r="A371" i="2"/>
  <c r="H744" i="2"/>
  <c r="G744" i="2"/>
  <c r="D744" i="2"/>
  <c r="C744" i="2"/>
  <c r="B744" i="2"/>
  <c r="A744" i="2"/>
  <c r="H480" i="2"/>
  <c r="G480" i="2"/>
  <c r="D480" i="2"/>
  <c r="C480" i="2"/>
  <c r="B480" i="2"/>
  <c r="A480" i="2"/>
  <c r="H399" i="2"/>
  <c r="G399" i="2"/>
  <c r="D399" i="2"/>
  <c r="C399" i="2"/>
  <c r="B399" i="2"/>
  <c r="A399" i="2"/>
  <c r="H556" i="2"/>
  <c r="G556" i="2"/>
  <c r="D556" i="2"/>
  <c r="C556" i="2"/>
  <c r="B556" i="2"/>
  <c r="A556" i="2"/>
  <c r="H555" i="2"/>
  <c r="G555" i="2"/>
  <c r="D555" i="2"/>
  <c r="C555" i="2"/>
  <c r="B555" i="2"/>
  <c r="A555" i="2"/>
  <c r="H554" i="2"/>
  <c r="G554" i="2"/>
  <c r="D554" i="2"/>
  <c r="C554" i="2"/>
  <c r="B554" i="2"/>
  <c r="A554" i="2"/>
  <c r="H1107" i="2"/>
  <c r="G1107" i="2"/>
  <c r="D1107" i="2"/>
  <c r="C1107" i="2"/>
  <c r="B1107" i="2"/>
  <c r="A1107" i="2"/>
  <c r="H743" i="2"/>
  <c r="G743" i="2"/>
  <c r="D743" i="2"/>
  <c r="C743" i="2"/>
  <c r="B743" i="2"/>
  <c r="A743" i="2"/>
  <c r="H479" i="2"/>
  <c r="G479" i="2"/>
  <c r="D479" i="2"/>
  <c r="C479" i="2"/>
  <c r="B479" i="2"/>
  <c r="A479" i="2"/>
  <c r="H398" i="2"/>
  <c r="G398" i="2"/>
  <c r="D398" i="2"/>
  <c r="C398" i="2"/>
  <c r="B398" i="2"/>
  <c r="A398" i="2"/>
  <c r="H478" i="2"/>
  <c r="G478" i="2"/>
  <c r="D478" i="2"/>
  <c r="C478" i="2"/>
  <c r="B478" i="2"/>
  <c r="A478" i="2"/>
  <c r="H397" i="2"/>
  <c r="G397" i="2"/>
  <c r="D397" i="2"/>
  <c r="C397" i="2"/>
  <c r="B397" i="2"/>
  <c r="A397" i="2"/>
  <c r="H477" i="2"/>
  <c r="G477" i="2"/>
  <c r="D477" i="2"/>
  <c r="C477" i="2"/>
  <c r="B477" i="2"/>
  <c r="A477" i="2"/>
  <c r="H396" i="2"/>
  <c r="G396" i="2"/>
  <c r="D396" i="2"/>
  <c r="C396" i="2"/>
  <c r="B396" i="2"/>
  <c r="A396" i="2"/>
  <c r="H19" i="2"/>
  <c r="G19" i="2"/>
  <c r="D19" i="2"/>
  <c r="C19" i="2"/>
  <c r="B19" i="2"/>
  <c r="A19" i="2"/>
  <c r="H18" i="2"/>
  <c r="G18" i="2"/>
  <c r="D18" i="2"/>
  <c r="C18" i="2"/>
  <c r="B18" i="2"/>
  <c r="A18" i="2"/>
  <c r="H17" i="2"/>
  <c r="G17" i="2"/>
  <c r="D17" i="2"/>
  <c r="C17" i="2"/>
  <c r="B17" i="2"/>
  <c r="A17" i="2"/>
  <c r="H16" i="2"/>
  <c r="G16" i="2"/>
  <c r="D16" i="2"/>
  <c r="C16" i="2"/>
  <c r="B16" i="2"/>
  <c r="A16" i="2"/>
  <c r="H15" i="2"/>
  <c r="G15" i="2"/>
  <c r="D15" i="2"/>
  <c r="C15" i="2"/>
  <c r="B15" i="2"/>
  <c r="A15" i="2"/>
  <c r="H14" i="2"/>
  <c r="G14" i="2"/>
  <c r="D14" i="2"/>
  <c r="C14" i="2"/>
  <c r="B14" i="2"/>
  <c r="A14" i="2"/>
  <c r="H13" i="2"/>
  <c r="G13" i="2"/>
  <c r="D13" i="2"/>
  <c r="C13" i="2"/>
  <c r="B13" i="2"/>
  <c r="A13" i="2"/>
  <c r="H12" i="2"/>
  <c r="G12" i="2"/>
  <c r="D12" i="2"/>
  <c r="C12" i="2"/>
  <c r="B12" i="2"/>
  <c r="A12" i="2"/>
  <c r="H11" i="2"/>
  <c r="G11" i="2"/>
  <c r="D11" i="2"/>
  <c r="C11" i="2"/>
  <c r="B11" i="2"/>
  <c r="A11" i="2"/>
  <c r="H10" i="2"/>
  <c r="G10" i="2"/>
  <c r="D10" i="2"/>
  <c r="C10" i="2"/>
  <c r="B10" i="2"/>
  <c r="A10" i="2"/>
  <c r="H9" i="2"/>
  <c r="G9" i="2"/>
  <c r="D9" i="2"/>
  <c r="C9" i="2"/>
  <c r="B9" i="2"/>
  <c r="A9" i="2"/>
  <c r="H8" i="2"/>
  <c r="G8" i="2"/>
  <c r="D8" i="2"/>
  <c r="C8" i="2"/>
  <c r="B8" i="2"/>
  <c r="A8" i="2"/>
  <c r="H757" i="2"/>
  <c r="G757" i="2"/>
  <c r="D757" i="2"/>
  <c r="C757" i="2"/>
  <c r="B757" i="2"/>
  <c r="A757" i="2"/>
  <c r="H756" i="2"/>
  <c r="G756" i="2"/>
  <c r="D756" i="2"/>
  <c r="C756" i="2"/>
  <c r="B756" i="2"/>
  <c r="A756" i="2"/>
  <c r="H1153" i="2"/>
  <c r="G1153" i="2"/>
  <c r="D1153" i="2"/>
  <c r="C1153" i="2"/>
  <c r="B1153" i="2"/>
  <c r="A1153" i="2"/>
  <c r="H7" i="2"/>
  <c r="G7" i="2"/>
  <c r="D7" i="2"/>
  <c r="C7" i="2"/>
  <c r="B7" i="2"/>
  <c r="A7" i="2"/>
  <c r="H6" i="2"/>
  <c r="G6" i="2"/>
  <c r="D6" i="2"/>
  <c r="C6" i="2"/>
  <c r="B6" i="2"/>
  <c r="A6" i="2"/>
  <c r="H1056" i="2"/>
  <c r="G1056" i="2"/>
  <c r="D1056" i="2"/>
  <c r="C1056" i="2"/>
  <c r="B1056" i="2"/>
  <c r="A1056" i="2"/>
  <c r="H742" i="2"/>
  <c r="G742" i="2"/>
  <c r="D742" i="2"/>
  <c r="C742" i="2"/>
  <c r="B742" i="2"/>
  <c r="A742" i="2"/>
  <c r="H741" i="2"/>
  <c r="G741" i="2"/>
  <c r="D741" i="2"/>
  <c r="C741" i="2"/>
  <c r="B741" i="2"/>
  <c r="A741" i="2"/>
  <c r="H52" i="2"/>
  <c r="G52" i="2"/>
  <c r="D52" i="2"/>
  <c r="C52" i="2"/>
  <c r="B52" i="2"/>
  <c r="A52" i="2"/>
  <c r="H370" i="2"/>
  <c r="G370" i="2"/>
  <c r="D370" i="2"/>
  <c r="C370" i="2"/>
  <c r="B370" i="2"/>
  <c r="A370" i="2"/>
  <c r="H1055" i="2"/>
  <c r="G1055" i="2"/>
  <c r="D1055" i="2"/>
  <c r="C1055" i="2"/>
  <c r="B1055" i="2"/>
  <c r="A1055" i="2"/>
  <c r="H369" i="2"/>
  <c r="G369" i="2"/>
  <c r="D369" i="2"/>
  <c r="C369" i="2"/>
  <c r="B369" i="2"/>
  <c r="A369" i="2"/>
  <c r="H368" i="2"/>
  <c r="G368" i="2"/>
  <c r="D368" i="2"/>
  <c r="C368" i="2"/>
  <c r="B368" i="2"/>
  <c r="A368" i="2"/>
  <c r="H367" i="2"/>
  <c r="G367" i="2"/>
  <c r="D367" i="2"/>
  <c r="C367" i="2"/>
  <c r="B367" i="2"/>
  <c r="A367" i="2"/>
  <c r="H476" i="2"/>
  <c r="G476" i="2"/>
  <c r="D476" i="2"/>
  <c r="C476" i="2"/>
  <c r="B476" i="2"/>
  <c r="A476" i="2"/>
  <c r="H395" i="2"/>
  <c r="G395" i="2"/>
  <c r="D395" i="2"/>
  <c r="C395" i="2"/>
  <c r="B395" i="2"/>
  <c r="A395" i="2"/>
  <c r="H51" i="2"/>
  <c r="G51" i="2"/>
  <c r="D51" i="2"/>
  <c r="C51" i="2"/>
  <c r="B51" i="2"/>
  <c r="A51" i="2"/>
  <c r="H366" i="2"/>
  <c r="G366" i="2"/>
  <c r="D366" i="2"/>
  <c r="C366" i="2"/>
  <c r="B366" i="2"/>
  <c r="A366" i="2"/>
  <c r="H365" i="2"/>
  <c r="G365" i="2"/>
  <c r="D365" i="2"/>
  <c r="C365" i="2"/>
  <c r="B365" i="2"/>
  <c r="A365" i="2"/>
  <c r="H942" i="2"/>
  <c r="G942" i="2"/>
  <c r="D942" i="2"/>
  <c r="C942" i="2"/>
  <c r="B942" i="2"/>
  <c r="A942" i="2"/>
  <c r="H941" i="2"/>
  <c r="G941" i="2"/>
  <c r="D941" i="2"/>
  <c r="C941" i="2"/>
  <c r="B941" i="2"/>
  <c r="A941" i="2"/>
  <c r="H69" i="2"/>
  <c r="G69" i="2"/>
  <c r="D69" i="2"/>
  <c r="C69" i="2"/>
  <c r="B69" i="2"/>
  <c r="A69" i="2"/>
  <c r="H940" i="2"/>
  <c r="G940" i="2"/>
  <c r="D940" i="2"/>
  <c r="C940" i="2"/>
  <c r="B940" i="2"/>
  <c r="A940" i="2"/>
  <c r="H939" i="2"/>
  <c r="G939" i="2"/>
  <c r="D939" i="2"/>
  <c r="C939" i="2"/>
  <c r="B939" i="2"/>
  <c r="A939" i="2"/>
  <c r="H938" i="2"/>
  <c r="G938" i="2"/>
  <c r="D938" i="2"/>
  <c r="C938" i="2"/>
  <c r="B938" i="2"/>
  <c r="A938" i="2"/>
  <c r="H570" i="2"/>
  <c r="G570" i="2"/>
  <c r="D570" i="2"/>
  <c r="C570" i="2"/>
  <c r="B570" i="2"/>
  <c r="A570" i="2"/>
  <c r="H569" i="2"/>
  <c r="G569" i="2"/>
  <c r="D569" i="2"/>
  <c r="C569" i="2"/>
  <c r="B569" i="2"/>
  <c r="A569" i="2"/>
  <c r="H568" i="2"/>
  <c r="G568" i="2"/>
  <c r="D568" i="2"/>
  <c r="C568" i="2"/>
  <c r="B568" i="2"/>
  <c r="A568" i="2"/>
  <c r="H567" i="2"/>
  <c r="G567" i="2"/>
  <c r="D567" i="2"/>
  <c r="C567" i="2"/>
  <c r="B567" i="2"/>
  <c r="A567" i="2"/>
  <c r="H566" i="2"/>
  <c r="G566" i="2"/>
  <c r="D566" i="2"/>
  <c r="C566" i="2"/>
  <c r="B566" i="2"/>
  <c r="A566" i="2"/>
  <c r="H565" i="2"/>
  <c r="G565" i="2"/>
  <c r="D565" i="2"/>
  <c r="C565" i="2"/>
  <c r="B565" i="2"/>
  <c r="A565" i="2"/>
  <c r="H1047" i="2"/>
  <c r="G1047" i="2"/>
  <c r="D1047" i="2"/>
  <c r="C1047" i="2"/>
  <c r="B1047" i="2"/>
  <c r="A1047" i="2"/>
  <c r="H857" i="2"/>
  <c r="G857" i="2"/>
  <c r="D857" i="2"/>
  <c r="C857" i="2"/>
  <c r="B857" i="2"/>
  <c r="A857" i="2"/>
  <c r="H564" i="2"/>
  <c r="G564" i="2"/>
  <c r="D564" i="2"/>
  <c r="C564" i="2"/>
  <c r="B564" i="2"/>
  <c r="A564" i="2"/>
  <c r="H937" i="2"/>
  <c r="G937" i="2"/>
  <c r="D937" i="2"/>
  <c r="C937" i="2"/>
  <c r="B937" i="2"/>
  <c r="A937" i="2"/>
  <c r="H1138" i="2"/>
  <c r="G1138" i="2"/>
  <c r="D1138" i="2"/>
  <c r="C1138" i="2"/>
  <c r="B1138" i="2"/>
  <c r="A1138" i="2"/>
  <c r="H1137" i="2"/>
  <c r="G1137" i="2"/>
  <c r="D1137" i="2"/>
  <c r="C1137" i="2"/>
  <c r="B1137" i="2"/>
  <c r="A1137" i="2"/>
  <c r="H936" i="2"/>
  <c r="G936" i="2"/>
  <c r="D936" i="2"/>
  <c r="C936" i="2"/>
  <c r="B936" i="2"/>
  <c r="A936" i="2"/>
  <c r="H636" i="2"/>
  <c r="G636" i="2"/>
  <c r="D636" i="2"/>
  <c r="C636" i="2"/>
  <c r="B636" i="2"/>
  <c r="A636" i="2"/>
  <c r="H935" i="2"/>
  <c r="G935" i="2"/>
  <c r="D935" i="2"/>
  <c r="C935" i="2"/>
  <c r="B935" i="2"/>
  <c r="A935" i="2"/>
  <c r="H934" i="2"/>
  <c r="G934" i="2"/>
  <c r="D934" i="2"/>
  <c r="C934" i="2"/>
  <c r="B934" i="2"/>
  <c r="A934" i="2"/>
  <c r="H176" i="2"/>
  <c r="G176" i="2"/>
  <c r="D176" i="2"/>
  <c r="C176" i="2"/>
  <c r="B176" i="2"/>
  <c r="A176" i="2"/>
  <c r="H790" i="2"/>
  <c r="G790" i="2"/>
  <c r="D790" i="2"/>
  <c r="C790" i="2"/>
  <c r="B790" i="2"/>
  <c r="A790" i="2"/>
  <c r="H26" i="2"/>
  <c r="G26" i="2"/>
  <c r="D26" i="2"/>
  <c r="C26" i="2"/>
  <c r="B26" i="2"/>
  <c r="A26" i="2"/>
  <c r="H723" i="2"/>
  <c r="G723" i="2"/>
  <c r="D723" i="2"/>
  <c r="C723" i="2"/>
  <c r="B723" i="2"/>
  <c r="A723" i="2"/>
  <c r="H25" i="2"/>
  <c r="G25" i="2"/>
  <c r="D25" i="2"/>
  <c r="C25" i="2"/>
  <c r="B25" i="2"/>
  <c r="A25" i="2"/>
  <c r="H116" i="2"/>
  <c r="G116" i="2"/>
  <c r="D116" i="2"/>
  <c r="C116" i="2"/>
  <c r="B116" i="2"/>
  <c r="A116" i="2"/>
  <c r="H635" i="2"/>
  <c r="G635" i="2"/>
  <c r="D635" i="2"/>
  <c r="C635" i="2"/>
  <c r="B635" i="2"/>
  <c r="A635" i="2"/>
  <c r="H1066" i="2"/>
  <c r="G1066" i="2"/>
  <c r="D1066" i="2"/>
  <c r="C1066" i="2"/>
  <c r="B1066" i="2"/>
  <c r="A1066" i="2"/>
  <c r="H634" i="2"/>
  <c r="G634" i="2"/>
  <c r="D634" i="2"/>
  <c r="C634" i="2"/>
  <c r="B634" i="2"/>
  <c r="A634" i="2"/>
  <c r="H837" i="2"/>
  <c r="G837" i="2"/>
  <c r="D837" i="2"/>
  <c r="C837" i="2"/>
  <c r="B837" i="2"/>
  <c r="A837" i="2"/>
  <c r="H68" i="2"/>
  <c r="G68" i="2"/>
  <c r="D68" i="2"/>
  <c r="C68" i="2"/>
  <c r="B68" i="2"/>
  <c r="A68" i="2"/>
  <c r="H1130" i="2"/>
  <c r="G1130" i="2"/>
  <c r="D1130" i="2"/>
  <c r="C1130" i="2"/>
  <c r="B1130" i="2"/>
  <c r="A1130" i="2"/>
  <c r="H596" i="2"/>
  <c r="G596" i="2"/>
  <c r="D596" i="2"/>
  <c r="C596" i="2"/>
  <c r="B596" i="2"/>
  <c r="A596" i="2"/>
  <c r="H24" i="2"/>
  <c r="G24" i="2"/>
  <c r="D24" i="2"/>
  <c r="C24" i="2"/>
  <c r="B24" i="2"/>
  <c r="A24" i="2"/>
  <c r="H633" i="2"/>
  <c r="G633" i="2"/>
  <c r="D633" i="2"/>
  <c r="C633" i="2"/>
  <c r="B633" i="2"/>
  <c r="A633" i="2"/>
  <c r="H722" i="2"/>
  <c r="G722" i="2"/>
  <c r="D722" i="2"/>
  <c r="C722" i="2"/>
  <c r="B722" i="2"/>
  <c r="A722" i="2"/>
  <c r="H67" i="2"/>
  <c r="G67" i="2"/>
  <c r="D67" i="2"/>
  <c r="C67" i="2"/>
  <c r="B67" i="2"/>
  <c r="A67" i="2"/>
  <c r="H66" i="2"/>
  <c r="G66" i="2"/>
  <c r="D66" i="2"/>
  <c r="C66" i="2"/>
  <c r="B66" i="2"/>
  <c r="A66" i="2"/>
  <c r="H65" i="2"/>
  <c r="G65" i="2"/>
  <c r="D65" i="2"/>
  <c r="C65" i="2"/>
  <c r="B65" i="2"/>
  <c r="A65" i="2"/>
  <c r="H933" i="2"/>
  <c r="G933" i="2"/>
  <c r="D933" i="2"/>
  <c r="C933" i="2"/>
  <c r="B933" i="2"/>
  <c r="A933" i="2"/>
  <c r="H932" i="2"/>
  <c r="G932" i="2"/>
  <c r="D932" i="2"/>
  <c r="C932" i="2"/>
  <c r="B932" i="2"/>
  <c r="A932" i="2"/>
  <c r="H64" i="2"/>
  <c r="G64" i="2"/>
  <c r="D64" i="2"/>
  <c r="C64" i="2"/>
  <c r="B64" i="2"/>
  <c r="A64" i="2"/>
  <c r="H23" i="2"/>
  <c r="G23" i="2"/>
  <c r="D23" i="2"/>
  <c r="C23" i="2"/>
  <c r="B23" i="2"/>
  <c r="A23" i="2"/>
  <c r="H931" i="2"/>
  <c r="G931" i="2"/>
  <c r="D931" i="2"/>
  <c r="C931" i="2"/>
  <c r="B931" i="2"/>
  <c r="A931" i="2"/>
  <c r="H930" i="2"/>
  <c r="G930" i="2"/>
  <c r="D930" i="2"/>
  <c r="C930" i="2"/>
  <c r="B930" i="2"/>
  <c r="A930" i="2"/>
  <c r="H929" i="2"/>
  <c r="G929" i="2"/>
  <c r="D929" i="2"/>
  <c r="C929" i="2"/>
  <c r="B929" i="2"/>
  <c r="A929" i="2"/>
  <c r="H928" i="2"/>
  <c r="G928" i="2"/>
  <c r="D928" i="2"/>
  <c r="C928" i="2"/>
  <c r="B928" i="2"/>
  <c r="A928" i="2"/>
  <c r="H927" i="2"/>
  <c r="G927" i="2"/>
  <c r="D927" i="2"/>
  <c r="C927" i="2"/>
  <c r="B927" i="2"/>
  <c r="A927" i="2"/>
  <c r="H926" i="2"/>
  <c r="G926" i="2"/>
  <c r="D926" i="2"/>
  <c r="C926" i="2"/>
  <c r="B926" i="2"/>
  <c r="A926" i="2"/>
  <c r="H925" i="2"/>
  <c r="G925" i="2"/>
  <c r="D925" i="2"/>
  <c r="C925" i="2"/>
  <c r="B925" i="2"/>
  <c r="A925" i="2"/>
  <c r="H924" i="2"/>
  <c r="G924" i="2"/>
  <c r="D924" i="2"/>
  <c r="C924" i="2"/>
  <c r="B924" i="2"/>
  <c r="A924" i="2"/>
  <c r="H923" i="2"/>
  <c r="G923" i="2"/>
  <c r="D923" i="2"/>
  <c r="C923" i="2"/>
  <c r="B923" i="2"/>
  <c r="A923" i="2"/>
  <c r="H922" i="2"/>
  <c r="G922" i="2"/>
  <c r="D922" i="2"/>
  <c r="C922" i="2"/>
  <c r="B922" i="2"/>
  <c r="A922" i="2"/>
  <c r="H291" i="2"/>
  <c r="G291" i="2"/>
  <c r="D291" i="2"/>
  <c r="C291" i="2"/>
  <c r="B291" i="2"/>
  <c r="A291" i="2"/>
  <c r="H1129" i="2"/>
  <c r="G1129" i="2"/>
  <c r="D1129" i="2"/>
  <c r="C1129" i="2"/>
  <c r="B1129" i="2"/>
  <c r="A1129" i="2"/>
  <c r="H290" i="2"/>
  <c r="G290" i="2"/>
  <c r="D290" i="2"/>
  <c r="C290" i="2"/>
  <c r="B290" i="2"/>
  <c r="A290" i="2"/>
  <c r="H289" i="2"/>
  <c r="G289" i="2"/>
  <c r="D289" i="2"/>
  <c r="C289" i="2"/>
  <c r="B289" i="2"/>
  <c r="A289" i="2"/>
  <c r="H921" i="2"/>
  <c r="G921" i="2"/>
  <c r="D921" i="2"/>
  <c r="C921" i="2"/>
  <c r="B921" i="2"/>
  <c r="A921" i="2"/>
  <c r="H920" i="2"/>
  <c r="G920" i="2"/>
  <c r="D920" i="2"/>
  <c r="C920" i="2"/>
  <c r="B920" i="2"/>
  <c r="A920" i="2"/>
  <c r="H475" i="2"/>
  <c r="G475" i="2"/>
  <c r="D475" i="2"/>
  <c r="C475" i="2"/>
  <c r="B475" i="2"/>
  <c r="A475" i="2"/>
  <c r="H474" i="2"/>
  <c r="G474" i="2"/>
  <c r="D474" i="2"/>
  <c r="C474" i="2"/>
  <c r="B474" i="2"/>
  <c r="A474" i="2"/>
  <c r="H473" i="2"/>
  <c r="G473" i="2"/>
  <c r="D473" i="2"/>
  <c r="C473" i="2"/>
  <c r="B473" i="2"/>
  <c r="A473" i="2"/>
  <c r="H472" i="2"/>
  <c r="G472" i="2"/>
  <c r="D472" i="2"/>
  <c r="C472" i="2"/>
  <c r="B472" i="2"/>
  <c r="A472" i="2"/>
  <c r="H471" i="2"/>
  <c r="G471" i="2"/>
  <c r="D471" i="2"/>
  <c r="C471" i="2"/>
  <c r="B471" i="2"/>
  <c r="A471" i="2"/>
  <c r="H470" i="2"/>
  <c r="G470" i="2"/>
  <c r="D470" i="2"/>
  <c r="C470" i="2"/>
  <c r="B470" i="2"/>
  <c r="A470" i="2"/>
  <c r="H469" i="2"/>
  <c r="G469" i="2"/>
  <c r="D469" i="2"/>
  <c r="C469" i="2"/>
  <c r="B469" i="2"/>
  <c r="A469" i="2"/>
  <c r="H468" i="2"/>
  <c r="G468" i="2"/>
  <c r="D468" i="2"/>
  <c r="C468" i="2"/>
  <c r="B468" i="2"/>
  <c r="A468" i="2"/>
  <c r="H467" i="2"/>
  <c r="G467" i="2"/>
  <c r="D467" i="2"/>
  <c r="C467" i="2"/>
  <c r="B467" i="2"/>
  <c r="A467" i="2"/>
  <c r="H466" i="2"/>
  <c r="G466" i="2"/>
  <c r="D466" i="2"/>
  <c r="C466" i="2"/>
  <c r="B466" i="2"/>
  <c r="A466" i="2"/>
  <c r="H465" i="2"/>
  <c r="G465" i="2"/>
  <c r="D465" i="2"/>
  <c r="C465" i="2"/>
  <c r="B465" i="2"/>
  <c r="A465" i="2"/>
  <c r="H464" i="2"/>
  <c r="G464" i="2"/>
  <c r="D464" i="2"/>
  <c r="C464" i="2"/>
  <c r="B464" i="2"/>
  <c r="A464" i="2"/>
  <c r="H463" i="2"/>
  <c r="G463" i="2"/>
  <c r="D463" i="2"/>
  <c r="C463" i="2"/>
  <c r="B463" i="2"/>
  <c r="A463" i="2"/>
  <c r="H462" i="2"/>
  <c r="G462" i="2"/>
  <c r="D462" i="2"/>
  <c r="C462" i="2"/>
  <c r="B462" i="2"/>
  <c r="A462" i="2"/>
  <c r="H461" i="2"/>
  <c r="G461" i="2"/>
  <c r="D461" i="2"/>
  <c r="C461" i="2"/>
  <c r="B461" i="2"/>
  <c r="A461" i="2"/>
  <c r="H460" i="2"/>
  <c r="G460" i="2"/>
  <c r="D460" i="2"/>
  <c r="C460" i="2"/>
  <c r="B460" i="2"/>
  <c r="A460" i="2"/>
  <c r="H394" i="2"/>
  <c r="G394" i="2"/>
  <c r="D394" i="2"/>
  <c r="C394" i="2"/>
  <c r="B394" i="2"/>
  <c r="A394" i="2"/>
  <c r="H459" i="2"/>
  <c r="G459" i="2"/>
  <c r="D459" i="2"/>
  <c r="C459" i="2"/>
  <c r="B459" i="2"/>
  <c r="A459" i="2"/>
  <c r="H393" i="2"/>
  <c r="G393" i="2"/>
  <c r="D393" i="2"/>
  <c r="C393" i="2"/>
  <c r="B393" i="2"/>
  <c r="A393" i="2"/>
  <c r="H458" i="2"/>
  <c r="G458" i="2"/>
  <c r="D458" i="2"/>
  <c r="C458" i="2"/>
  <c r="B458" i="2"/>
  <c r="A458" i="2"/>
  <c r="H457" i="2"/>
  <c r="G457" i="2"/>
  <c r="D457" i="2"/>
  <c r="C457" i="2"/>
  <c r="B457" i="2"/>
  <c r="A457" i="2"/>
  <c r="H1042" i="2"/>
  <c r="G1042" i="2"/>
  <c r="D1042" i="2"/>
  <c r="C1042" i="2"/>
  <c r="B1042" i="2"/>
  <c r="A1042" i="2"/>
  <c r="H560" i="2"/>
  <c r="G560" i="2"/>
  <c r="D560" i="2"/>
  <c r="C560" i="2"/>
  <c r="B560" i="2"/>
  <c r="A560" i="2"/>
  <c r="H803" i="2"/>
  <c r="G803" i="2"/>
  <c r="D803" i="2"/>
  <c r="C803" i="2"/>
  <c r="B803" i="2"/>
  <c r="A803" i="2"/>
  <c r="H1152" i="2"/>
  <c r="G1152" i="2"/>
  <c r="D1152" i="2"/>
  <c r="C1152" i="2"/>
  <c r="B1152" i="2"/>
  <c r="A1152" i="2"/>
  <c r="H1151" i="2"/>
  <c r="G1151" i="2"/>
  <c r="D1151" i="2"/>
  <c r="C1151" i="2"/>
  <c r="B1151" i="2"/>
  <c r="A1151" i="2"/>
  <c r="H755" i="2"/>
  <c r="G755" i="2"/>
  <c r="D755" i="2"/>
  <c r="C755" i="2"/>
  <c r="B755" i="2"/>
  <c r="A755" i="2"/>
  <c r="H759" i="2"/>
  <c r="G759" i="2"/>
  <c r="D759" i="2"/>
  <c r="C759" i="2"/>
  <c r="B759" i="2"/>
  <c r="A759" i="2"/>
  <c r="H1054" i="2"/>
  <c r="G1054" i="2"/>
  <c r="D1054" i="2"/>
  <c r="C1054" i="2"/>
  <c r="B1054" i="2"/>
  <c r="A1054" i="2"/>
  <c r="H740" i="2"/>
  <c r="G740" i="2"/>
  <c r="D740" i="2"/>
  <c r="C740" i="2"/>
  <c r="B740" i="2"/>
  <c r="A740" i="2"/>
  <c r="H855" i="2"/>
  <c r="G855" i="2"/>
  <c r="D855" i="2"/>
  <c r="C855" i="2"/>
  <c r="B855" i="2"/>
  <c r="A855" i="2"/>
  <c r="H1106" i="2"/>
  <c r="G1106" i="2"/>
  <c r="D1106" i="2"/>
  <c r="C1106" i="2"/>
  <c r="B1106" i="2"/>
  <c r="A1106" i="2"/>
  <c r="H1105" i="2"/>
  <c r="G1105" i="2"/>
  <c r="D1105" i="2"/>
  <c r="C1105" i="2"/>
  <c r="B1105" i="2"/>
  <c r="A1105" i="2"/>
  <c r="H1104" i="2"/>
  <c r="G1104" i="2"/>
  <c r="D1104" i="2"/>
  <c r="C1104" i="2"/>
  <c r="B1104" i="2"/>
  <c r="A1104" i="2"/>
  <c r="H50" i="2"/>
  <c r="G50" i="2"/>
  <c r="D50" i="2"/>
  <c r="C50" i="2"/>
  <c r="B50" i="2"/>
  <c r="A50" i="2"/>
  <c r="H836" i="2"/>
  <c r="G836" i="2"/>
  <c r="D836" i="2"/>
  <c r="C836" i="2"/>
  <c r="B836" i="2"/>
  <c r="A836" i="2"/>
  <c r="H362" i="2"/>
  <c r="G362" i="2"/>
  <c r="D362" i="2"/>
  <c r="C362" i="2"/>
  <c r="B362" i="2"/>
  <c r="A362" i="2"/>
  <c r="H99" i="2"/>
  <c r="G99" i="2"/>
  <c r="D99" i="2"/>
  <c r="C99" i="2"/>
  <c r="B99" i="2"/>
  <c r="A99" i="2"/>
  <c r="H739" i="2"/>
  <c r="G739" i="2"/>
  <c r="D739" i="2"/>
  <c r="C739" i="2"/>
  <c r="B739" i="2"/>
  <c r="A739" i="2"/>
  <c r="H738" i="2"/>
  <c r="G738" i="2"/>
  <c r="D738" i="2"/>
  <c r="C738" i="2"/>
  <c r="B738" i="2"/>
  <c r="A738" i="2"/>
  <c r="H1136" i="2"/>
  <c r="G1136" i="2"/>
  <c r="D1136" i="2"/>
  <c r="C1136" i="2"/>
  <c r="B1136" i="2"/>
  <c r="A1136" i="2"/>
  <c r="H388" i="2"/>
  <c r="G388" i="2"/>
  <c r="D388" i="2"/>
  <c r="C388" i="2"/>
  <c r="B388" i="2"/>
  <c r="A388" i="2"/>
  <c r="H1135" i="2"/>
  <c r="G1135" i="2"/>
  <c r="D1135" i="2"/>
  <c r="C1135" i="2"/>
  <c r="B1135" i="2"/>
  <c r="A1135" i="2"/>
  <c r="H614" i="2"/>
  <c r="G614" i="2"/>
  <c r="D614" i="2"/>
  <c r="C614" i="2"/>
  <c r="B614" i="2"/>
  <c r="A614" i="2"/>
  <c r="H802" i="2"/>
  <c r="G802" i="2"/>
  <c r="D802" i="2"/>
  <c r="C802" i="2"/>
  <c r="B802" i="2"/>
  <c r="A802" i="2"/>
  <c r="H769" i="2"/>
  <c r="G769" i="2"/>
  <c r="D769" i="2"/>
  <c r="C769" i="2"/>
  <c r="B769" i="2"/>
  <c r="A769" i="2"/>
  <c r="H563" i="2"/>
  <c r="G563" i="2"/>
  <c r="D563" i="2"/>
  <c r="C563" i="2"/>
  <c r="B563" i="2"/>
  <c r="A563" i="2"/>
  <c r="H919" i="2"/>
  <c r="G919" i="2"/>
  <c r="D919" i="2"/>
  <c r="C919" i="2"/>
  <c r="B919" i="2"/>
  <c r="A919" i="2"/>
  <c r="H918" i="2"/>
  <c r="G918" i="2"/>
  <c r="D918" i="2"/>
  <c r="C918" i="2"/>
  <c r="B918" i="2"/>
  <c r="A918" i="2"/>
  <c r="H917" i="2"/>
  <c r="G917" i="2"/>
  <c r="D917" i="2"/>
  <c r="C917" i="2"/>
  <c r="B917" i="2"/>
  <c r="A917" i="2"/>
  <c r="H916" i="2"/>
  <c r="G916" i="2"/>
  <c r="D916" i="2"/>
  <c r="C916" i="2"/>
  <c r="B916" i="2"/>
  <c r="A916" i="2"/>
  <c r="H915" i="2"/>
  <c r="G915" i="2"/>
  <c r="D915" i="2"/>
  <c r="C915" i="2"/>
  <c r="B915" i="2"/>
  <c r="A915" i="2"/>
  <c r="H914" i="2"/>
  <c r="G914" i="2"/>
  <c r="D914" i="2"/>
  <c r="C914" i="2"/>
  <c r="B914" i="2"/>
  <c r="A914" i="2"/>
  <c r="H913" i="2"/>
  <c r="G913" i="2"/>
  <c r="D913" i="2"/>
  <c r="C913" i="2"/>
  <c r="B913" i="2"/>
  <c r="A913" i="2"/>
  <c r="H912" i="2"/>
  <c r="G912" i="2"/>
  <c r="D912" i="2"/>
  <c r="C912" i="2"/>
  <c r="B912" i="2"/>
  <c r="A912" i="2"/>
  <c r="H911" i="2"/>
  <c r="G911" i="2"/>
  <c r="D911" i="2"/>
  <c r="C911" i="2"/>
  <c r="B911" i="2"/>
  <c r="A911" i="2"/>
  <c r="H910" i="2"/>
  <c r="G910" i="2"/>
  <c r="D910" i="2"/>
  <c r="C910" i="2"/>
  <c r="B910" i="2"/>
  <c r="A910" i="2"/>
  <c r="H909" i="2"/>
  <c r="G909" i="2"/>
  <c r="D909" i="2"/>
  <c r="C909" i="2"/>
  <c r="B909" i="2"/>
  <c r="A909" i="2"/>
  <c r="H908" i="2"/>
  <c r="G908" i="2"/>
  <c r="D908" i="2"/>
  <c r="C908" i="2"/>
  <c r="B908" i="2"/>
  <c r="A908" i="2"/>
  <c r="H1037" i="2"/>
  <c r="G1037" i="2"/>
  <c r="D1037" i="2"/>
  <c r="C1037" i="2"/>
  <c r="B1037" i="2"/>
  <c r="A1037" i="2"/>
  <c r="H907" i="2"/>
  <c r="G907" i="2"/>
  <c r="D907" i="2"/>
  <c r="C907" i="2"/>
  <c r="B907" i="2"/>
  <c r="A907" i="2"/>
  <c r="H906" i="2"/>
  <c r="G906" i="2"/>
  <c r="D906" i="2"/>
  <c r="C906" i="2"/>
  <c r="B906" i="2"/>
  <c r="A906" i="2"/>
  <c r="H905" i="2"/>
  <c r="G905" i="2"/>
  <c r="D905" i="2"/>
  <c r="C905" i="2"/>
  <c r="B905" i="2"/>
  <c r="A905" i="2"/>
  <c r="H904" i="2"/>
  <c r="G904" i="2"/>
  <c r="D904" i="2"/>
  <c r="C904" i="2"/>
  <c r="B904" i="2"/>
  <c r="A904" i="2"/>
  <c r="H903" i="2"/>
  <c r="G903" i="2"/>
  <c r="D903" i="2"/>
  <c r="C903" i="2"/>
  <c r="B903" i="2"/>
  <c r="A903" i="2"/>
  <c r="H902" i="2"/>
  <c r="G902" i="2"/>
  <c r="D902" i="2"/>
  <c r="C902" i="2"/>
  <c r="B902" i="2"/>
  <c r="A902" i="2"/>
  <c r="H901" i="2"/>
  <c r="G901" i="2"/>
  <c r="D901" i="2"/>
  <c r="C901" i="2"/>
  <c r="B901" i="2"/>
  <c r="A901" i="2"/>
  <c r="H900" i="2"/>
  <c r="G900" i="2"/>
  <c r="D900" i="2"/>
  <c r="C900" i="2"/>
  <c r="B900" i="2"/>
  <c r="A900" i="2"/>
  <c r="H899" i="2"/>
  <c r="G899" i="2"/>
  <c r="D899" i="2"/>
  <c r="C899" i="2"/>
  <c r="B899" i="2"/>
  <c r="A899" i="2"/>
  <c r="H898" i="2"/>
  <c r="G898" i="2"/>
  <c r="D898" i="2"/>
  <c r="C898" i="2"/>
  <c r="B898" i="2"/>
  <c r="A898" i="2"/>
  <c r="H897" i="2"/>
  <c r="G897" i="2"/>
  <c r="D897" i="2"/>
  <c r="C897" i="2"/>
  <c r="B897" i="2"/>
  <c r="A897" i="2"/>
  <c r="H896" i="2"/>
  <c r="G896" i="2"/>
  <c r="D896" i="2"/>
  <c r="C896" i="2"/>
  <c r="B896" i="2"/>
  <c r="A896" i="2"/>
  <c r="H895" i="2"/>
  <c r="G895" i="2"/>
  <c r="D895" i="2"/>
  <c r="C895" i="2"/>
  <c r="B895" i="2"/>
  <c r="A895" i="2"/>
  <c r="H894" i="2"/>
  <c r="G894" i="2"/>
  <c r="D894" i="2"/>
  <c r="C894" i="2"/>
  <c r="B894" i="2"/>
  <c r="A894" i="2"/>
  <c r="H893" i="2"/>
  <c r="G893" i="2"/>
  <c r="D893" i="2"/>
  <c r="C893" i="2"/>
  <c r="B893" i="2"/>
  <c r="A893" i="2"/>
  <c r="H892" i="2"/>
  <c r="G892" i="2"/>
  <c r="D892" i="2"/>
  <c r="C892" i="2"/>
  <c r="B892" i="2"/>
  <c r="A892" i="2"/>
  <c r="H891" i="2"/>
  <c r="G891" i="2"/>
  <c r="D891" i="2"/>
  <c r="C891" i="2"/>
  <c r="B891" i="2"/>
  <c r="A891" i="2"/>
  <c r="H890" i="2"/>
  <c r="G890" i="2"/>
  <c r="D890" i="2"/>
  <c r="C890" i="2"/>
  <c r="B890" i="2"/>
  <c r="A890" i="2"/>
  <c r="H889" i="2"/>
  <c r="G889" i="2"/>
  <c r="D889" i="2"/>
  <c r="C889" i="2"/>
  <c r="B889" i="2"/>
  <c r="A889" i="2"/>
  <c r="H888" i="2"/>
  <c r="G888" i="2"/>
  <c r="D888" i="2"/>
  <c r="C888" i="2"/>
  <c r="B888" i="2"/>
  <c r="A888" i="2"/>
  <c r="H887" i="2"/>
  <c r="G887" i="2"/>
  <c r="D887" i="2"/>
  <c r="C887" i="2"/>
  <c r="B887" i="2"/>
  <c r="A887" i="2"/>
  <c r="H886" i="2"/>
  <c r="G886" i="2"/>
  <c r="D886" i="2"/>
  <c r="C886" i="2"/>
  <c r="B886" i="2"/>
  <c r="A886" i="2"/>
  <c r="H885" i="2"/>
  <c r="G885" i="2"/>
  <c r="D885" i="2"/>
  <c r="C885" i="2"/>
  <c r="B885" i="2"/>
  <c r="A885" i="2"/>
  <c r="H884" i="2"/>
  <c r="G884" i="2"/>
  <c r="D884" i="2"/>
  <c r="C884" i="2"/>
  <c r="B884" i="2"/>
  <c r="A884" i="2"/>
  <c r="H883" i="2"/>
  <c r="G883" i="2"/>
  <c r="D883" i="2"/>
  <c r="C883" i="2"/>
  <c r="B883" i="2"/>
  <c r="A883" i="2"/>
  <c r="H882" i="2"/>
  <c r="G882" i="2"/>
  <c r="D882" i="2"/>
  <c r="C882" i="2"/>
  <c r="B882" i="2"/>
  <c r="A882" i="2"/>
  <c r="H881" i="2"/>
  <c r="G881" i="2"/>
  <c r="D881" i="2"/>
  <c r="C881" i="2"/>
  <c r="B881" i="2"/>
  <c r="A881" i="2"/>
  <c r="H880" i="2"/>
  <c r="G880" i="2"/>
  <c r="D880" i="2"/>
  <c r="C880" i="2"/>
  <c r="B880" i="2"/>
  <c r="A880" i="2"/>
  <c r="H879" i="2"/>
  <c r="G879" i="2"/>
  <c r="D879" i="2"/>
  <c r="C879" i="2"/>
  <c r="B879" i="2"/>
  <c r="A879" i="2"/>
  <c r="H878" i="2"/>
  <c r="G878" i="2"/>
  <c r="D878" i="2"/>
  <c r="C878" i="2"/>
  <c r="B878" i="2"/>
  <c r="A878" i="2"/>
  <c r="H877" i="2"/>
  <c r="G877" i="2"/>
  <c r="D877" i="2"/>
  <c r="C877" i="2"/>
  <c r="B877" i="2"/>
  <c r="A877" i="2"/>
  <c r="H876" i="2"/>
  <c r="G876" i="2"/>
  <c r="D876" i="2"/>
  <c r="C876" i="2"/>
  <c r="B876" i="2"/>
  <c r="A876" i="2"/>
  <c r="H875" i="2"/>
  <c r="G875" i="2"/>
  <c r="D875" i="2"/>
  <c r="C875" i="2"/>
  <c r="B875" i="2"/>
  <c r="A875" i="2"/>
  <c r="H874" i="2"/>
  <c r="G874" i="2"/>
  <c r="D874" i="2"/>
  <c r="C874" i="2"/>
  <c r="B874" i="2"/>
  <c r="A874" i="2"/>
  <c r="H873" i="2"/>
  <c r="G873" i="2"/>
  <c r="D873" i="2"/>
  <c r="C873" i="2"/>
  <c r="B873" i="2"/>
  <c r="A873" i="2"/>
  <c r="H872" i="2"/>
  <c r="G872" i="2"/>
  <c r="D872" i="2"/>
  <c r="C872" i="2"/>
  <c r="B872" i="2"/>
  <c r="A872" i="2"/>
  <c r="H768" i="2"/>
  <c r="G768" i="2"/>
  <c r="D768" i="2"/>
  <c r="C768" i="2"/>
  <c r="B768" i="2"/>
  <c r="A768" i="2"/>
  <c r="H871" i="2"/>
  <c r="G871" i="2"/>
  <c r="D871" i="2"/>
  <c r="C871" i="2"/>
  <c r="B871" i="2"/>
  <c r="A871" i="2"/>
  <c r="H870" i="2"/>
  <c r="G870" i="2"/>
  <c r="D870" i="2"/>
  <c r="C870" i="2"/>
  <c r="B870" i="2"/>
  <c r="A870" i="2"/>
  <c r="H767" i="2"/>
  <c r="G767" i="2"/>
  <c r="D767" i="2"/>
  <c r="C767" i="2"/>
  <c r="B767" i="2"/>
  <c r="A767" i="2"/>
  <c r="H766" i="2"/>
  <c r="G766" i="2"/>
  <c r="D766" i="2"/>
  <c r="C766" i="2"/>
  <c r="B766" i="2"/>
  <c r="A766" i="2"/>
  <c r="H765" i="2"/>
  <c r="G765" i="2"/>
  <c r="D765" i="2"/>
  <c r="C765" i="2"/>
  <c r="B765" i="2"/>
  <c r="A765" i="2"/>
  <c r="H869" i="2"/>
  <c r="G869" i="2"/>
  <c r="D869" i="2"/>
  <c r="C869" i="2"/>
  <c r="B869" i="2"/>
  <c r="A869" i="2"/>
  <c r="H868" i="2"/>
  <c r="G868" i="2"/>
  <c r="D868" i="2"/>
  <c r="C868" i="2"/>
  <c r="B868" i="2"/>
  <c r="A868" i="2"/>
  <c r="H867" i="2"/>
  <c r="G867" i="2"/>
  <c r="D867" i="2"/>
  <c r="C867" i="2"/>
  <c r="B867" i="2"/>
  <c r="A867" i="2"/>
  <c r="H866" i="2"/>
  <c r="G866" i="2"/>
  <c r="D866" i="2"/>
  <c r="C866" i="2"/>
  <c r="B866" i="2"/>
  <c r="A866" i="2"/>
  <c r="H576" i="2"/>
  <c r="G576" i="2"/>
  <c r="D576" i="2"/>
  <c r="C576" i="2"/>
  <c r="B576" i="2"/>
  <c r="A576" i="2"/>
  <c r="H1036" i="2"/>
  <c r="G1036" i="2"/>
  <c r="D1036" i="2"/>
  <c r="C1036" i="2"/>
  <c r="B1036" i="2"/>
  <c r="A1036" i="2"/>
  <c r="H1035" i="2"/>
  <c r="G1035" i="2"/>
  <c r="D1035" i="2"/>
  <c r="C1035" i="2"/>
  <c r="B1035" i="2"/>
  <c r="A1035" i="2"/>
  <c r="H717" i="2"/>
  <c r="G717" i="2"/>
  <c r="D717" i="2"/>
  <c r="C717" i="2"/>
  <c r="B717" i="2"/>
  <c r="A717" i="2"/>
  <c r="H141" i="2"/>
  <c r="G141" i="2"/>
  <c r="D141" i="2"/>
  <c r="C141" i="2"/>
  <c r="B141" i="2"/>
  <c r="A141" i="2"/>
  <c r="H140" i="2"/>
  <c r="G140" i="2"/>
  <c r="D140" i="2"/>
  <c r="C140" i="2"/>
  <c r="B140" i="2"/>
  <c r="A140" i="2"/>
  <c r="H139" i="2"/>
  <c r="G139" i="2"/>
  <c r="D139" i="2"/>
  <c r="C139" i="2"/>
  <c r="B139" i="2"/>
  <c r="A139" i="2"/>
  <c r="H138" i="2"/>
  <c r="G138" i="2"/>
  <c r="D138" i="2"/>
  <c r="C138" i="2"/>
  <c r="B138" i="2"/>
  <c r="A138" i="2"/>
  <c r="H137" i="2"/>
  <c r="G137" i="2"/>
  <c r="D137" i="2"/>
  <c r="C137" i="2"/>
  <c r="B137" i="2"/>
  <c r="A137" i="2"/>
  <c r="H136" i="2"/>
  <c r="G136" i="2"/>
  <c r="D136" i="2"/>
  <c r="C136" i="2"/>
  <c r="B136" i="2"/>
  <c r="A136" i="2"/>
  <c r="H789" i="2"/>
  <c r="G789" i="2"/>
  <c r="D789" i="2"/>
  <c r="C789" i="2"/>
  <c r="B789" i="2"/>
  <c r="A789" i="2"/>
  <c r="H788" i="2"/>
  <c r="G788" i="2"/>
  <c r="D788" i="2"/>
  <c r="C788" i="2"/>
  <c r="B788" i="2"/>
  <c r="A788" i="2"/>
  <c r="H1046" i="2"/>
  <c r="G1046" i="2"/>
  <c r="D1046" i="2"/>
  <c r="C1046" i="2"/>
  <c r="B1046" i="2"/>
  <c r="A1046" i="2"/>
  <c r="H135" i="2"/>
  <c r="G135" i="2"/>
  <c r="D135" i="2"/>
  <c r="C135" i="2"/>
  <c r="B135" i="2"/>
  <c r="A135" i="2"/>
  <c r="H1045" i="2"/>
  <c r="G1045" i="2"/>
  <c r="D1045" i="2"/>
  <c r="C1045" i="2"/>
  <c r="B1045" i="2"/>
  <c r="A1045" i="2"/>
  <c r="H562" i="2"/>
  <c r="G562" i="2"/>
  <c r="D562" i="2"/>
  <c r="C562" i="2"/>
  <c r="B562" i="2"/>
  <c r="A562" i="2"/>
  <c r="H55" i="2"/>
  <c r="G55" i="2"/>
  <c r="D55" i="2"/>
  <c r="C55" i="2"/>
  <c r="B55" i="2"/>
  <c r="A55" i="2"/>
  <c r="H561" i="2"/>
  <c r="G561" i="2"/>
  <c r="D561" i="2"/>
  <c r="C561" i="2"/>
  <c r="B561" i="2"/>
  <c r="A561" i="2"/>
  <c r="H357" i="2"/>
  <c r="G357" i="2"/>
  <c r="D357" i="2"/>
  <c r="C357" i="2"/>
  <c r="B357" i="2"/>
  <c r="A357" i="2"/>
  <c r="H764" i="2"/>
  <c r="G764" i="2"/>
  <c r="D764" i="2"/>
  <c r="C764" i="2"/>
  <c r="B764" i="2"/>
  <c r="A764" i="2"/>
  <c r="H865" i="2"/>
  <c r="G865" i="2"/>
  <c r="D865" i="2"/>
  <c r="C865" i="2"/>
  <c r="B865" i="2"/>
  <c r="A865" i="2"/>
  <c r="H864" i="2"/>
  <c r="G864" i="2"/>
  <c r="D864" i="2"/>
  <c r="C864" i="2"/>
  <c r="B864" i="2"/>
  <c r="A864" i="2"/>
  <c r="H863" i="2"/>
  <c r="G863" i="2"/>
  <c r="D863" i="2"/>
  <c r="C863" i="2"/>
  <c r="B863" i="2"/>
  <c r="A863" i="2"/>
  <c r="H862" i="2"/>
  <c r="G862" i="2"/>
  <c r="D862" i="2"/>
  <c r="C862" i="2"/>
  <c r="B862" i="2"/>
  <c r="A862" i="2"/>
  <c r="H861" i="2"/>
  <c r="G861" i="2"/>
  <c r="D861" i="2"/>
  <c r="C861" i="2"/>
  <c r="B861" i="2"/>
  <c r="A861" i="2"/>
  <c r="H860" i="2"/>
  <c r="G860" i="2"/>
  <c r="D860" i="2"/>
  <c r="C860" i="2"/>
  <c r="B860" i="2"/>
  <c r="A860" i="2"/>
  <c r="H1133" i="2"/>
  <c r="G1133" i="2"/>
  <c r="D1133" i="2"/>
  <c r="C1133" i="2"/>
  <c r="B1133" i="2"/>
  <c r="A1133" i="2"/>
  <c r="H613" i="2"/>
  <c r="G613" i="2"/>
  <c r="D613" i="2"/>
  <c r="C613" i="2"/>
  <c r="B613" i="2"/>
  <c r="A613" i="2"/>
  <c r="H859" i="2"/>
  <c r="G859" i="2"/>
  <c r="D859" i="2"/>
  <c r="C859" i="2"/>
  <c r="B859" i="2"/>
  <c r="A859" i="2"/>
  <c r="H1078" i="2"/>
  <c r="G1078" i="2"/>
  <c r="D1078" i="2"/>
  <c r="C1078" i="2"/>
  <c r="B1078" i="2"/>
  <c r="A1078" i="2"/>
  <c r="H386" i="2"/>
  <c r="G386" i="2"/>
  <c r="D386" i="2"/>
  <c r="C386" i="2"/>
  <c r="B386" i="2"/>
  <c r="A386" i="2"/>
  <c r="H602" i="2"/>
  <c r="G602" i="2"/>
  <c r="D602" i="2"/>
  <c r="C602" i="2"/>
  <c r="B602" i="2"/>
  <c r="A602" i="2"/>
  <c r="H601" i="2"/>
  <c r="G601" i="2"/>
  <c r="D601" i="2"/>
  <c r="C601" i="2"/>
  <c r="B601" i="2"/>
  <c r="A601" i="2"/>
  <c r="H1098" i="2"/>
  <c r="G1098" i="2"/>
  <c r="D1098" i="2"/>
  <c r="C1098" i="2"/>
  <c r="B1098" i="2"/>
  <c r="A1098" i="2"/>
  <c r="H1097" i="2"/>
  <c r="G1097" i="2"/>
  <c r="D1097" i="2"/>
  <c r="C1097" i="2"/>
  <c r="B1097" i="2"/>
  <c r="A1097" i="2"/>
  <c r="H793" i="2"/>
  <c r="G793" i="2"/>
  <c r="D793" i="2"/>
  <c r="C793" i="2"/>
  <c r="B793" i="2"/>
  <c r="A793" i="2"/>
  <c r="H349" i="2"/>
  <c r="G349" i="2"/>
  <c r="D349" i="2"/>
  <c r="C349" i="2"/>
  <c r="B349" i="2"/>
  <c r="A349" i="2"/>
  <c r="H348" i="2"/>
  <c r="G348" i="2"/>
  <c r="D348" i="2"/>
  <c r="C348" i="2"/>
  <c r="B348" i="2"/>
  <c r="A348" i="2"/>
  <c r="H385" i="2"/>
  <c r="G385" i="2"/>
  <c r="D385" i="2"/>
  <c r="C385" i="2"/>
  <c r="B385" i="2"/>
  <c r="A385" i="2"/>
  <c r="H102" i="2"/>
  <c r="G102" i="2"/>
  <c r="D102" i="2"/>
  <c r="C102" i="2"/>
  <c r="B102" i="2"/>
  <c r="A102" i="2"/>
  <c r="H1077" i="2"/>
  <c r="G1077" i="2"/>
  <c r="D1077" i="2"/>
  <c r="C1077" i="2"/>
  <c r="B1077" i="2"/>
  <c r="A1077" i="2"/>
  <c r="H619" i="2"/>
  <c r="G619" i="2"/>
  <c r="D619" i="2"/>
  <c r="C619" i="2"/>
  <c r="B619" i="2"/>
  <c r="A619" i="2"/>
  <c r="H1119" i="2"/>
  <c r="G1119" i="2"/>
  <c r="D1119" i="2"/>
  <c r="C1119" i="2"/>
  <c r="B1119" i="2"/>
  <c r="A1119" i="2"/>
  <c r="H587" i="2"/>
  <c r="G587" i="2"/>
  <c r="D587" i="2"/>
  <c r="C587" i="2"/>
  <c r="B587" i="2"/>
  <c r="A587" i="2"/>
  <c r="H607" i="2"/>
  <c r="G607" i="2"/>
  <c r="D607" i="2"/>
  <c r="C607" i="2"/>
  <c r="B607" i="2"/>
  <c r="A607" i="2"/>
  <c r="H606" i="2"/>
  <c r="G606" i="2"/>
  <c r="D606" i="2"/>
  <c r="C606" i="2"/>
  <c r="B606" i="2"/>
  <c r="A606" i="2"/>
  <c r="H129" i="2"/>
  <c r="G129" i="2"/>
  <c r="D129" i="2"/>
  <c r="C129" i="2"/>
  <c r="B129" i="2"/>
  <c r="A129" i="2"/>
  <c r="H549" i="2"/>
  <c r="G549" i="2"/>
  <c r="D549" i="2"/>
  <c r="C549" i="2"/>
  <c r="B549" i="2"/>
  <c r="A549" i="2"/>
  <c r="H548" i="2"/>
  <c r="G548" i="2"/>
  <c r="D548" i="2"/>
  <c r="C548" i="2"/>
  <c r="B548" i="2"/>
  <c r="A548" i="2"/>
  <c r="H22" i="2"/>
  <c r="G22" i="2"/>
  <c r="D22" i="2"/>
  <c r="C22" i="2"/>
  <c r="B22" i="2"/>
  <c r="A22" i="2"/>
  <c r="H1101" i="2"/>
  <c r="G1101" i="2"/>
  <c r="D1101" i="2"/>
  <c r="C1101" i="2"/>
  <c r="B1101" i="2"/>
  <c r="A1101" i="2"/>
  <c r="H199" i="2"/>
  <c r="G199" i="2"/>
  <c r="D199" i="2"/>
  <c r="C199" i="2"/>
  <c r="B199" i="2"/>
  <c r="A199" i="2"/>
  <c r="H761" i="2"/>
  <c r="G761" i="2"/>
  <c r="D761" i="2"/>
  <c r="C761" i="2"/>
  <c r="B761" i="2"/>
  <c r="A761" i="2"/>
  <c r="H198" i="2"/>
  <c r="G198" i="2"/>
  <c r="D198" i="2"/>
  <c r="C198" i="2"/>
  <c r="B198" i="2"/>
  <c r="A198" i="2"/>
  <c r="H1141" i="2"/>
  <c r="G1141" i="2"/>
  <c r="D1141" i="2"/>
  <c r="C1141" i="2"/>
  <c r="B1141" i="2"/>
  <c r="A1141" i="2"/>
  <c r="H197" i="2"/>
  <c r="G197" i="2"/>
  <c r="D197" i="2"/>
  <c r="C197" i="2"/>
  <c r="B197" i="2"/>
  <c r="A197" i="2"/>
  <c r="H121" i="2"/>
  <c r="G121" i="2"/>
  <c r="D121" i="2"/>
  <c r="C121" i="2"/>
  <c r="B121" i="2"/>
  <c r="A121" i="2"/>
  <c r="H196" i="2"/>
  <c r="G196" i="2"/>
  <c r="D196" i="2"/>
  <c r="C196" i="2"/>
  <c r="B196" i="2"/>
  <c r="A196" i="2"/>
  <c r="H582" i="2"/>
  <c r="G582" i="2"/>
  <c r="D582" i="2"/>
  <c r="C582" i="2"/>
  <c r="B582" i="2"/>
  <c r="A582" i="2"/>
  <c r="H632" i="2"/>
  <c r="G632" i="2"/>
  <c r="D632" i="2"/>
  <c r="C632" i="2"/>
  <c r="B632" i="2"/>
  <c r="A632" i="2"/>
  <c r="H351" i="2"/>
  <c r="G351" i="2"/>
  <c r="D351" i="2"/>
  <c r="C351" i="2"/>
  <c r="B351" i="2"/>
  <c r="A351" i="2"/>
  <c r="H631" i="2"/>
  <c r="G631" i="2"/>
  <c r="D631" i="2"/>
  <c r="C631" i="2"/>
  <c r="B631" i="2"/>
  <c r="A631" i="2"/>
  <c r="H630" i="2"/>
  <c r="G630" i="2"/>
  <c r="D630" i="2"/>
  <c r="C630" i="2"/>
  <c r="B630" i="2"/>
  <c r="A630" i="2"/>
  <c r="H1131" i="2"/>
  <c r="G1131" i="2"/>
  <c r="D1131" i="2"/>
  <c r="C1131" i="2"/>
  <c r="B1131" i="2"/>
  <c r="A1131" i="2"/>
  <c r="H195" i="2"/>
  <c r="G195" i="2"/>
  <c r="D195" i="2"/>
  <c r="C195" i="2"/>
  <c r="B195" i="2"/>
  <c r="A195" i="2"/>
  <c r="H621" i="2"/>
  <c r="G621" i="2"/>
  <c r="D621" i="2"/>
  <c r="C621" i="2"/>
  <c r="B621" i="2"/>
  <c r="A621" i="2"/>
  <c r="H194" i="2"/>
  <c r="G194" i="2"/>
  <c r="D194" i="2"/>
  <c r="C194" i="2"/>
  <c r="B194" i="2"/>
  <c r="A194" i="2"/>
  <c r="H1146" i="2"/>
  <c r="G1146" i="2"/>
  <c r="D1146" i="2"/>
  <c r="C1146" i="2"/>
  <c r="B1146" i="2"/>
  <c r="A1146" i="2"/>
  <c r="H193" i="2"/>
  <c r="G193" i="2"/>
  <c r="D193" i="2"/>
  <c r="C193" i="2"/>
  <c r="B193" i="2"/>
  <c r="A193" i="2"/>
  <c r="H1100" i="2"/>
  <c r="G1100" i="2"/>
  <c r="D1100" i="2"/>
  <c r="C1100" i="2"/>
  <c r="B1100" i="2"/>
  <c r="A1100" i="2"/>
  <c r="H192" i="2"/>
  <c r="G192" i="2"/>
  <c r="D192" i="2"/>
  <c r="C192" i="2"/>
  <c r="B192" i="2"/>
  <c r="A192" i="2"/>
  <c r="H618" i="2"/>
  <c r="G618" i="2"/>
  <c r="D618" i="2"/>
  <c r="C618" i="2"/>
  <c r="B618" i="2"/>
  <c r="A618" i="2"/>
  <c r="H191" i="2"/>
  <c r="G191" i="2"/>
  <c r="D191" i="2"/>
  <c r="C191" i="2"/>
  <c r="B191" i="2"/>
  <c r="A191" i="2"/>
  <c r="H798" i="2"/>
  <c r="G798" i="2"/>
  <c r="D798" i="2"/>
  <c r="C798" i="2"/>
  <c r="B798" i="2"/>
  <c r="A798" i="2"/>
  <c r="H190" i="2"/>
  <c r="G190" i="2"/>
  <c r="D190" i="2"/>
  <c r="C190" i="2"/>
  <c r="B190" i="2"/>
  <c r="A190" i="2"/>
  <c r="H794" i="2"/>
  <c r="G794" i="2"/>
  <c r="D794" i="2"/>
  <c r="C794" i="2"/>
  <c r="B794" i="2"/>
  <c r="A794" i="2"/>
  <c r="H189" i="2"/>
  <c r="G189" i="2"/>
  <c r="D189" i="2"/>
  <c r="C189" i="2"/>
  <c r="B189" i="2"/>
  <c r="A189" i="2"/>
  <c r="H347" i="2"/>
  <c r="G347" i="2"/>
  <c r="D347" i="2"/>
  <c r="C347" i="2"/>
  <c r="B347" i="2"/>
  <c r="A347" i="2"/>
  <c r="H346" i="2"/>
  <c r="G346" i="2"/>
  <c r="D346" i="2"/>
  <c r="C346" i="2"/>
  <c r="B346" i="2"/>
  <c r="A346" i="2"/>
  <c r="H629" i="2"/>
  <c r="G629" i="2"/>
  <c r="D629" i="2"/>
  <c r="C629" i="2"/>
  <c r="B629" i="2"/>
  <c r="A629" i="2"/>
  <c r="H188" i="2"/>
  <c r="G188" i="2"/>
  <c r="D188" i="2"/>
  <c r="C188" i="2"/>
  <c r="B188" i="2"/>
  <c r="A188" i="2"/>
  <c r="H288" i="2"/>
  <c r="G288" i="2"/>
  <c r="D288" i="2"/>
  <c r="C288" i="2"/>
  <c r="B288" i="2"/>
  <c r="A288" i="2"/>
  <c r="H287" i="2"/>
  <c r="G287" i="2"/>
  <c r="D287" i="2"/>
  <c r="C287" i="2"/>
  <c r="B287" i="2"/>
  <c r="A287" i="2"/>
  <c r="H286" i="2"/>
  <c r="G286" i="2"/>
  <c r="D286" i="2"/>
  <c r="C286" i="2"/>
  <c r="B286" i="2"/>
  <c r="A286" i="2"/>
  <c r="H285" i="2"/>
  <c r="G285" i="2"/>
  <c r="D285" i="2"/>
  <c r="C285" i="2"/>
  <c r="B285" i="2"/>
  <c r="A285" i="2"/>
  <c r="H284" i="2"/>
  <c r="G284" i="2"/>
  <c r="D284" i="2"/>
  <c r="C284" i="2"/>
  <c r="B284" i="2"/>
  <c r="A284" i="2"/>
  <c r="H283" i="2"/>
  <c r="G283" i="2"/>
  <c r="D283" i="2"/>
  <c r="C283" i="2"/>
  <c r="B283" i="2"/>
  <c r="A283" i="2"/>
  <c r="H282" i="2"/>
  <c r="G282" i="2"/>
  <c r="D282" i="2"/>
  <c r="C282" i="2"/>
  <c r="B282" i="2"/>
  <c r="A282" i="2"/>
  <c r="H281" i="2"/>
  <c r="G281" i="2"/>
  <c r="D281" i="2"/>
  <c r="C281" i="2"/>
  <c r="B281" i="2"/>
  <c r="A281" i="2"/>
  <c r="H280" i="2"/>
  <c r="G280" i="2"/>
  <c r="D280" i="2"/>
  <c r="C280" i="2"/>
  <c r="B280" i="2"/>
  <c r="A280" i="2"/>
  <c r="H279" i="2"/>
  <c r="G279" i="2"/>
  <c r="D279" i="2"/>
  <c r="C279" i="2"/>
  <c r="B279" i="2"/>
  <c r="A279" i="2"/>
  <c r="H278" i="2"/>
  <c r="G278" i="2"/>
  <c r="D278" i="2"/>
  <c r="C278" i="2"/>
  <c r="B278" i="2"/>
  <c r="A278" i="2"/>
  <c r="H1128" i="2"/>
  <c r="G1128" i="2"/>
  <c r="D1128" i="2"/>
  <c r="C1128" i="2"/>
  <c r="B1128" i="2"/>
  <c r="A1128" i="2"/>
  <c r="H277" i="2"/>
  <c r="G277" i="2"/>
  <c r="D277" i="2"/>
  <c r="C277" i="2"/>
  <c r="B277" i="2"/>
  <c r="A277" i="2"/>
  <c r="H276" i="2"/>
  <c r="G276" i="2"/>
  <c r="D276" i="2"/>
  <c r="C276" i="2"/>
  <c r="B276" i="2"/>
  <c r="A276" i="2"/>
  <c r="H716" i="2"/>
  <c r="G716" i="2"/>
  <c r="D716" i="2"/>
  <c r="C716" i="2"/>
  <c r="B716" i="2"/>
  <c r="A716" i="2"/>
  <c r="H275" i="2"/>
  <c r="G275" i="2"/>
  <c r="D275" i="2"/>
  <c r="C275" i="2"/>
  <c r="B275" i="2"/>
  <c r="A275" i="2"/>
  <c r="H274" i="2"/>
  <c r="G274" i="2"/>
  <c r="D274" i="2"/>
  <c r="C274" i="2"/>
  <c r="B274" i="2"/>
  <c r="A274" i="2"/>
  <c r="H1127" i="2"/>
  <c r="G1127" i="2"/>
  <c r="D1127" i="2"/>
  <c r="C1127" i="2"/>
  <c r="B1127" i="2"/>
  <c r="A1127" i="2"/>
  <c r="H1126" i="2"/>
  <c r="G1126" i="2"/>
  <c r="D1126" i="2"/>
  <c r="C1126" i="2"/>
  <c r="B1126" i="2"/>
  <c r="A1126" i="2"/>
  <c r="H273" i="2"/>
  <c r="G273" i="2"/>
  <c r="D273" i="2"/>
  <c r="C273" i="2"/>
  <c r="B273" i="2"/>
  <c r="A273" i="2"/>
  <c r="H272" i="2"/>
  <c r="G272" i="2"/>
  <c r="D272" i="2"/>
  <c r="C272" i="2"/>
  <c r="B272" i="2"/>
  <c r="A272" i="2"/>
  <c r="H271" i="2"/>
  <c r="G271" i="2"/>
  <c r="D271" i="2"/>
  <c r="C271" i="2"/>
  <c r="B271" i="2"/>
  <c r="A271" i="2"/>
  <c r="H835" i="2"/>
  <c r="G835" i="2"/>
  <c r="D835" i="2"/>
  <c r="C835" i="2"/>
  <c r="B835" i="2"/>
  <c r="A835" i="2"/>
  <c r="H834" i="2"/>
  <c r="G834" i="2"/>
  <c r="D834" i="2"/>
  <c r="C834" i="2"/>
  <c r="B834" i="2"/>
  <c r="A834" i="2"/>
  <c r="H270" i="2"/>
  <c r="G270" i="2"/>
  <c r="D270" i="2"/>
  <c r="C270" i="2"/>
  <c r="B270" i="2"/>
  <c r="A270" i="2"/>
  <c r="H115" i="2"/>
  <c r="G115" i="2"/>
  <c r="D115" i="2"/>
  <c r="C115" i="2"/>
  <c r="B115" i="2"/>
  <c r="A115" i="2"/>
  <c r="H364" i="2"/>
  <c r="G364" i="2"/>
  <c r="D364" i="2"/>
  <c r="C364" i="2"/>
  <c r="B364" i="2"/>
  <c r="A364" i="2"/>
  <c r="H269" i="2"/>
  <c r="G269" i="2"/>
  <c r="D269" i="2"/>
  <c r="C269" i="2"/>
  <c r="B269" i="2"/>
  <c r="A269" i="2"/>
  <c r="H721" i="2"/>
  <c r="G721" i="2"/>
  <c r="D721" i="2"/>
  <c r="C721" i="2"/>
  <c r="B721" i="2"/>
  <c r="A721" i="2"/>
  <c r="H712" i="2"/>
  <c r="G712" i="2"/>
  <c r="D712" i="2"/>
  <c r="C712" i="2"/>
  <c r="B712" i="2"/>
  <c r="A712" i="2"/>
  <c r="H720" i="2"/>
  <c r="G720" i="2"/>
  <c r="D720" i="2"/>
  <c r="C720" i="2"/>
  <c r="B720" i="2"/>
  <c r="A720" i="2"/>
  <c r="H799" i="2"/>
  <c r="G799" i="2"/>
  <c r="D799" i="2"/>
  <c r="C799" i="2"/>
  <c r="B799" i="2"/>
  <c r="A799" i="2"/>
  <c r="H754" i="2"/>
  <c r="G754" i="2"/>
  <c r="D754" i="2"/>
  <c r="C754" i="2"/>
  <c r="B754" i="2"/>
  <c r="A754" i="2"/>
  <c r="H114" i="2"/>
  <c r="G114" i="2"/>
  <c r="D114" i="2"/>
  <c r="C114" i="2"/>
  <c r="B114" i="2"/>
  <c r="A114" i="2"/>
  <c r="H113" i="2"/>
  <c r="G113" i="2"/>
  <c r="D113" i="2"/>
  <c r="C113" i="2"/>
  <c r="B113" i="2"/>
  <c r="A113" i="2"/>
  <c r="H719" i="2"/>
  <c r="G719" i="2"/>
  <c r="D719" i="2"/>
  <c r="C719" i="2"/>
  <c r="B719" i="2"/>
  <c r="A719" i="2"/>
  <c r="H108" i="2"/>
  <c r="G108" i="2"/>
  <c r="D108" i="2"/>
  <c r="C108" i="2"/>
  <c r="B108" i="2"/>
  <c r="A108" i="2"/>
  <c r="H63" i="2"/>
  <c r="G63" i="2"/>
  <c r="D63" i="2"/>
  <c r="C63" i="2"/>
  <c r="B63" i="2"/>
  <c r="A63" i="2"/>
  <c r="H361" i="2"/>
  <c r="G361" i="2"/>
  <c r="D361" i="2"/>
  <c r="C361" i="2"/>
  <c r="B361" i="2"/>
  <c r="A361" i="2"/>
  <c r="H360" i="2"/>
  <c r="G360" i="2"/>
  <c r="D360" i="2"/>
  <c r="C360" i="2"/>
  <c r="B360" i="2"/>
  <c r="A360" i="2"/>
  <c r="H359" i="2"/>
  <c r="G359" i="2"/>
  <c r="D359" i="2"/>
  <c r="C359" i="2"/>
  <c r="B359" i="2"/>
  <c r="A359" i="2"/>
  <c r="H358" i="2"/>
  <c r="G358" i="2"/>
  <c r="D358" i="2"/>
  <c r="C358" i="2"/>
  <c r="B358" i="2"/>
  <c r="A358" i="2"/>
  <c r="H62" i="2"/>
  <c r="G62" i="2"/>
  <c r="D62" i="2"/>
  <c r="C62" i="2"/>
  <c r="B62" i="2"/>
  <c r="A62" i="2"/>
  <c r="H61" i="2"/>
  <c r="G61" i="2"/>
  <c r="D61" i="2"/>
  <c r="C61" i="2"/>
  <c r="B61" i="2"/>
  <c r="A61" i="2"/>
  <c r="H107" i="2"/>
  <c r="G107" i="2"/>
  <c r="D107" i="2"/>
  <c r="C107" i="2"/>
  <c r="B107" i="2"/>
  <c r="A107" i="2"/>
  <c r="H595" i="2"/>
  <c r="G595" i="2"/>
  <c r="D595" i="2"/>
  <c r="C595" i="2"/>
  <c r="B595" i="2"/>
  <c r="A595" i="2"/>
  <c r="H585" i="2"/>
  <c r="G585" i="2"/>
  <c r="D585" i="2"/>
  <c r="C585" i="2"/>
  <c r="B585" i="2"/>
  <c r="A585" i="2"/>
  <c r="H584" i="2"/>
  <c r="G584" i="2"/>
  <c r="D584" i="2"/>
  <c r="C584" i="2"/>
  <c r="B584" i="2"/>
  <c r="A584" i="2"/>
  <c r="H183" i="2"/>
  <c r="G183" i="2"/>
  <c r="D183" i="2"/>
  <c r="C183" i="2"/>
  <c r="B183" i="2"/>
  <c r="A183" i="2"/>
  <c r="H268" i="2"/>
  <c r="G268" i="2"/>
  <c r="D268" i="2"/>
  <c r="C268" i="2"/>
  <c r="B268" i="2"/>
  <c r="A268" i="2"/>
  <c r="H1065" i="2"/>
  <c r="G1065" i="2"/>
  <c r="D1065" i="2"/>
  <c r="C1065" i="2"/>
  <c r="B1065" i="2"/>
  <c r="A1065" i="2"/>
  <c r="H128" i="2"/>
  <c r="G128" i="2"/>
  <c r="D128" i="2"/>
  <c r="C128" i="2"/>
  <c r="B128" i="2"/>
  <c r="A128" i="2"/>
  <c r="H1086" i="2"/>
  <c r="G1086" i="2"/>
  <c r="D1086" i="2"/>
  <c r="C1086" i="2"/>
  <c r="B1086" i="2"/>
  <c r="A1086" i="2"/>
  <c r="H389" i="2"/>
  <c r="G389" i="2"/>
  <c r="D389" i="2"/>
  <c r="C389" i="2"/>
  <c r="B389" i="2"/>
  <c r="A389" i="2"/>
  <c r="H1064" i="2"/>
  <c r="G1064" i="2"/>
  <c r="D1064" i="2"/>
  <c r="C1064" i="2"/>
  <c r="B1064" i="2"/>
  <c r="A1064" i="2"/>
  <c r="H1063" i="2"/>
  <c r="G1063" i="2"/>
  <c r="D1063" i="2"/>
  <c r="C1063" i="2"/>
  <c r="B1063" i="2"/>
  <c r="A1063" i="2"/>
  <c r="H344" i="2"/>
  <c r="G344" i="2"/>
  <c r="D344" i="2"/>
  <c r="C344" i="2"/>
  <c r="B344" i="2"/>
  <c r="A344" i="2"/>
  <c r="H1062" i="2"/>
  <c r="G1062" i="2"/>
  <c r="D1062" i="2"/>
  <c r="C1062" i="2"/>
  <c r="B1062" i="2"/>
  <c r="A1062" i="2"/>
  <c r="H1061" i="2"/>
  <c r="G1061" i="2"/>
  <c r="D1061" i="2"/>
  <c r="C1061" i="2"/>
  <c r="B1061" i="2"/>
  <c r="A1061" i="2"/>
  <c r="H60" i="2"/>
  <c r="G60" i="2"/>
  <c r="D60" i="2"/>
  <c r="C60" i="2"/>
  <c r="B60" i="2"/>
  <c r="A60" i="2"/>
  <c r="H59" i="2"/>
  <c r="G59" i="2"/>
  <c r="D59" i="2"/>
  <c r="C59" i="2"/>
  <c r="B59" i="2"/>
  <c r="A59" i="2"/>
  <c r="H1134" i="2"/>
  <c r="G1134" i="2"/>
  <c r="D1134" i="2"/>
  <c r="C1134" i="2"/>
  <c r="B1134" i="2"/>
  <c r="A1134" i="2"/>
  <c r="H858" i="2"/>
  <c r="G858" i="2"/>
  <c r="D858" i="2"/>
  <c r="C858" i="2"/>
  <c r="B858" i="2"/>
  <c r="A858" i="2"/>
  <c r="H58" i="2"/>
  <c r="G58" i="2"/>
  <c r="D58" i="2"/>
  <c r="C58" i="2"/>
  <c r="B58" i="2"/>
  <c r="A58" i="2"/>
  <c r="H737" i="2"/>
  <c r="G737" i="2"/>
  <c r="D737" i="2"/>
  <c r="C737" i="2"/>
  <c r="B737" i="2"/>
  <c r="A737" i="2"/>
  <c r="H56" i="2"/>
  <c r="G56" i="2"/>
  <c r="D56" i="2"/>
  <c r="C56" i="2"/>
  <c r="B56" i="2"/>
  <c r="A56" i="2"/>
  <c r="H1161" i="1"/>
  <c r="G1161" i="1"/>
  <c r="D1161" i="1"/>
  <c r="C1161" i="1"/>
  <c r="B1161" i="1"/>
  <c r="A1161" i="1"/>
  <c r="H1160" i="1"/>
  <c r="G1160" i="1"/>
  <c r="D1160" i="1"/>
  <c r="C1160" i="1"/>
  <c r="B1160" i="1"/>
  <c r="A1160" i="1"/>
  <c r="H1159" i="1"/>
  <c r="G1159" i="1"/>
  <c r="D1159" i="1"/>
  <c r="C1159" i="1"/>
  <c r="B1159" i="1"/>
  <c r="A1159" i="1"/>
  <c r="H1158" i="1"/>
  <c r="G1158" i="1"/>
  <c r="D1158" i="1"/>
  <c r="C1158" i="1"/>
  <c r="B1158" i="1"/>
  <c r="A1158" i="1"/>
  <c r="H1157" i="1"/>
  <c r="G1157" i="1"/>
  <c r="D1157" i="1"/>
  <c r="C1157" i="1"/>
  <c r="B1157" i="1"/>
  <c r="A1157" i="1"/>
  <c r="H1156" i="1"/>
  <c r="G1156" i="1"/>
  <c r="D1156" i="1"/>
  <c r="C1156" i="1"/>
  <c r="B1156" i="1"/>
  <c r="A1156" i="1"/>
  <c r="H1155" i="1"/>
  <c r="G1155" i="1"/>
  <c r="D1155" i="1"/>
  <c r="C1155" i="1"/>
  <c r="B1155" i="1"/>
  <c r="A1155" i="1"/>
  <c r="H1154" i="1"/>
  <c r="G1154" i="1"/>
  <c r="D1154" i="1"/>
  <c r="C1154" i="1"/>
  <c r="B1154" i="1"/>
  <c r="A1154" i="1"/>
  <c r="H1153" i="1"/>
  <c r="G1153" i="1"/>
  <c r="D1153" i="1"/>
  <c r="C1153" i="1"/>
  <c r="B1153" i="1"/>
  <c r="A1153" i="1"/>
  <c r="H1152" i="1"/>
  <c r="G1152" i="1"/>
  <c r="D1152" i="1"/>
  <c r="C1152" i="1"/>
  <c r="B1152" i="1"/>
  <c r="A1152" i="1"/>
  <c r="H1151" i="1"/>
  <c r="G1151" i="1"/>
  <c r="D1151" i="1"/>
  <c r="C1151" i="1"/>
  <c r="B1151" i="1"/>
  <c r="A1151" i="1"/>
  <c r="H1150" i="1"/>
  <c r="G1150" i="1"/>
  <c r="D1150" i="1"/>
  <c r="C1150" i="1"/>
  <c r="B1150" i="1"/>
  <c r="A1150" i="1"/>
  <c r="H1149" i="1"/>
  <c r="G1149" i="1"/>
  <c r="D1149" i="1"/>
  <c r="C1149" i="1"/>
  <c r="B1149" i="1"/>
  <c r="A1149" i="1"/>
  <c r="H1148" i="1"/>
  <c r="G1148" i="1"/>
  <c r="D1148" i="1"/>
  <c r="C1148" i="1"/>
  <c r="B1148" i="1"/>
  <c r="A1148" i="1"/>
  <c r="H1147" i="1"/>
  <c r="G1147" i="1"/>
  <c r="D1147" i="1"/>
  <c r="C1147" i="1"/>
  <c r="B1147" i="1"/>
  <c r="A1147" i="1"/>
  <c r="H1146" i="1"/>
  <c r="G1146" i="1"/>
  <c r="D1146" i="1"/>
  <c r="C1146" i="1"/>
  <c r="B1146" i="1"/>
  <c r="A1146" i="1"/>
  <c r="H1145" i="1"/>
  <c r="G1145" i="1"/>
  <c r="D1145" i="1"/>
  <c r="C1145" i="1"/>
  <c r="B1145" i="1"/>
  <c r="A1145" i="1"/>
  <c r="H1144" i="1"/>
  <c r="G1144" i="1"/>
  <c r="D1144" i="1"/>
  <c r="C1144" i="1"/>
  <c r="B1144" i="1"/>
  <c r="A1144" i="1"/>
  <c r="H1143" i="1"/>
  <c r="G1143" i="1"/>
  <c r="D1143" i="1"/>
  <c r="C1143" i="1"/>
  <c r="B1143" i="1"/>
  <c r="A1143" i="1"/>
  <c r="H1142" i="1"/>
  <c r="G1142" i="1"/>
  <c r="D1142" i="1"/>
  <c r="C1142" i="1"/>
  <c r="B1142" i="1"/>
  <c r="A1142" i="1"/>
  <c r="H1141" i="1"/>
  <c r="G1141" i="1"/>
  <c r="D1141" i="1"/>
  <c r="C1141" i="1"/>
  <c r="B1141" i="1"/>
  <c r="A1141" i="1"/>
  <c r="H1140" i="1"/>
  <c r="G1140" i="1"/>
  <c r="D1140" i="1"/>
  <c r="C1140" i="1"/>
  <c r="B1140" i="1"/>
  <c r="A1140" i="1"/>
  <c r="H1139" i="1"/>
  <c r="G1139" i="1"/>
  <c r="D1139" i="1"/>
  <c r="C1139" i="1"/>
  <c r="B1139" i="1"/>
  <c r="A1139" i="1"/>
  <c r="H1138" i="1"/>
  <c r="G1138" i="1"/>
  <c r="D1138" i="1"/>
  <c r="C1138" i="1"/>
  <c r="B1138" i="1"/>
  <c r="A1138" i="1"/>
  <c r="H1137" i="1"/>
  <c r="G1137" i="1"/>
  <c r="D1137" i="1"/>
  <c r="C1137" i="1"/>
  <c r="B1137" i="1"/>
  <c r="A1137" i="1"/>
  <c r="H1136" i="1"/>
  <c r="G1136" i="1"/>
  <c r="D1136" i="1"/>
  <c r="C1136" i="1"/>
  <c r="B1136" i="1"/>
  <c r="A1136" i="1"/>
  <c r="H1135" i="1"/>
  <c r="G1135" i="1"/>
  <c r="D1135" i="1"/>
  <c r="C1135" i="1"/>
  <c r="B1135" i="1"/>
  <c r="A1135" i="1"/>
  <c r="H1134" i="1"/>
  <c r="G1134" i="1"/>
  <c r="D1134" i="1"/>
  <c r="C1134" i="1"/>
  <c r="B1134" i="1"/>
  <c r="A1134" i="1"/>
  <c r="H1133" i="1"/>
  <c r="G1133" i="1"/>
  <c r="D1133" i="1"/>
  <c r="C1133" i="1"/>
  <c r="B1133" i="1"/>
  <c r="A1133" i="1"/>
  <c r="H1132" i="1"/>
  <c r="G1132" i="1"/>
  <c r="D1132" i="1"/>
  <c r="C1132" i="1"/>
  <c r="B1132" i="1"/>
  <c r="A1132" i="1"/>
  <c r="H1131" i="1"/>
  <c r="G1131" i="1"/>
  <c r="D1131" i="1"/>
  <c r="C1131" i="1"/>
  <c r="B1131" i="1"/>
  <c r="A1131" i="1"/>
  <c r="H1130" i="1"/>
  <c r="G1130" i="1"/>
  <c r="D1130" i="1"/>
  <c r="C1130" i="1"/>
  <c r="B1130" i="1"/>
  <c r="A1130" i="1"/>
  <c r="H1129" i="1"/>
  <c r="G1129" i="1"/>
  <c r="D1129" i="1"/>
  <c r="C1129" i="1"/>
  <c r="B1129" i="1"/>
  <c r="A1129" i="1"/>
  <c r="H1128" i="1"/>
  <c r="G1128" i="1"/>
  <c r="D1128" i="1"/>
  <c r="C1128" i="1"/>
  <c r="B1128" i="1"/>
  <c r="A1128" i="1"/>
  <c r="H1127" i="1"/>
  <c r="G1127" i="1"/>
  <c r="D1127" i="1"/>
  <c r="C1127" i="1"/>
  <c r="B1127" i="1"/>
  <c r="A1127" i="1"/>
  <c r="H1126" i="1"/>
  <c r="G1126" i="1"/>
  <c r="D1126" i="1"/>
  <c r="C1126" i="1"/>
  <c r="B1126" i="1"/>
  <c r="A1126" i="1"/>
  <c r="H1125" i="1"/>
  <c r="G1125" i="1"/>
  <c r="D1125" i="1"/>
  <c r="C1125" i="1"/>
  <c r="B1125" i="1"/>
  <c r="A1125" i="1"/>
  <c r="H1124" i="1"/>
  <c r="G1124" i="1"/>
  <c r="D1124" i="1"/>
  <c r="C1124" i="1"/>
  <c r="B1124" i="1"/>
  <c r="A1124" i="1"/>
  <c r="H1123" i="1"/>
  <c r="G1123" i="1"/>
  <c r="D1123" i="1"/>
  <c r="C1123" i="1"/>
  <c r="B1123" i="1"/>
  <c r="A1123" i="1"/>
  <c r="H1122" i="1"/>
  <c r="G1122" i="1"/>
  <c r="D1122" i="1"/>
  <c r="C1122" i="1"/>
  <c r="B1122" i="1"/>
  <c r="A1122" i="1"/>
  <c r="H1121" i="1"/>
  <c r="G1121" i="1"/>
  <c r="D1121" i="1"/>
  <c r="C1121" i="1"/>
  <c r="B1121" i="1"/>
  <c r="A1121" i="1"/>
  <c r="H1120" i="1"/>
  <c r="G1120" i="1"/>
  <c r="D1120" i="1"/>
  <c r="C1120" i="1"/>
  <c r="B1120" i="1"/>
  <c r="A1120" i="1"/>
  <c r="H1119" i="1"/>
  <c r="G1119" i="1"/>
  <c r="D1119" i="1"/>
  <c r="C1119" i="1"/>
  <c r="B1119" i="1"/>
  <c r="A1119" i="1"/>
  <c r="H1118" i="1"/>
  <c r="G1118" i="1"/>
  <c r="D1118" i="1"/>
  <c r="C1118" i="1"/>
  <c r="B1118" i="1"/>
  <c r="A1118" i="1"/>
  <c r="H1117" i="1"/>
  <c r="G1117" i="1"/>
  <c r="D1117" i="1"/>
  <c r="C1117" i="1"/>
  <c r="B1117" i="1"/>
  <c r="A1117" i="1"/>
  <c r="H1116" i="1"/>
  <c r="G1116" i="1"/>
  <c r="D1116" i="1"/>
  <c r="C1116" i="1"/>
  <c r="B1116" i="1"/>
  <c r="A1116" i="1"/>
  <c r="H1115" i="1"/>
  <c r="G1115" i="1"/>
  <c r="D1115" i="1"/>
  <c r="C1115" i="1"/>
  <c r="B1115" i="1"/>
  <c r="A1115" i="1"/>
  <c r="H1114" i="1"/>
  <c r="G1114" i="1"/>
  <c r="D1114" i="1"/>
  <c r="C1114" i="1"/>
  <c r="B1114" i="1"/>
  <c r="A1114" i="1"/>
  <c r="H1113" i="1"/>
  <c r="G1113" i="1"/>
  <c r="D1113" i="1"/>
  <c r="C1113" i="1"/>
  <c r="B1113" i="1"/>
  <c r="A1113" i="1"/>
  <c r="H1112" i="1"/>
  <c r="G1112" i="1"/>
  <c r="D1112" i="1"/>
  <c r="C1112" i="1"/>
  <c r="B1112" i="1"/>
  <c r="A1112" i="1"/>
  <c r="H1111" i="1"/>
  <c r="G1111" i="1"/>
  <c r="D1111" i="1"/>
  <c r="C1111" i="1"/>
  <c r="B1111" i="1"/>
  <c r="A1111" i="1"/>
  <c r="H1110" i="1"/>
  <c r="G1110" i="1"/>
  <c r="D1110" i="1"/>
  <c r="C1110" i="1"/>
  <c r="B1110" i="1"/>
  <c r="A1110" i="1"/>
  <c r="H1109" i="1"/>
  <c r="G1109" i="1"/>
  <c r="D1109" i="1"/>
  <c r="C1109" i="1"/>
  <c r="B1109" i="1"/>
  <c r="A1109" i="1"/>
  <c r="H1108" i="1"/>
  <c r="G1108" i="1"/>
  <c r="D1108" i="1"/>
  <c r="C1108" i="1"/>
  <c r="B1108" i="1"/>
  <c r="A1108" i="1"/>
  <c r="H1107" i="1"/>
  <c r="G1107" i="1"/>
  <c r="D1107" i="1"/>
  <c r="C1107" i="1"/>
  <c r="B1107" i="1"/>
  <c r="A1107" i="1"/>
  <c r="H1106" i="1"/>
  <c r="G1106" i="1"/>
  <c r="D1106" i="1"/>
  <c r="C1106" i="1"/>
  <c r="B1106" i="1"/>
  <c r="A1106" i="1"/>
  <c r="H1105" i="1"/>
  <c r="G1105" i="1"/>
  <c r="D1105" i="1"/>
  <c r="C1105" i="1"/>
  <c r="B1105" i="1"/>
  <c r="A1105" i="1"/>
  <c r="H1104" i="1"/>
  <c r="G1104" i="1"/>
  <c r="D1104" i="1"/>
  <c r="C1104" i="1"/>
  <c r="B1104" i="1"/>
  <c r="A1104" i="1"/>
  <c r="H1103" i="1"/>
  <c r="G1103" i="1"/>
  <c r="D1103" i="1"/>
  <c r="C1103" i="1"/>
  <c r="B1103" i="1"/>
  <c r="A1103" i="1"/>
  <c r="H1102" i="1"/>
  <c r="G1102" i="1"/>
  <c r="D1102" i="1"/>
  <c r="C1102" i="1"/>
  <c r="B1102" i="1"/>
  <c r="A1102" i="1"/>
  <c r="H1101" i="1"/>
  <c r="G1101" i="1"/>
  <c r="D1101" i="1"/>
  <c r="C1101" i="1"/>
  <c r="B1101" i="1"/>
  <c r="A1101" i="1"/>
  <c r="H1100" i="1"/>
  <c r="G1100" i="1"/>
  <c r="D1100" i="1"/>
  <c r="C1100" i="1"/>
  <c r="B1100" i="1"/>
  <c r="A1100" i="1"/>
  <c r="H1099" i="1"/>
  <c r="G1099" i="1"/>
  <c r="D1099" i="1"/>
  <c r="C1099" i="1"/>
  <c r="B1099" i="1"/>
  <c r="A1099" i="1"/>
  <c r="H1098" i="1"/>
  <c r="G1098" i="1"/>
  <c r="D1098" i="1"/>
  <c r="C1098" i="1"/>
  <c r="B1098" i="1"/>
  <c r="A1098" i="1"/>
  <c r="H1097" i="1"/>
  <c r="G1097" i="1"/>
  <c r="D1097" i="1"/>
  <c r="C1097" i="1"/>
  <c r="B1097" i="1"/>
  <c r="A1097" i="1"/>
  <c r="H1096" i="1"/>
  <c r="G1096" i="1"/>
  <c r="D1096" i="1"/>
  <c r="C1096" i="1"/>
  <c r="B1096" i="1"/>
  <c r="A1096" i="1"/>
  <c r="H1095" i="1"/>
  <c r="G1095" i="1"/>
  <c r="D1095" i="1"/>
  <c r="C1095" i="1"/>
  <c r="B1095" i="1"/>
  <c r="A1095" i="1"/>
  <c r="H1094" i="1"/>
  <c r="G1094" i="1"/>
  <c r="D1094" i="1"/>
  <c r="C1094" i="1"/>
  <c r="B1094" i="1"/>
  <c r="A1094" i="1"/>
  <c r="H1093" i="1"/>
  <c r="G1093" i="1"/>
  <c r="D1093" i="1"/>
  <c r="C1093" i="1"/>
  <c r="B1093" i="1"/>
  <c r="A1093" i="1"/>
  <c r="H1092" i="1"/>
  <c r="G1092" i="1"/>
  <c r="D1092" i="1"/>
  <c r="C1092" i="1"/>
  <c r="B1092" i="1"/>
  <c r="A1092" i="1"/>
  <c r="H1091" i="1"/>
  <c r="G1091" i="1"/>
  <c r="D1091" i="1"/>
  <c r="C1091" i="1"/>
  <c r="B1091" i="1"/>
  <c r="A1091" i="1"/>
  <c r="H1090" i="1"/>
  <c r="G1090" i="1"/>
  <c r="D1090" i="1"/>
  <c r="C1090" i="1"/>
  <c r="B1090" i="1"/>
  <c r="A1090" i="1"/>
  <c r="H1089" i="1"/>
  <c r="G1089" i="1"/>
  <c r="D1089" i="1"/>
  <c r="C1089" i="1"/>
  <c r="B1089" i="1"/>
  <c r="A1089" i="1"/>
  <c r="H1088" i="1"/>
  <c r="G1088" i="1"/>
  <c r="D1088" i="1"/>
  <c r="C1088" i="1"/>
  <c r="B1088" i="1"/>
  <c r="A1088" i="1"/>
  <c r="H1087" i="1"/>
  <c r="G1087" i="1"/>
  <c r="D1087" i="1"/>
  <c r="C1087" i="1"/>
  <c r="B1087" i="1"/>
  <c r="A1087" i="1"/>
  <c r="H1086" i="1"/>
  <c r="G1086" i="1"/>
  <c r="D1086" i="1"/>
  <c r="C1086" i="1"/>
  <c r="B1086" i="1"/>
  <c r="A1086" i="1"/>
  <c r="H1085" i="1"/>
  <c r="G1085" i="1"/>
  <c r="D1085" i="1"/>
  <c r="C1085" i="1"/>
  <c r="B1085" i="1"/>
  <c r="A1085" i="1"/>
  <c r="H1084" i="1"/>
  <c r="G1084" i="1"/>
  <c r="D1084" i="1"/>
  <c r="C1084" i="1"/>
  <c r="B1084" i="1"/>
  <c r="A1084" i="1"/>
  <c r="H1083" i="1"/>
  <c r="G1083" i="1"/>
  <c r="D1083" i="1"/>
  <c r="C1083" i="1"/>
  <c r="B1083" i="1"/>
  <c r="A1083" i="1"/>
  <c r="H1082" i="1"/>
  <c r="G1082" i="1"/>
  <c r="D1082" i="1"/>
  <c r="C1082" i="1"/>
  <c r="B1082" i="1"/>
  <c r="A1082" i="1"/>
  <c r="H1081" i="1"/>
  <c r="G1081" i="1"/>
  <c r="D1081" i="1"/>
  <c r="C1081" i="1"/>
  <c r="B1081" i="1"/>
  <c r="A1081" i="1"/>
  <c r="H1080" i="1"/>
  <c r="G1080" i="1"/>
  <c r="D1080" i="1"/>
  <c r="C1080" i="1"/>
  <c r="B1080" i="1"/>
  <c r="A1080" i="1"/>
  <c r="H1079" i="1"/>
  <c r="G1079" i="1"/>
  <c r="D1079" i="1"/>
  <c r="C1079" i="1"/>
  <c r="B1079" i="1"/>
  <c r="A1079" i="1"/>
  <c r="H1078" i="1"/>
  <c r="G1078" i="1"/>
  <c r="D1078" i="1"/>
  <c r="C1078" i="1"/>
  <c r="B1078" i="1"/>
  <c r="A1078" i="1"/>
  <c r="H1077" i="1"/>
  <c r="G1077" i="1"/>
  <c r="D1077" i="1"/>
  <c r="C1077" i="1"/>
  <c r="B1077" i="1"/>
  <c r="A1077" i="1"/>
  <c r="H1076" i="1"/>
  <c r="G1076" i="1"/>
  <c r="D1076" i="1"/>
  <c r="C1076" i="1"/>
  <c r="B1076" i="1"/>
  <c r="A1076" i="1"/>
  <c r="H1075" i="1"/>
  <c r="G1075" i="1"/>
  <c r="D1075" i="1"/>
  <c r="C1075" i="1"/>
  <c r="B1075" i="1"/>
  <c r="A1075" i="1"/>
  <c r="H1074" i="1"/>
  <c r="G1074" i="1"/>
  <c r="D1074" i="1"/>
  <c r="C1074" i="1"/>
  <c r="B1074" i="1"/>
  <c r="A1074" i="1"/>
  <c r="H1073" i="1"/>
  <c r="G1073" i="1"/>
  <c r="D1073" i="1"/>
  <c r="C1073" i="1"/>
  <c r="B1073" i="1"/>
  <c r="A1073" i="1"/>
  <c r="H1072" i="1"/>
  <c r="G1072" i="1"/>
  <c r="D1072" i="1"/>
  <c r="C1072" i="1"/>
  <c r="B1072" i="1"/>
  <c r="A1072" i="1"/>
  <c r="H1071" i="1"/>
  <c r="G1071" i="1"/>
  <c r="D1071" i="1"/>
  <c r="C1071" i="1"/>
  <c r="B1071" i="1"/>
  <c r="A1071" i="1"/>
  <c r="H1070" i="1"/>
  <c r="G1070" i="1"/>
  <c r="D1070" i="1"/>
  <c r="C1070" i="1"/>
  <c r="B1070" i="1"/>
  <c r="A1070" i="1"/>
  <c r="H1069" i="1"/>
  <c r="G1069" i="1"/>
  <c r="D1069" i="1"/>
  <c r="C1069" i="1"/>
  <c r="B1069" i="1"/>
  <c r="A1069" i="1"/>
  <c r="H1068" i="1"/>
  <c r="G1068" i="1"/>
  <c r="D1068" i="1"/>
  <c r="C1068" i="1"/>
  <c r="B1068" i="1"/>
  <c r="A1068" i="1"/>
  <c r="H1067" i="1"/>
  <c r="G1067" i="1"/>
  <c r="D1067" i="1"/>
  <c r="C1067" i="1"/>
  <c r="B1067" i="1"/>
  <c r="A1067" i="1"/>
  <c r="H1066" i="1"/>
  <c r="G1066" i="1"/>
  <c r="D1066" i="1"/>
  <c r="C1066" i="1"/>
  <c r="B1066" i="1"/>
  <c r="A1066" i="1"/>
  <c r="H1065" i="1"/>
  <c r="G1065" i="1"/>
  <c r="D1065" i="1"/>
  <c r="C1065" i="1"/>
  <c r="B1065" i="1"/>
  <c r="A1065" i="1"/>
  <c r="H1064" i="1"/>
  <c r="G1064" i="1"/>
  <c r="D1064" i="1"/>
  <c r="C1064" i="1"/>
  <c r="B1064" i="1"/>
  <c r="A1064" i="1"/>
  <c r="H1063" i="1"/>
  <c r="G1063" i="1"/>
  <c r="D1063" i="1"/>
  <c r="C1063" i="1"/>
  <c r="B1063" i="1"/>
  <c r="A1063" i="1"/>
  <c r="H1062" i="1"/>
  <c r="G1062" i="1"/>
  <c r="D1062" i="1"/>
  <c r="C1062" i="1"/>
  <c r="B1062" i="1"/>
  <c r="A1062" i="1"/>
  <c r="H1061" i="1"/>
  <c r="G1061" i="1"/>
  <c r="D1061" i="1"/>
  <c r="C1061" i="1"/>
  <c r="B1061" i="1"/>
  <c r="A1061" i="1"/>
  <c r="H1060" i="1"/>
  <c r="G1060" i="1"/>
  <c r="D1060" i="1"/>
  <c r="C1060" i="1"/>
  <c r="B1060" i="1"/>
  <c r="A1060" i="1"/>
  <c r="H1059" i="1"/>
  <c r="G1059" i="1"/>
  <c r="D1059" i="1"/>
  <c r="C1059" i="1"/>
  <c r="B1059" i="1"/>
  <c r="A1059" i="1"/>
  <c r="H1058" i="1"/>
  <c r="G1058" i="1"/>
  <c r="D1058" i="1"/>
  <c r="C1058" i="1"/>
  <c r="B1058" i="1"/>
  <c r="A1058" i="1"/>
  <c r="H1057" i="1"/>
  <c r="G1057" i="1"/>
  <c r="D1057" i="1"/>
  <c r="C1057" i="1"/>
  <c r="B1057" i="1"/>
  <c r="A1057" i="1"/>
  <c r="H1056" i="1"/>
  <c r="G1056" i="1"/>
  <c r="D1056" i="1"/>
  <c r="C1056" i="1"/>
  <c r="B1056" i="1"/>
  <c r="A1056" i="1"/>
  <c r="H1055" i="1"/>
  <c r="G1055" i="1"/>
  <c r="D1055" i="1"/>
  <c r="C1055" i="1"/>
  <c r="B1055" i="1"/>
  <c r="A1055" i="1"/>
  <c r="H1054" i="1"/>
  <c r="G1054" i="1"/>
  <c r="D1054" i="1"/>
  <c r="C1054" i="1"/>
  <c r="B1054" i="1"/>
  <c r="A1054" i="1"/>
  <c r="H1053" i="1"/>
  <c r="G1053" i="1"/>
  <c r="D1053" i="1"/>
  <c r="C1053" i="1"/>
  <c r="B1053" i="1"/>
  <c r="A1053" i="1"/>
  <c r="H1052" i="1"/>
  <c r="G1052" i="1"/>
  <c r="D1052" i="1"/>
  <c r="C1052" i="1"/>
  <c r="B1052" i="1"/>
  <c r="A1052" i="1"/>
  <c r="H1051" i="1"/>
  <c r="G1051" i="1"/>
  <c r="D1051" i="1"/>
  <c r="C1051" i="1"/>
  <c r="B1051" i="1"/>
  <c r="A1051" i="1"/>
  <c r="H1050" i="1"/>
  <c r="G1050" i="1"/>
  <c r="D1050" i="1"/>
  <c r="C1050" i="1"/>
  <c r="B1050" i="1"/>
  <c r="A1050" i="1"/>
  <c r="H1049" i="1"/>
  <c r="G1049" i="1"/>
  <c r="D1049" i="1"/>
  <c r="C1049" i="1"/>
  <c r="B1049" i="1"/>
  <c r="A1049" i="1"/>
  <c r="H1048" i="1"/>
  <c r="G1048" i="1"/>
  <c r="D1048" i="1"/>
  <c r="C1048" i="1"/>
  <c r="B1048" i="1"/>
  <c r="A1048" i="1"/>
  <c r="H1047" i="1"/>
  <c r="G1047" i="1"/>
  <c r="D1047" i="1"/>
  <c r="C1047" i="1"/>
  <c r="B1047" i="1"/>
  <c r="A1047" i="1"/>
  <c r="H1046" i="1"/>
  <c r="G1046" i="1"/>
  <c r="D1046" i="1"/>
  <c r="C1046" i="1"/>
  <c r="B1046" i="1"/>
  <c r="A1046" i="1"/>
  <c r="H1045" i="1"/>
  <c r="G1045" i="1"/>
  <c r="D1045" i="1"/>
  <c r="C1045" i="1"/>
  <c r="B1045" i="1"/>
  <c r="A1045" i="1"/>
  <c r="H1044" i="1"/>
  <c r="G1044" i="1"/>
  <c r="D1044" i="1"/>
  <c r="C1044" i="1"/>
  <c r="B1044" i="1"/>
  <c r="A1044" i="1"/>
  <c r="H1043" i="1"/>
  <c r="G1043" i="1"/>
  <c r="D1043" i="1"/>
  <c r="C1043" i="1"/>
  <c r="B1043" i="1"/>
  <c r="A1043" i="1"/>
  <c r="H1042" i="1"/>
  <c r="G1042" i="1"/>
  <c r="D1042" i="1"/>
  <c r="C1042" i="1"/>
  <c r="B1042" i="1"/>
  <c r="A1042" i="1"/>
  <c r="H1041" i="1"/>
  <c r="G1041" i="1"/>
  <c r="D1041" i="1"/>
  <c r="C1041" i="1"/>
  <c r="B1041" i="1"/>
  <c r="A1041" i="1"/>
  <c r="H1040" i="1"/>
  <c r="G1040" i="1"/>
  <c r="D1040" i="1"/>
  <c r="C1040" i="1"/>
  <c r="B1040" i="1"/>
  <c r="A1040" i="1"/>
  <c r="H1039" i="1"/>
  <c r="G1039" i="1"/>
  <c r="D1039" i="1"/>
  <c r="C1039" i="1"/>
  <c r="B1039" i="1"/>
  <c r="A1039" i="1"/>
  <c r="H1038" i="1"/>
  <c r="G1038" i="1"/>
  <c r="D1038" i="1"/>
  <c r="C1038" i="1"/>
  <c r="B1038" i="1"/>
  <c r="A1038" i="1"/>
  <c r="H1037" i="1"/>
  <c r="G1037" i="1"/>
  <c r="D1037" i="1"/>
  <c r="C1037" i="1"/>
  <c r="B1037" i="1"/>
  <c r="A1037" i="1"/>
  <c r="H1036" i="1"/>
  <c r="G1036" i="1"/>
  <c r="D1036" i="1"/>
  <c r="C1036" i="1"/>
  <c r="B1036" i="1"/>
  <c r="A1036" i="1"/>
  <c r="H1035" i="1"/>
  <c r="G1035" i="1"/>
  <c r="D1035" i="1"/>
  <c r="C1035" i="1"/>
  <c r="B1035" i="1"/>
  <c r="A1035" i="1"/>
  <c r="H1034" i="1"/>
  <c r="G1034" i="1"/>
  <c r="D1034" i="1"/>
  <c r="C1034" i="1"/>
  <c r="B1034" i="1"/>
  <c r="A1034" i="1"/>
  <c r="H1033" i="1"/>
  <c r="G1033" i="1"/>
  <c r="D1033" i="1"/>
  <c r="C1033" i="1"/>
  <c r="B1033" i="1"/>
  <c r="A1033" i="1"/>
  <c r="H1032" i="1"/>
  <c r="G1032" i="1"/>
  <c r="D1032" i="1"/>
  <c r="C1032" i="1"/>
  <c r="B1032" i="1"/>
  <c r="A1032" i="1"/>
  <c r="H1031" i="1"/>
  <c r="G1031" i="1"/>
  <c r="D1031" i="1"/>
  <c r="C1031" i="1"/>
  <c r="B1031" i="1"/>
  <c r="A1031" i="1"/>
  <c r="H1030" i="1"/>
  <c r="G1030" i="1"/>
  <c r="D1030" i="1"/>
  <c r="C1030" i="1"/>
  <c r="B1030" i="1"/>
  <c r="A1030" i="1"/>
  <c r="H1029" i="1"/>
  <c r="G1029" i="1"/>
  <c r="D1029" i="1"/>
  <c r="C1029" i="1"/>
  <c r="B1029" i="1"/>
  <c r="A1029" i="1"/>
  <c r="H1028" i="1"/>
  <c r="G1028" i="1"/>
  <c r="D1028" i="1"/>
  <c r="C1028" i="1"/>
  <c r="B1028" i="1"/>
  <c r="A1028" i="1"/>
  <c r="H1027" i="1"/>
  <c r="G1027" i="1"/>
  <c r="D1027" i="1"/>
  <c r="C1027" i="1"/>
  <c r="B1027" i="1"/>
  <c r="A1027" i="1"/>
  <c r="H1026" i="1"/>
  <c r="G1026" i="1"/>
  <c r="D1026" i="1"/>
  <c r="C1026" i="1"/>
  <c r="B1026" i="1"/>
  <c r="A1026" i="1"/>
  <c r="H1025" i="1"/>
  <c r="G1025" i="1"/>
  <c r="D1025" i="1"/>
  <c r="C1025" i="1"/>
  <c r="B1025" i="1"/>
  <c r="A1025" i="1"/>
  <c r="H1024" i="1"/>
  <c r="G1024" i="1"/>
  <c r="D1024" i="1"/>
  <c r="C1024" i="1"/>
  <c r="B1024" i="1"/>
  <c r="A1024" i="1"/>
  <c r="H1023" i="1"/>
  <c r="G1023" i="1"/>
  <c r="D1023" i="1"/>
  <c r="C1023" i="1"/>
  <c r="B1023" i="1"/>
  <c r="A1023" i="1"/>
  <c r="H1022" i="1"/>
  <c r="G1022" i="1"/>
  <c r="D1022" i="1"/>
  <c r="C1022" i="1"/>
  <c r="B1022" i="1"/>
  <c r="A1022" i="1"/>
  <c r="H1021" i="1"/>
  <c r="G1021" i="1"/>
  <c r="D1021" i="1"/>
  <c r="C1021" i="1"/>
  <c r="B1021" i="1"/>
  <c r="A1021" i="1"/>
  <c r="H1020" i="1"/>
  <c r="G1020" i="1"/>
  <c r="D1020" i="1"/>
  <c r="C1020" i="1"/>
  <c r="B1020" i="1"/>
  <c r="A1020" i="1"/>
  <c r="H1019" i="1"/>
  <c r="G1019" i="1"/>
  <c r="D1019" i="1"/>
  <c r="C1019" i="1"/>
  <c r="B1019" i="1"/>
  <c r="A1019" i="1"/>
  <c r="H1018" i="1"/>
  <c r="G1018" i="1"/>
  <c r="D1018" i="1"/>
  <c r="C1018" i="1"/>
  <c r="B1018" i="1"/>
  <c r="A1018" i="1"/>
  <c r="H1017" i="1"/>
  <c r="G1017" i="1"/>
  <c r="D1017" i="1"/>
  <c r="C1017" i="1"/>
  <c r="B1017" i="1"/>
  <c r="A1017" i="1"/>
  <c r="H1016" i="1"/>
  <c r="G1016" i="1"/>
  <c r="D1016" i="1"/>
  <c r="C1016" i="1"/>
  <c r="B1016" i="1"/>
  <c r="A1016" i="1"/>
  <c r="H1015" i="1"/>
  <c r="G1015" i="1"/>
  <c r="D1015" i="1"/>
  <c r="C1015" i="1"/>
  <c r="B1015" i="1"/>
  <c r="A1015" i="1"/>
  <c r="H1014" i="1"/>
  <c r="G1014" i="1"/>
  <c r="D1014" i="1"/>
  <c r="C1014" i="1"/>
  <c r="B1014" i="1"/>
  <c r="A1014" i="1"/>
  <c r="H1013" i="1"/>
  <c r="G1013" i="1"/>
  <c r="D1013" i="1"/>
  <c r="C1013" i="1"/>
  <c r="B1013" i="1"/>
  <c r="A1013" i="1"/>
  <c r="H1012" i="1"/>
  <c r="G1012" i="1"/>
  <c r="D1012" i="1"/>
  <c r="C1012" i="1"/>
  <c r="B1012" i="1"/>
  <c r="A1012" i="1"/>
  <c r="H1011" i="1"/>
  <c r="G1011" i="1"/>
  <c r="D1011" i="1"/>
  <c r="C1011" i="1"/>
  <c r="B1011" i="1"/>
  <c r="A1011" i="1"/>
  <c r="H1010" i="1"/>
  <c r="G1010" i="1"/>
  <c r="D1010" i="1"/>
  <c r="C1010" i="1"/>
  <c r="B1010" i="1"/>
  <c r="A1010" i="1"/>
  <c r="H1009" i="1"/>
  <c r="G1009" i="1"/>
  <c r="D1009" i="1"/>
  <c r="C1009" i="1"/>
  <c r="B1009" i="1"/>
  <c r="A1009" i="1"/>
  <c r="H1008" i="1"/>
  <c r="G1008" i="1"/>
  <c r="D1008" i="1"/>
  <c r="C1008" i="1"/>
  <c r="B1008" i="1"/>
  <c r="A1008" i="1"/>
  <c r="H1007" i="1"/>
  <c r="G1007" i="1"/>
  <c r="D1007" i="1"/>
  <c r="C1007" i="1"/>
  <c r="B1007" i="1"/>
  <c r="A1007" i="1"/>
  <c r="H1006" i="1"/>
  <c r="G1006" i="1"/>
  <c r="D1006" i="1"/>
  <c r="C1006" i="1"/>
  <c r="B1006" i="1"/>
  <c r="A1006" i="1"/>
  <c r="H1005" i="1"/>
  <c r="G1005" i="1"/>
  <c r="D1005" i="1"/>
  <c r="C1005" i="1"/>
  <c r="B1005" i="1"/>
  <c r="A1005" i="1"/>
  <c r="H1004" i="1"/>
  <c r="G1004" i="1"/>
  <c r="D1004" i="1"/>
  <c r="C1004" i="1"/>
  <c r="B1004" i="1"/>
  <c r="A1004" i="1"/>
  <c r="H1003" i="1"/>
  <c r="G1003" i="1"/>
  <c r="D1003" i="1"/>
  <c r="C1003" i="1"/>
  <c r="B1003" i="1"/>
  <c r="A1003" i="1"/>
  <c r="H1002" i="1"/>
  <c r="G1002" i="1"/>
  <c r="D1002" i="1"/>
  <c r="C1002" i="1"/>
  <c r="B1002" i="1"/>
  <c r="A1002" i="1"/>
  <c r="H1001" i="1"/>
  <c r="G1001" i="1"/>
  <c r="D1001" i="1"/>
  <c r="C1001" i="1"/>
  <c r="B1001" i="1"/>
  <c r="A1001" i="1"/>
  <c r="H1000" i="1"/>
  <c r="G1000" i="1"/>
  <c r="D1000" i="1"/>
  <c r="C1000" i="1"/>
  <c r="B1000" i="1"/>
  <c r="A1000" i="1"/>
  <c r="H999" i="1"/>
  <c r="G999" i="1"/>
  <c r="D999" i="1"/>
  <c r="C999" i="1"/>
  <c r="B999" i="1"/>
  <c r="A999" i="1"/>
  <c r="H998" i="1"/>
  <c r="G998" i="1"/>
  <c r="D998" i="1"/>
  <c r="C998" i="1"/>
  <c r="B998" i="1"/>
  <c r="A998" i="1"/>
  <c r="H997" i="1"/>
  <c r="G997" i="1"/>
  <c r="D997" i="1"/>
  <c r="C997" i="1"/>
  <c r="B997" i="1"/>
  <c r="A997" i="1"/>
  <c r="H996" i="1"/>
  <c r="G996" i="1"/>
  <c r="D996" i="1"/>
  <c r="C996" i="1"/>
  <c r="B996" i="1"/>
  <c r="A996" i="1"/>
  <c r="H995" i="1"/>
  <c r="G995" i="1"/>
  <c r="D995" i="1"/>
  <c r="C995" i="1"/>
  <c r="B995" i="1"/>
  <c r="A995" i="1"/>
  <c r="H994" i="1"/>
  <c r="G994" i="1"/>
  <c r="D994" i="1"/>
  <c r="C994" i="1"/>
  <c r="B994" i="1"/>
  <c r="A994" i="1"/>
  <c r="H993" i="1"/>
  <c r="G993" i="1"/>
  <c r="D993" i="1"/>
  <c r="C993" i="1"/>
  <c r="B993" i="1"/>
  <c r="A993" i="1"/>
  <c r="H992" i="1"/>
  <c r="G992" i="1"/>
  <c r="D992" i="1"/>
  <c r="C992" i="1"/>
  <c r="B992" i="1"/>
  <c r="A992" i="1"/>
  <c r="H991" i="1"/>
  <c r="G991" i="1"/>
  <c r="D991" i="1"/>
  <c r="C991" i="1"/>
  <c r="B991" i="1"/>
  <c r="A991" i="1"/>
  <c r="H990" i="1"/>
  <c r="G990" i="1"/>
  <c r="D990" i="1"/>
  <c r="C990" i="1"/>
  <c r="B990" i="1"/>
  <c r="A990" i="1"/>
  <c r="H989" i="1"/>
  <c r="G989" i="1"/>
  <c r="D989" i="1"/>
  <c r="C989" i="1"/>
  <c r="B989" i="1"/>
  <c r="A989" i="1"/>
  <c r="H988" i="1"/>
  <c r="G988" i="1"/>
  <c r="D988" i="1"/>
  <c r="C988" i="1"/>
  <c r="B988" i="1"/>
  <c r="A988" i="1"/>
  <c r="H987" i="1"/>
  <c r="G987" i="1"/>
  <c r="D987" i="1"/>
  <c r="C987" i="1"/>
  <c r="B987" i="1"/>
  <c r="A987" i="1"/>
  <c r="H986" i="1"/>
  <c r="G986" i="1"/>
  <c r="D986" i="1"/>
  <c r="C986" i="1"/>
  <c r="B986" i="1"/>
  <c r="A986" i="1"/>
  <c r="H985" i="1"/>
  <c r="G985" i="1"/>
  <c r="D985" i="1"/>
  <c r="C985" i="1"/>
  <c r="B985" i="1"/>
  <c r="A985" i="1"/>
  <c r="H984" i="1"/>
  <c r="G984" i="1"/>
  <c r="D984" i="1"/>
  <c r="C984" i="1"/>
  <c r="B984" i="1"/>
  <c r="A984" i="1"/>
  <c r="H983" i="1"/>
  <c r="G983" i="1"/>
  <c r="D983" i="1"/>
  <c r="C983" i="1"/>
  <c r="B983" i="1"/>
  <c r="A983" i="1"/>
  <c r="H982" i="1"/>
  <c r="G982" i="1"/>
  <c r="D982" i="1"/>
  <c r="C982" i="1"/>
  <c r="B982" i="1"/>
  <c r="A982" i="1"/>
  <c r="H981" i="1"/>
  <c r="G981" i="1"/>
  <c r="D981" i="1"/>
  <c r="C981" i="1"/>
  <c r="B981" i="1"/>
  <c r="A981" i="1"/>
  <c r="H980" i="1"/>
  <c r="G980" i="1"/>
  <c r="D980" i="1"/>
  <c r="C980" i="1"/>
  <c r="B980" i="1"/>
  <c r="A980" i="1"/>
  <c r="H979" i="1"/>
  <c r="G979" i="1"/>
  <c r="D979" i="1"/>
  <c r="C979" i="1"/>
  <c r="B979" i="1"/>
  <c r="A979" i="1"/>
  <c r="H978" i="1"/>
  <c r="G978" i="1"/>
  <c r="D978" i="1"/>
  <c r="C978" i="1"/>
  <c r="B978" i="1"/>
  <c r="A978" i="1"/>
  <c r="H977" i="1"/>
  <c r="G977" i="1"/>
  <c r="D977" i="1"/>
  <c r="C977" i="1"/>
  <c r="B977" i="1"/>
  <c r="A977" i="1"/>
  <c r="H976" i="1"/>
  <c r="G976" i="1"/>
  <c r="D976" i="1"/>
  <c r="C976" i="1"/>
  <c r="B976" i="1"/>
  <c r="A976" i="1"/>
  <c r="H975" i="1"/>
  <c r="G975" i="1"/>
  <c r="D975" i="1"/>
  <c r="C975" i="1"/>
  <c r="B975" i="1"/>
  <c r="A975" i="1"/>
  <c r="H974" i="1"/>
  <c r="G974" i="1"/>
  <c r="D974" i="1"/>
  <c r="C974" i="1"/>
  <c r="B974" i="1"/>
  <c r="A974" i="1"/>
  <c r="H973" i="1"/>
  <c r="G973" i="1"/>
  <c r="D973" i="1"/>
  <c r="C973" i="1"/>
  <c r="B973" i="1"/>
  <c r="A973" i="1"/>
  <c r="H972" i="1"/>
  <c r="G972" i="1"/>
  <c r="D972" i="1"/>
  <c r="C972" i="1"/>
  <c r="B972" i="1"/>
  <c r="A972" i="1"/>
  <c r="H971" i="1"/>
  <c r="G971" i="1"/>
  <c r="D971" i="1"/>
  <c r="C971" i="1"/>
  <c r="B971" i="1"/>
  <c r="A971" i="1"/>
  <c r="H970" i="1"/>
  <c r="G970" i="1"/>
  <c r="D970" i="1"/>
  <c r="C970" i="1"/>
  <c r="B970" i="1"/>
  <c r="A970" i="1"/>
  <c r="H969" i="1"/>
  <c r="G969" i="1"/>
  <c r="D969" i="1"/>
  <c r="C969" i="1"/>
  <c r="B969" i="1"/>
  <c r="A969" i="1"/>
  <c r="H968" i="1"/>
  <c r="G968" i="1"/>
  <c r="D968" i="1"/>
  <c r="C968" i="1"/>
  <c r="B968" i="1"/>
  <c r="A968" i="1"/>
  <c r="H967" i="1"/>
  <c r="G967" i="1"/>
  <c r="D967" i="1"/>
  <c r="C967" i="1"/>
  <c r="B967" i="1"/>
  <c r="A967" i="1"/>
  <c r="H966" i="1"/>
  <c r="G966" i="1"/>
  <c r="D966" i="1"/>
  <c r="C966" i="1"/>
  <c r="B966" i="1"/>
  <c r="A966" i="1"/>
  <c r="H965" i="1"/>
  <c r="G965" i="1"/>
  <c r="D965" i="1"/>
  <c r="C965" i="1"/>
  <c r="B965" i="1"/>
  <c r="A965" i="1"/>
  <c r="H964" i="1"/>
  <c r="G964" i="1"/>
  <c r="D964" i="1"/>
  <c r="C964" i="1"/>
  <c r="B964" i="1"/>
  <c r="A964" i="1"/>
  <c r="H963" i="1"/>
  <c r="G963" i="1"/>
  <c r="D963" i="1"/>
  <c r="C963" i="1"/>
  <c r="B963" i="1"/>
  <c r="A963" i="1"/>
  <c r="H962" i="1"/>
  <c r="G962" i="1"/>
  <c r="D962" i="1"/>
  <c r="C962" i="1"/>
  <c r="B962" i="1"/>
  <c r="A962" i="1"/>
  <c r="H961" i="1"/>
  <c r="G961" i="1"/>
  <c r="D961" i="1"/>
  <c r="C961" i="1"/>
  <c r="B961" i="1"/>
  <c r="A961" i="1"/>
  <c r="H960" i="1"/>
  <c r="G960" i="1"/>
  <c r="D960" i="1"/>
  <c r="C960" i="1"/>
  <c r="B960" i="1"/>
  <c r="A960" i="1"/>
  <c r="H959" i="1"/>
  <c r="G959" i="1"/>
  <c r="D959" i="1"/>
  <c r="C959" i="1"/>
  <c r="B959" i="1"/>
  <c r="A959" i="1"/>
  <c r="H958" i="1"/>
  <c r="G958" i="1"/>
  <c r="D958" i="1"/>
  <c r="C958" i="1"/>
  <c r="B958" i="1"/>
  <c r="A958" i="1"/>
  <c r="H957" i="1"/>
  <c r="G957" i="1"/>
  <c r="D957" i="1"/>
  <c r="C957" i="1"/>
  <c r="B957" i="1"/>
  <c r="A957" i="1"/>
  <c r="H956" i="1"/>
  <c r="G956" i="1"/>
  <c r="D956" i="1"/>
  <c r="C956" i="1"/>
  <c r="B956" i="1"/>
  <c r="A956" i="1"/>
  <c r="H955" i="1"/>
  <c r="G955" i="1"/>
  <c r="D955" i="1"/>
  <c r="C955" i="1"/>
  <c r="B955" i="1"/>
  <c r="A955" i="1"/>
  <c r="H954" i="1"/>
  <c r="G954" i="1"/>
  <c r="D954" i="1"/>
  <c r="C954" i="1"/>
  <c r="B954" i="1"/>
  <c r="A954" i="1"/>
  <c r="H953" i="1"/>
  <c r="G953" i="1"/>
  <c r="D953" i="1"/>
  <c r="C953" i="1"/>
  <c r="B953" i="1"/>
  <c r="A953" i="1"/>
  <c r="H952" i="1"/>
  <c r="G952" i="1"/>
  <c r="D952" i="1"/>
  <c r="C952" i="1"/>
  <c r="B952" i="1"/>
  <c r="A952" i="1"/>
  <c r="H951" i="1"/>
  <c r="G951" i="1"/>
  <c r="D951" i="1"/>
  <c r="C951" i="1"/>
  <c r="B951" i="1"/>
  <c r="A951" i="1"/>
  <c r="H950" i="1"/>
  <c r="G950" i="1"/>
  <c r="D950" i="1"/>
  <c r="C950" i="1"/>
  <c r="B950" i="1"/>
  <c r="A950" i="1"/>
  <c r="H949" i="1"/>
  <c r="G949" i="1"/>
  <c r="D949" i="1"/>
  <c r="C949" i="1"/>
  <c r="B949" i="1"/>
  <c r="A949" i="1"/>
  <c r="H948" i="1"/>
  <c r="G948" i="1"/>
  <c r="D948" i="1"/>
  <c r="C948" i="1"/>
  <c r="B948" i="1"/>
  <c r="A948" i="1"/>
  <c r="H947" i="1"/>
  <c r="G947" i="1"/>
  <c r="D947" i="1"/>
  <c r="C947" i="1"/>
  <c r="B947" i="1"/>
  <c r="A947" i="1"/>
  <c r="H946" i="1"/>
  <c r="G946" i="1"/>
  <c r="D946" i="1"/>
  <c r="C946" i="1"/>
  <c r="B946" i="1"/>
  <c r="A946" i="1"/>
  <c r="H945" i="1"/>
  <c r="G945" i="1"/>
  <c r="D945" i="1"/>
  <c r="C945" i="1"/>
  <c r="B945" i="1"/>
  <c r="A945" i="1"/>
  <c r="H944" i="1"/>
  <c r="G944" i="1"/>
  <c r="D944" i="1"/>
  <c r="C944" i="1"/>
  <c r="B944" i="1"/>
  <c r="A944" i="1"/>
  <c r="H943" i="1"/>
  <c r="G943" i="1"/>
  <c r="D943" i="1"/>
  <c r="C943" i="1"/>
  <c r="B943" i="1"/>
  <c r="A943" i="1"/>
  <c r="H942" i="1"/>
  <c r="G942" i="1"/>
  <c r="D942" i="1"/>
  <c r="C942" i="1"/>
  <c r="B942" i="1"/>
  <c r="A942" i="1"/>
  <c r="H941" i="1"/>
  <c r="G941" i="1"/>
  <c r="D941" i="1"/>
  <c r="C941" i="1"/>
  <c r="B941" i="1"/>
  <c r="A941" i="1"/>
  <c r="H940" i="1"/>
  <c r="G940" i="1"/>
  <c r="D940" i="1"/>
  <c r="C940" i="1"/>
  <c r="B940" i="1"/>
  <c r="A940" i="1"/>
  <c r="H939" i="1"/>
  <c r="G939" i="1"/>
  <c r="D939" i="1"/>
  <c r="C939" i="1"/>
  <c r="B939" i="1"/>
  <c r="A939" i="1"/>
  <c r="H938" i="1"/>
  <c r="G938" i="1"/>
  <c r="D938" i="1"/>
  <c r="C938" i="1"/>
  <c r="B938" i="1"/>
  <c r="A938" i="1"/>
  <c r="H937" i="1"/>
  <c r="G937" i="1"/>
  <c r="D937" i="1"/>
  <c r="C937" i="1"/>
  <c r="B937" i="1"/>
  <c r="A937" i="1"/>
  <c r="H936" i="1"/>
  <c r="G936" i="1"/>
  <c r="D936" i="1"/>
  <c r="C936" i="1"/>
  <c r="B936" i="1"/>
  <c r="A936" i="1"/>
  <c r="H935" i="1"/>
  <c r="G935" i="1"/>
  <c r="D935" i="1"/>
  <c r="C935" i="1"/>
  <c r="B935" i="1"/>
  <c r="A935" i="1"/>
  <c r="H934" i="1"/>
  <c r="G934" i="1"/>
  <c r="D934" i="1"/>
  <c r="C934" i="1"/>
  <c r="B934" i="1"/>
  <c r="A934" i="1"/>
  <c r="H933" i="1"/>
  <c r="G933" i="1"/>
  <c r="D933" i="1"/>
  <c r="C933" i="1"/>
  <c r="B933" i="1"/>
  <c r="A933" i="1"/>
  <c r="H932" i="1"/>
  <c r="G932" i="1"/>
  <c r="D932" i="1"/>
  <c r="C932" i="1"/>
  <c r="B932" i="1"/>
  <c r="A932" i="1"/>
  <c r="H931" i="1"/>
  <c r="G931" i="1"/>
  <c r="D931" i="1"/>
  <c r="C931" i="1"/>
  <c r="B931" i="1"/>
  <c r="A931" i="1"/>
  <c r="H930" i="1"/>
  <c r="G930" i="1"/>
  <c r="D930" i="1"/>
  <c r="C930" i="1"/>
  <c r="B930" i="1"/>
  <c r="A930" i="1"/>
  <c r="H929" i="1"/>
  <c r="G929" i="1"/>
  <c r="D929" i="1"/>
  <c r="C929" i="1"/>
  <c r="B929" i="1"/>
  <c r="A929" i="1"/>
  <c r="H928" i="1"/>
  <c r="G928" i="1"/>
  <c r="D928" i="1"/>
  <c r="C928" i="1"/>
  <c r="B928" i="1"/>
  <c r="A928" i="1"/>
  <c r="H927" i="1"/>
  <c r="G927" i="1"/>
  <c r="D927" i="1"/>
  <c r="C927" i="1"/>
  <c r="B927" i="1"/>
  <c r="A927" i="1"/>
  <c r="H926" i="1"/>
  <c r="G926" i="1"/>
  <c r="D926" i="1"/>
  <c r="C926" i="1"/>
  <c r="B926" i="1"/>
  <c r="A926" i="1"/>
  <c r="H925" i="1"/>
  <c r="G925" i="1"/>
  <c r="D925" i="1"/>
  <c r="C925" i="1"/>
  <c r="B925" i="1"/>
  <c r="A925" i="1"/>
  <c r="H924" i="1"/>
  <c r="G924" i="1"/>
  <c r="D924" i="1"/>
  <c r="C924" i="1"/>
  <c r="B924" i="1"/>
  <c r="A924" i="1"/>
  <c r="H923" i="1"/>
  <c r="G923" i="1"/>
  <c r="D923" i="1"/>
  <c r="C923" i="1"/>
  <c r="B923" i="1"/>
  <c r="A923" i="1"/>
  <c r="H922" i="1"/>
  <c r="G922" i="1"/>
  <c r="D922" i="1"/>
  <c r="C922" i="1"/>
  <c r="B922" i="1"/>
  <c r="A922" i="1"/>
  <c r="H921" i="1"/>
  <c r="G921" i="1"/>
  <c r="D921" i="1"/>
  <c r="C921" i="1"/>
  <c r="B921" i="1"/>
  <c r="A921" i="1"/>
  <c r="H920" i="1"/>
  <c r="G920" i="1"/>
  <c r="D920" i="1"/>
  <c r="C920" i="1"/>
  <c r="B920" i="1"/>
  <c r="A920" i="1"/>
  <c r="H919" i="1"/>
  <c r="G919" i="1"/>
  <c r="D919" i="1"/>
  <c r="C919" i="1"/>
  <c r="B919" i="1"/>
  <c r="A919" i="1"/>
  <c r="H918" i="1"/>
  <c r="G918" i="1"/>
  <c r="D918" i="1"/>
  <c r="C918" i="1"/>
  <c r="B918" i="1"/>
  <c r="A918" i="1"/>
  <c r="H917" i="1"/>
  <c r="G917" i="1"/>
  <c r="D917" i="1"/>
  <c r="C917" i="1"/>
  <c r="B917" i="1"/>
  <c r="A917" i="1"/>
  <c r="H916" i="1"/>
  <c r="G916" i="1"/>
  <c r="D916" i="1"/>
  <c r="C916" i="1"/>
  <c r="B916" i="1"/>
  <c r="A916" i="1"/>
  <c r="H915" i="1"/>
  <c r="G915" i="1"/>
  <c r="D915" i="1"/>
  <c r="C915" i="1"/>
  <c r="B915" i="1"/>
  <c r="A915" i="1"/>
  <c r="H914" i="1"/>
  <c r="G914" i="1"/>
  <c r="D914" i="1"/>
  <c r="C914" i="1"/>
  <c r="B914" i="1"/>
  <c r="A914" i="1"/>
  <c r="H913" i="1"/>
  <c r="G913" i="1"/>
  <c r="D913" i="1"/>
  <c r="C913" i="1"/>
  <c r="B913" i="1"/>
  <c r="A913" i="1"/>
  <c r="H912" i="1"/>
  <c r="G912" i="1"/>
  <c r="D912" i="1"/>
  <c r="C912" i="1"/>
  <c r="B912" i="1"/>
  <c r="A912" i="1"/>
  <c r="H911" i="1"/>
  <c r="G911" i="1"/>
  <c r="D911" i="1"/>
  <c r="C911" i="1"/>
  <c r="B911" i="1"/>
  <c r="A911" i="1"/>
  <c r="H910" i="1"/>
  <c r="G910" i="1"/>
  <c r="D910" i="1"/>
  <c r="C910" i="1"/>
  <c r="B910" i="1"/>
  <c r="A910" i="1"/>
  <c r="H909" i="1"/>
  <c r="G909" i="1"/>
  <c r="D909" i="1"/>
  <c r="C909" i="1"/>
  <c r="B909" i="1"/>
  <c r="A909" i="1"/>
  <c r="H908" i="1"/>
  <c r="G908" i="1"/>
  <c r="D908" i="1"/>
  <c r="C908" i="1"/>
  <c r="B908" i="1"/>
  <c r="A908" i="1"/>
  <c r="H907" i="1"/>
  <c r="G907" i="1"/>
  <c r="D907" i="1"/>
  <c r="C907" i="1"/>
  <c r="B907" i="1"/>
  <c r="A907" i="1"/>
  <c r="H906" i="1"/>
  <c r="G906" i="1"/>
  <c r="D906" i="1"/>
  <c r="C906" i="1"/>
  <c r="B906" i="1"/>
  <c r="A906" i="1"/>
  <c r="H905" i="1"/>
  <c r="G905" i="1"/>
  <c r="D905" i="1"/>
  <c r="C905" i="1"/>
  <c r="B905" i="1"/>
  <c r="A905" i="1"/>
  <c r="H904" i="1"/>
  <c r="G904" i="1"/>
  <c r="D904" i="1"/>
  <c r="C904" i="1"/>
  <c r="B904" i="1"/>
  <c r="A904" i="1"/>
  <c r="H903" i="1"/>
  <c r="G903" i="1"/>
  <c r="D903" i="1"/>
  <c r="C903" i="1"/>
  <c r="B903" i="1"/>
  <c r="A903" i="1"/>
  <c r="H902" i="1"/>
  <c r="G902" i="1"/>
  <c r="D902" i="1"/>
  <c r="C902" i="1"/>
  <c r="B902" i="1"/>
  <c r="A902" i="1"/>
  <c r="H901" i="1"/>
  <c r="G901" i="1"/>
  <c r="D901" i="1"/>
  <c r="C901" i="1"/>
  <c r="B901" i="1"/>
  <c r="A901" i="1"/>
  <c r="H900" i="1"/>
  <c r="G900" i="1"/>
  <c r="D900" i="1"/>
  <c r="C900" i="1"/>
  <c r="B900" i="1"/>
  <c r="A900" i="1"/>
  <c r="H899" i="1"/>
  <c r="G899" i="1"/>
  <c r="D899" i="1"/>
  <c r="C899" i="1"/>
  <c r="B899" i="1"/>
  <c r="A899" i="1"/>
  <c r="H898" i="1"/>
  <c r="G898" i="1"/>
  <c r="D898" i="1"/>
  <c r="C898" i="1"/>
  <c r="B898" i="1"/>
  <c r="A898" i="1"/>
  <c r="H897" i="1"/>
  <c r="G897" i="1"/>
  <c r="D897" i="1"/>
  <c r="C897" i="1"/>
  <c r="B897" i="1"/>
  <c r="A897" i="1"/>
  <c r="H896" i="1"/>
  <c r="G896" i="1"/>
  <c r="D896" i="1"/>
  <c r="C896" i="1"/>
  <c r="B896" i="1"/>
  <c r="A896" i="1"/>
  <c r="H895" i="1"/>
  <c r="G895" i="1"/>
  <c r="D895" i="1"/>
  <c r="C895" i="1"/>
  <c r="B895" i="1"/>
  <c r="A895" i="1"/>
  <c r="H894" i="1"/>
  <c r="G894" i="1"/>
  <c r="D894" i="1"/>
  <c r="C894" i="1"/>
  <c r="B894" i="1"/>
  <c r="A894" i="1"/>
  <c r="H893" i="1"/>
  <c r="G893" i="1"/>
  <c r="D893" i="1"/>
  <c r="C893" i="1"/>
  <c r="B893" i="1"/>
  <c r="A893" i="1"/>
  <c r="H892" i="1"/>
  <c r="G892" i="1"/>
  <c r="D892" i="1"/>
  <c r="C892" i="1"/>
  <c r="B892" i="1"/>
  <c r="A892" i="1"/>
  <c r="H891" i="1"/>
  <c r="G891" i="1"/>
  <c r="D891" i="1"/>
  <c r="C891" i="1"/>
  <c r="B891" i="1"/>
  <c r="A891" i="1"/>
  <c r="H890" i="1"/>
  <c r="G890" i="1"/>
  <c r="D890" i="1"/>
  <c r="C890" i="1"/>
  <c r="B890" i="1"/>
  <c r="A890" i="1"/>
  <c r="H889" i="1"/>
  <c r="G889" i="1"/>
  <c r="D889" i="1"/>
  <c r="C889" i="1"/>
  <c r="B889" i="1"/>
  <c r="A889" i="1"/>
  <c r="H888" i="1"/>
  <c r="G888" i="1"/>
  <c r="D888" i="1"/>
  <c r="C888" i="1"/>
  <c r="B888" i="1"/>
  <c r="A888" i="1"/>
  <c r="H887" i="1"/>
  <c r="G887" i="1"/>
  <c r="D887" i="1"/>
  <c r="C887" i="1"/>
  <c r="B887" i="1"/>
  <c r="A887" i="1"/>
  <c r="H886" i="1"/>
  <c r="G886" i="1"/>
  <c r="D886" i="1"/>
  <c r="C886" i="1"/>
  <c r="B886" i="1"/>
  <c r="A886" i="1"/>
  <c r="H885" i="1"/>
  <c r="G885" i="1"/>
  <c r="D885" i="1"/>
  <c r="C885" i="1"/>
  <c r="B885" i="1"/>
  <c r="A885" i="1"/>
  <c r="H884" i="1"/>
  <c r="G884" i="1"/>
  <c r="D884" i="1"/>
  <c r="C884" i="1"/>
  <c r="B884" i="1"/>
  <c r="A884" i="1"/>
  <c r="H883" i="1"/>
  <c r="G883" i="1"/>
  <c r="D883" i="1"/>
  <c r="C883" i="1"/>
  <c r="B883" i="1"/>
  <c r="A883" i="1"/>
  <c r="H882" i="1"/>
  <c r="G882" i="1"/>
  <c r="D882" i="1"/>
  <c r="C882" i="1"/>
  <c r="B882" i="1"/>
  <c r="A882" i="1"/>
  <c r="H881" i="1"/>
  <c r="G881" i="1"/>
  <c r="D881" i="1"/>
  <c r="C881" i="1"/>
  <c r="B881" i="1"/>
  <c r="A881" i="1"/>
  <c r="H880" i="1"/>
  <c r="G880" i="1"/>
  <c r="D880" i="1"/>
  <c r="C880" i="1"/>
  <c r="B880" i="1"/>
  <c r="A880" i="1"/>
  <c r="H879" i="1"/>
  <c r="G879" i="1"/>
  <c r="D879" i="1"/>
  <c r="C879" i="1"/>
  <c r="B879" i="1"/>
  <c r="A879" i="1"/>
  <c r="H878" i="1"/>
  <c r="G878" i="1"/>
  <c r="D878" i="1"/>
  <c r="C878" i="1"/>
  <c r="B878" i="1"/>
  <c r="A878" i="1"/>
  <c r="H877" i="1"/>
  <c r="G877" i="1"/>
  <c r="D877" i="1"/>
  <c r="C877" i="1"/>
  <c r="B877" i="1"/>
  <c r="A877" i="1"/>
  <c r="H876" i="1"/>
  <c r="G876" i="1"/>
  <c r="D876" i="1"/>
  <c r="C876" i="1"/>
  <c r="B876" i="1"/>
  <c r="A876" i="1"/>
  <c r="H875" i="1"/>
  <c r="G875" i="1"/>
  <c r="D875" i="1"/>
  <c r="C875" i="1"/>
  <c r="B875" i="1"/>
  <c r="A875" i="1"/>
  <c r="H874" i="1"/>
  <c r="G874" i="1"/>
  <c r="D874" i="1"/>
  <c r="C874" i="1"/>
  <c r="B874" i="1"/>
  <c r="A874" i="1"/>
  <c r="H873" i="1"/>
  <c r="G873" i="1"/>
  <c r="D873" i="1"/>
  <c r="C873" i="1"/>
  <c r="B873" i="1"/>
  <c r="A873" i="1"/>
  <c r="H872" i="1"/>
  <c r="G872" i="1"/>
  <c r="D872" i="1"/>
  <c r="C872" i="1"/>
  <c r="B872" i="1"/>
  <c r="A872" i="1"/>
  <c r="H871" i="1"/>
  <c r="G871" i="1"/>
  <c r="D871" i="1"/>
  <c r="C871" i="1"/>
  <c r="B871" i="1"/>
  <c r="A871" i="1"/>
  <c r="H870" i="1"/>
  <c r="G870" i="1"/>
  <c r="D870" i="1"/>
  <c r="C870" i="1"/>
  <c r="B870" i="1"/>
  <c r="A870" i="1"/>
  <c r="H869" i="1"/>
  <c r="G869" i="1"/>
  <c r="D869" i="1"/>
  <c r="C869" i="1"/>
  <c r="B869" i="1"/>
  <c r="A869" i="1"/>
  <c r="H868" i="1"/>
  <c r="G868" i="1"/>
  <c r="D868" i="1"/>
  <c r="C868" i="1"/>
  <c r="B868" i="1"/>
  <c r="A868" i="1"/>
  <c r="H867" i="1"/>
  <c r="G867" i="1"/>
  <c r="D867" i="1"/>
  <c r="C867" i="1"/>
  <c r="B867" i="1"/>
  <c r="A867" i="1"/>
  <c r="H866" i="1"/>
  <c r="G866" i="1"/>
  <c r="D866" i="1"/>
  <c r="C866" i="1"/>
  <c r="B866" i="1"/>
  <c r="A866" i="1"/>
  <c r="H865" i="1"/>
  <c r="G865" i="1"/>
  <c r="D865" i="1"/>
  <c r="C865" i="1"/>
  <c r="B865" i="1"/>
  <c r="A865" i="1"/>
  <c r="H864" i="1"/>
  <c r="G864" i="1"/>
  <c r="D864" i="1"/>
  <c r="C864" i="1"/>
  <c r="B864" i="1"/>
  <c r="A864" i="1"/>
  <c r="H863" i="1"/>
  <c r="G863" i="1"/>
  <c r="D863" i="1"/>
  <c r="C863" i="1"/>
  <c r="B863" i="1"/>
  <c r="A863" i="1"/>
  <c r="H862" i="1"/>
  <c r="G862" i="1"/>
  <c r="D862" i="1"/>
  <c r="C862" i="1"/>
  <c r="B862" i="1"/>
  <c r="A862" i="1"/>
  <c r="H861" i="1"/>
  <c r="G861" i="1"/>
  <c r="D861" i="1"/>
  <c r="C861" i="1"/>
  <c r="B861" i="1"/>
  <c r="A861" i="1"/>
  <c r="H860" i="1"/>
  <c r="G860" i="1"/>
  <c r="D860" i="1"/>
  <c r="C860" i="1"/>
  <c r="B860" i="1"/>
  <c r="A860" i="1"/>
  <c r="H859" i="1"/>
  <c r="G859" i="1"/>
  <c r="D859" i="1"/>
  <c r="C859" i="1"/>
  <c r="B859" i="1"/>
  <c r="A859" i="1"/>
  <c r="H858" i="1"/>
  <c r="G858" i="1"/>
  <c r="D858" i="1"/>
  <c r="C858" i="1"/>
  <c r="B858" i="1"/>
  <c r="A858" i="1"/>
  <c r="H857" i="1"/>
  <c r="G857" i="1"/>
  <c r="D857" i="1"/>
  <c r="C857" i="1"/>
  <c r="B857" i="1"/>
  <c r="A857" i="1"/>
  <c r="H856" i="1"/>
  <c r="G856" i="1"/>
  <c r="D856" i="1"/>
  <c r="C856" i="1"/>
  <c r="B856" i="1"/>
  <c r="A856" i="1"/>
  <c r="H855" i="1"/>
  <c r="G855" i="1"/>
  <c r="D855" i="1"/>
  <c r="C855" i="1"/>
  <c r="B855" i="1"/>
  <c r="A855" i="1"/>
  <c r="H854" i="1"/>
  <c r="G854" i="1"/>
  <c r="D854" i="1"/>
  <c r="C854" i="1"/>
  <c r="B854" i="1"/>
  <c r="A854" i="1"/>
  <c r="H853" i="1"/>
  <c r="G853" i="1"/>
  <c r="D853" i="1"/>
  <c r="C853" i="1"/>
  <c r="B853" i="1"/>
  <c r="A853" i="1"/>
  <c r="H852" i="1"/>
  <c r="G852" i="1"/>
  <c r="D852" i="1"/>
  <c r="C852" i="1"/>
  <c r="B852" i="1"/>
  <c r="A852" i="1"/>
  <c r="H851" i="1"/>
  <c r="G851" i="1"/>
  <c r="D851" i="1"/>
  <c r="C851" i="1"/>
  <c r="B851" i="1"/>
  <c r="A851" i="1"/>
  <c r="H850" i="1"/>
  <c r="G850" i="1"/>
  <c r="D850" i="1"/>
  <c r="C850" i="1"/>
  <c r="B850" i="1"/>
  <c r="A850" i="1"/>
  <c r="H849" i="1"/>
  <c r="G849" i="1"/>
  <c r="D849" i="1"/>
  <c r="C849" i="1"/>
  <c r="B849" i="1"/>
  <c r="A849" i="1"/>
  <c r="H848" i="1"/>
  <c r="G848" i="1"/>
  <c r="D848" i="1"/>
  <c r="C848" i="1"/>
  <c r="B848" i="1"/>
  <c r="A848" i="1"/>
  <c r="H847" i="1"/>
  <c r="G847" i="1"/>
  <c r="D847" i="1"/>
  <c r="C847" i="1"/>
  <c r="B847" i="1"/>
  <c r="A847" i="1"/>
  <c r="H846" i="1"/>
  <c r="G846" i="1"/>
  <c r="D846" i="1"/>
  <c r="C846" i="1"/>
  <c r="B846" i="1"/>
  <c r="A846" i="1"/>
  <c r="H845" i="1"/>
  <c r="G845" i="1"/>
  <c r="D845" i="1"/>
  <c r="C845" i="1"/>
  <c r="B845" i="1"/>
  <c r="A845" i="1"/>
  <c r="H844" i="1"/>
  <c r="G844" i="1"/>
  <c r="D844" i="1"/>
  <c r="C844" i="1"/>
  <c r="B844" i="1"/>
  <c r="A844" i="1"/>
  <c r="H843" i="1"/>
  <c r="G843" i="1"/>
  <c r="D843" i="1"/>
  <c r="C843" i="1"/>
  <c r="B843" i="1"/>
  <c r="A843" i="1"/>
  <c r="H842" i="1"/>
  <c r="G842" i="1"/>
  <c r="D842" i="1"/>
  <c r="C842" i="1"/>
  <c r="B842" i="1"/>
  <c r="A842" i="1"/>
  <c r="H841" i="1"/>
  <c r="G841" i="1"/>
  <c r="D841" i="1"/>
  <c r="C841" i="1"/>
  <c r="B841" i="1"/>
  <c r="A841" i="1"/>
  <c r="H840" i="1"/>
  <c r="G840" i="1"/>
  <c r="D840" i="1"/>
  <c r="C840" i="1"/>
  <c r="B840" i="1"/>
  <c r="A840" i="1"/>
  <c r="H839" i="1"/>
  <c r="G839" i="1"/>
  <c r="D839" i="1"/>
  <c r="C839" i="1"/>
  <c r="B839" i="1"/>
  <c r="A839" i="1"/>
  <c r="H838" i="1"/>
  <c r="G838" i="1"/>
  <c r="D838" i="1"/>
  <c r="C838" i="1"/>
  <c r="B838" i="1"/>
  <c r="A838" i="1"/>
  <c r="H837" i="1"/>
  <c r="G837" i="1"/>
  <c r="D837" i="1"/>
  <c r="C837" i="1"/>
  <c r="B837" i="1"/>
  <c r="A837" i="1"/>
  <c r="H836" i="1"/>
  <c r="G836" i="1"/>
  <c r="D836" i="1"/>
  <c r="C836" i="1"/>
  <c r="B836" i="1"/>
  <c r="A836" i="1"/>
  <c r="H835" i="1"/>
  <c r="G835" i="1"/>
  <c r="D835" i="1"/>
  <c r="C835" i="1"/>
  <c r="B835" i="1"/>
  <c r="A835" i="1"/>
  <c r="H834" i="1"/>
  <c r="G834" i="1"/>
  <c r="D834" i="1"/>
  <c r="C834" i="1"/>
  <c r="B834" i="1"/>
  <c r="A834" i="1"/>
  <c r="H833" i="1"/>
  <c r="G833" i="1"/>
  <c r="D833" i="1"/>
  <c r="C833" i="1"/>
  <c r="B833" i="1"/>
  <c r="A833" i="1"/>
  <c r="H832" i="1"/>
  <c r="G832" i="1"/>
  <c r="D832" i="1"/>
  <c r="C832" i="1"/>
  <c r="B832" i="1"/>
  <c r="A832" i="1"/>
  <c r="H831" i="1"/>
  <c r="G831" i="1"/>
  <c r="D831" i="1"/>
  <c r="C831" i="1"/>
  <c r="B831" i="1"/>
  <c r="A831" i="1"/>
  <c r="H830" i="1"/>
  <c r="G830" i="1"/>
  <c r="D830" i="1"/>
  <c r="C830" i="1"/>
  <c r="B830" i="1"/>
  <c r="A830" i="1"/>
  <c r="H829" i="1"/>
  <c r="G829" i="1"/>
  <c r="D829" i="1"/>
  <c r="C829" i="1"/>
  <c r="B829" i="1"/>
  <c r="A829" i="1"/>
  <c r="H828" i="1"/>
  <c r="G828" i="1"/>
  <c r="D828" i="1"/>
  <c r="C828" i="1"/>
  <c r="B828" i="1"/>
  <c r="A828" i="1"/>
  <c r="H827" i="1"/>
  <c r="G827" i="1"/>
  <c r="D827" i="1"/>
  <c r="C827" i="1"/>
  <c r="B827" i="1"/>
  <c r="A827" i="1"/>
  <c r="H826" i="1"/>
  <c r="G826" i="1"/>
  <c r="D826" i="1"/>
  <c r="C826" i="1"/>
  <c r="B826" i="1"/>
  <c r="A826" i="1"/>
  <c r="H825" i="1"/>
  <c r="G825" i="1"/>
  <c r="D825" i="1"/>
  <c r="C825" i="1"/>
  <c r="B825" i="1"/>
  <c r="A825" i="1"/>
  <c r="H824" i="1"/>
  <c r="G824" i="1"/>
  <c r="D824" i="1"/>
  <c r="C824" i="1"/>
  <c r="B824" i="1"/>
  <c r="A824" i="1"/>
  <c r="H823" i="1"/>
  <c r="G823" i="1"/>
  <c r="D823" i="1"/>
  <c r="C823" i="1"/>
  <c r="B823" i="1"/>
  <c r="A823" i="1"/>
  <c r="H822" i="1"/>
  <c r="G822" i="1"/>
  <c r="D822" i="1"/>
  <c r="C822" i="1"/>
  <c r="B822" i="1"/>
  <c r="A822" i="1"/>
  <c r="H821" i="1"/>
  <c r="G821" i="1"/>
  <c r="D821" i="1"/>
  <c r="C821" i="1"/>
  <c r="B821" i="1"/>
  <c r="A821" i="1"/>
  <c r="H820" i="1"/>
  <c r="G820" i="1"/>
  <c r="D820" i="1"/>
  <c r="C820" i="1"/>
  <c r="B820" i="1"/>
  <c r="A820" i="1"/>
  <c r="H819" i="1"/>
  <c r="G819" i="1"/>
  <c r="D819" i="1"/>
  <c r="C819" i="1"/>
  <c r="B819" i="1"/>
  <c r="A819" i="1"/>
  <c r="H818" i="1"/>
  <c r="G818" i="1"/>
  <c r="D818" i="1"/>
  <c r="C818" i="1"/>
  <c r="B818" i="1"/>
  <c r="A818" i="1"/>
  <c r="H817" i="1"/>
  <c r="G817" i="1"/>
  <c r="D817" i="1"/>
  <c r="C817" i="1"/>
  <c r="B817" i="1"/>
  <c r="A817" i="1"/>
  <c r="H816" i="1"/>
  <c r="G816" i="1"/>
  <c r="D816" i="1"/>
  <c r="C816" i="1"/>
  <c r="B816" i="1"/>
  <c r="A816" i="1"/>
  <c r="H815" i="1"/>
  <c r="G815" i="1"/>
  <c r="D815" i="1"/>
  <c r="C815" i="1"/>
  <c r="B815" i="1"/>
  <c r="A815" i="1"/>
  <c r="H814" i="1"/>
  <c r="G814" i="1"/>
  <c r="D814" i="1"/>
  <c r="C814" i="1"/>
  <c r="B814" i="1"/>
  <c r="A814" i="1"/>
  <c r="H813" i="1"/>
  <c r="G813" i="1"/>
  <c r="D813" i="1"/>
  <c r="C813" i="1"/>
  <c r="B813" i="1"/>
  <c r="A813" i="1"/>
  <c r="H812" i="1"/>
  <c r="G812" i="1"/>
  <c r="D812" i="1"/>
  <c r="C812" i="1"/>
  <c r="B812" i="1"/>
  <c r="A812" i="1"/>
  <c r="H811" i="1"/>
  <c r="G811" i="1"/>
  <c r="D811" i="1"/>
  <c r="C811" i="1"/>
  <c r="B811" i="1"/>
  <c r="A811" i="1"/>
  <c r="H810" i="1"/>
  <c r="G810" i="1"/>
  <c r="D810" i="1"/>
  <c r="C810" i="1"/>
  <c r="B810" i="1"/>
  <c r="A810" i="1"/>
  <c r="H809" i="1"/>
  <c r="G809" i="1"/>
  <c r="D809" i="1"/>
  <c r="C809" i="1"/>
  <c r="B809" i="1"/>
  <c r="A809" i="1"/>
  <c r="H808" i="1"/>
  <c r="G808" i="1"/>
  <c r="D808" i="1"/>
  <c r="C808" i="1"/>
  <c r="B808" i="1"/>
  <c r="A808" i="1"/>
  <c r="H807" i="1"/>
  <c r="G807" i="1"/>
  <c r="D807" i="1"/>
  <c r="C807" i="1"/>
  <c r="B807" i="1"/>
  <c r="A807" i="1"/>
  <c r="H806" i="1"/>
  <c r="G806" i="1"/>
  <c r="D806" i="1"/>
  <c r="C806" i="1"/>
  <c r="B806" i="1"/>
  <c r="A806" i="1"/>
  <c r="H805" i="1"/>
  <c r="G805" i="1"/>
  <c r="D805" i="1"/>
  <c r="C805" i="1"/>
  <c r="B805" i="1"/>
  <c r="A805" i="1"/>
  <c r="H804" i="1"/>
  <c r="G804" i="1"/>
  <c r="D804" i="1"/>
  <c r="C804" i="1"/>
  <c r="B804" i="1"/>
  <c r="A804" i="1"/>
  <c r="H803" i="1"/>
  <c r="G803" i="1"/>
  <c r="D803" i="1"/>
  <c r="C803" i="1"/>
  <c r="B803" i="1"/>
  <c r="A803" i="1"/>
  <c r="H802" i="1"/>
  <c r="G802" i="1"/>
  <c r="D802" i="1"/>
  <c r="C802" i="1"/>
  <c r="B802" i="1"/>
  <c r="A802" i="1"/>
  <c r="H801" i="1"/>
  <c r="G801" i="1"/>
  <c r="D801" i="1"/>
  <c r="C801" i="1"/>
  <c r="B801" i="1"/>
  <c r="A801" i="1"/>
  <c r="H800" i="1"/>
  <c r="G800" i="1"/>
  <c r="D800" i="1"/>
  <c r="C800" i="1"/>
  <c r="B800" i="1"/>
  <c r="A800" i="1"/>
  <c r="H799" i="1"/>
  <c r="G799" i="1"/>
  <c r="D799" i="1"/>
  <c r="C799" i="1"/>
  <c r="B799" i="1"/>
  <c r="A799" i="1"/>
  <c r="H798" i="1"/>
  <c r="G798" i="1"/>
  <c r="D798" i="1"/>
  <c r="C798" i="1"/>
  <c r="B798" i="1"/>
  <c r="A798" i="1"/>
  <c r="H797" i="1"/>
  <c r="G797" i="1"/>
  <c r="D797" i="1"/>
  <c r="C797" i="1"/>
  <c r="B797" i="1"/>
  <c r="A797" i="1"/>
  <c r="H796" i="1"/>
  <c r="G796" i="1"/>
  <c r="D796" i="1"/>
  <c r="C796" i="1"/>
  <c r="B796" i="1"/>
  <c r="A796" i="1"/>
  <c r="H795" i="1"/>
  <c r="G795" i="1"/>
  <c r="D795" i="1"/>
  <c r="C795" i="1"/>
  <c r="B795" i="1"/>
  <c r="A795" i="1"/>
  <c r="H794" i="1"/>
  <c r="G794" i="1"/>
  <c r="D794" i="1"/>
  <c r="C794" i="1"/>
  <c r="B794" i="1"/>
  <c r="A794" i="1"/>
  <c r="H793" i="1"/>
  <c r="G793" i="1"/>
  <c r="D793" i="1"/>
  <c r="C793" i="1"/>
  <c r="B793" i="1"/>
  <c r="A793" i="1"/>
  <c r="H792" i="1"/>
  <c r="G792" i="1"/>
  <c r="D792" i="1"/>
  <c r="C792" i="1"/>
  <c r="B792" i="1"/>
  <c r="A792" i="1"/>
  <c r="H791" i="1"/>
  <c r="G791" i="1"/>
  <c r="D791" i="1"/>
  <c r="C791" i="1"/>
  <c r="B791" i="1"/>
  <c r="A791" i="1"/>
  <c r="H790" i="1"/>
  <c r="G790" i="1"/>
  <c r="D790" i="1"/>
  <c r="C790" i="1"/>
  <c r="B790" i="1"/>
  <c r="A790" i="1"/>
  <c r="H789" i="1"/>
  <c r="G789" i="1"/>
  <c r="D789" i="1"/>
  <c r="C789" i="1"/>
  <c r="B789" i="1"/>
  <c r="A789" i="1"/>
  <c r="H788" i="1"/>
  <c r="G788" i="1"/>
  <c r="D788" i="1"/>
  <c r="C788" i="1"/>
  <c r="B788" i="1"/>
  <c r="A788" i="1"/>
  <c r="H787" i="1"/>
  <c r="G787" i="1"/>
  <c r="D787" i="1"/>
  <c r="C787" i="1"/>
  <c r="B787" i="1"/>
  <c r="A787" i="1"/>
  <c r="H786" i="1"/>
  <c r="G786" i="1"/>
  <c r="D786" i="1"/>
  <c r="C786" i="1"/>
  <c r="B786" i="1"/>
  <c r="A786" i="1"/>
  <c r="H785" i="1"/>
  <c r="G785" i="1"/>
  <c r="D785" i="1"/>
  <c r="C785" i="1"/>
  <c r="B785" i="1"/>
  <c r="A785" i="1"/>
  <c r="H784" i="1"/>
  <c r="G784" i="1"/>
  <c r="D784" i="1"/>
  <c r="C784" i="1"/>
  <c r="B784" i="1"/>
  <c r="A784" i="1"/>
  <c r="H783" i="1"/>
  <c r="G783" i="1"/>
  <c r="D783" i="1"/>
  <c r="C783" i="1"/>
  <c r="B783" i="1"/>
  <c r="A783" i="1"/>
  <c r="H782" i="1"/>
  <c r="G782" i="1"/>
  <c r="D782" i="1"/>
  <c r="C782" i="1"/>
  <c r="B782" i="1"/>
  <c r="A782" i="1"/>
  <c r="H781" i="1"/>
  <c r="G781" i="1"/>
  <c r="D781" i="1"/>
  <c r="C781" i="1"/>
  <c r="B781" i="1"/>
  <c r="A781" i="1"/>
  <c r="H780" i="1"/>
  <c r="G780" i="1"/>
  <c r="D780" i="1"/>
  <c r="C780" i="1"/>
  <c r="B780" i="1"/>
  <c r="A780" i="1"/>
  <c r="H779" i="1"/>
  <c r="G779" i="1"/>
  <c r="D779" i="1"/>
  <c r="C779" i="1"/>
  <c r="B779" i="1"/>
  <c r="A779" i="1"/>
  <c r="H778" i="1"/>
  <c r="G778" i="1"/>
  <c r="D778" i="1"/>
  <c r="C778" i="1"/>
  <c r="B778" i="1"/>
  <c r="A778" i="1"/>
  <c r="H777" i="1"/>
  <c r="G777" i="1"/>
  <c r="D777" i="1"/>
  <c r="C777" i="1"/>
  <c r="B777" i="1"/>
  <c r="A777" i="1"/>
  <c r="H776" i="1"/>
  <c r="G776" i="1"/>
  <c r="D776" i="1"/>
  <c r="C776" i="1"/>
  <c r="B776" i="1"/>
  <c r="A776" i="1"/>
  <c r="H775" i="1"/>
  <c r="G775" i="1"/>
  <c r="D775" i="1"/>
  <c r="C775" i="1"/>
  <c r="B775" i="1"/>
  <c r="A775" i="1"/>
  <c r="H774" i="1"/>
  <c r="G774" i="1"/>
  <c r="D774" i="1"/>
  <c r="C774" i="1"/>
  <c r="B774" i="1"/>
  <c r="A774" i="1"/>
  <c r="H773" i="1"/>
  <c r="G773" i="1"/>
  <c r="D773" i="1"/>
  <c r="C773" i="1"/>
  <c r="B773" i="1"/>
  <c r="A773" i="1"/>
  <c r="H772" i="1"/>
  <c r="G772" i="1"/>
  <c r="D772" i="1"/>
  <c r="C772" i="1"/>
  <c r="B772" i="1"/>
  <c r="A772" i="1"/>
  <c r="H771" i="1"/>
  <c r="G771" i="1"/>
  <c r="D771" i="1"/>
  <c r="C771" i="1"/>
  <c r="B771" i="1"/>
  <c r="A771" i="1"/>
  <c r="H770" i="1"/>
  <c r="G770" i="1"/>
  <c r="D770" i="1"/>
  <c r="C770" i="1"/>
  <c r="B770" i="1"/>
  <c r="A770" i="1"/>
  <c r="H769" i="1"/>
  <c r="G769" i="1"/>
  <c r="D769" i="1"/>
  <c r="C769" i="1"/>
  <c r="B769" i="1"/>
  <c r="A769" i="1"/>
  <c r="H768" i="1"/>
  <c r="G768" i="1"/>
  <c r="D768" i="1"/>
  <c r="C768" i="1"/>
  <c r="B768" i="1"/>
  <c r="A768" i="1"/>
  <c r="H767" i="1"/>
  <c r="G767" i="1"/>
  <c r="D767" i="1"/>
  <c r="C767" i="1"/>
  <c r="B767" i="1"/>
  <c r="A767" i="1"/>
  <c r="H766" i="1"/>
  <c r="G766" i="1"/>
  <c r="D766" i="1"/>
  <c r="C766" i="1"/>
  <c r="B766" i="1"/>
  <c r="A766" i="1"/>
  <c r="H765" i="1"/>
  <c r="G765" i="1"/>
  <c r="D765" i="1"/>
  <c r="C765" i="1"/>
  <c r="B765" i="1"/>
  <c r="A765" i="1"/>
  <c r="H764" i="1"/>
  <c r="G764" i="1"/>
  <c r="D764" i="1"/>
  <c r="C764" i="1"/>
  <c r="B764" i="1"/>
  <c r="A764" i="1"/>
  <c r="H763" i="1"/>
  <c r="G763" i="1"/>
  <c r="D763" i="1"/>
  <c r="C763" i="1"/>
  <c r="B763" i="1"/>
  <c r="A763" i="1"/>
  <c r="H762" i="1"/>
  <c r="G762" i="1"/>
  <c r="D762" i="1"/>
  <c r="C762" i="1"/>
  <c r="B762" i="1"/>
  <c r="A762" i="1"/>
  <c r="H761" i="1"/>
  <c r="G761" i="1"/>
  <c r="D761" i="1"/>
  <c r="C761" i="1"/>
  <c r="B761" i="1"/>
  <c r="A761" i="1"/>
  <c r="H760" i="1"/>
  <c r="G760" i="1"/>
  <c r="D760" i="1"/>
  <c r="C760" i="1"/>
  <c r="B760" i="1"/>
  <c r="A760" i="1"/>
  <c r="H759" i="1"/>
  <c r="G759" i="1"/>
  <c r="D759" i="1"/>
  <c r="C759" i="1"/>
  <c r="B759" i="1"/>
  <c r="A759" i="1"/>
  <c r="H758" i="1"/>
  <c r="G758" i="1"/>
  <c r="D758" i="1"/>
  <c r="C758" i="1"/>
  <c r="B758" i="1"/>
  <c r="A758" i="1"/>
  <c r="H757" i="1"/>
  <c r="G757" i="1"/>
  <c r="D757" i="1"/>
  <c r="C757" i="1"/>
  <c r="B757" i="1"/>
  <c r="A757" i="1"/>
  <c r="H756" i="1"/>
  <c r="G756" i="1"/>
  <c r="D756" i="1"/>
  <c r="C756" i="1"/>
  <c r="B756" i="1"/>
  <c r="A756" i="1"/>
  <c r="H755" i="1"/>
  <c r="G755" i="1"/>
  <c r="D755" i="1"/>
  <c r="C755" i="1"/>
  <c r="B755" i="1"/>
  <c r="A755" i="1"/>
  <c r="H754" i="1"/>
  <c r="G754" i="1"/>
  <c r="D754" i="1"/>
  <c r="C754" i="1"/>
  <c r="B754" i="1"/>
  <c r="A754" i="1"/>
  <c r="H753" i="1"/>
  <c r="G753" i="1"/>
  <c r="D753" i="1"/>
  <c r="C753" i="1"/>
  <c r="B753" i="1"/>
  <c r="A753" i="1"/>
  <c r="H752" i="1"/>
  <c r="G752" i="1"/>
  <c r="D752" i="1"/>
  <c r="C752" i="1"/>
  <c r="B752" i="1"/>
  <c r="A752" i="1"/>
  <c r="H751" i="1"/>
  <c r="G751" i="1"/>
  <c r="D751" i="1"/>
  <c r="C751" i="1"/>
  <c r="B751" i="1"/>
  <c r="A751" i="1"/>
  <c r="H750" i="1"/>
  <c r="G750" i="1"/>
  <c r="D750" i="1"/>
  <c r="C750" i="1"/>
  <c r="B750" i="1"/>
  <c r="A750" i="1"/>
  <c r="H749" i="1"/>
  <c r="G749" i="1"/>
  <c r="D749" i="1"/>
  <c r="C749" i="1"/>
  <c r="B749" i="1"/>
  <c r="A749" i="1"/>
  <c r="H748" i="1"/>
  <c r="G748" i="1"/>
  <c r="D748" i="1"/>
  <c r="C748" i="1"/>
  <c r="B748" i="1"/>
  <c r="A748" i="1"/>
  <c r="H747" i="1"/>
  <c r="G747" i="1"/>
  <c r="D747" i="1"/>
  <c r="C747" i="1"/>
  <c r="B747" i="1"/>
  <c r="A747" i="1"/>
  <c r="H746" i="1"/>
  <c r="G746" i="1"/>
  <c r="D746" i="1"/>
  <c r="C746" i="1"/>
  <c r="B746" i="1"/>
  <c r="A746" i="1"/>
  <c r="H745" i="1"/>
  <c r="G745" i="1"/>
  <c r="D745" i="1"/>
  <c r="C745" i="1"/>
  <c r="B745" i="1"/>
  <c r="A745" i="1"/>
  <c r="H744" i="1"/>
  <c r="G744" i="1"/>
  <c r="D744" i="1"/>
  <c r="C744" i="1"/>
  <c r="B744" i="1"/>
  <c r="A744" i="1"/>
  <c r="H743" i="1"/>
  <c r="G743" i="1"/>
  <c r="D743" i="1"/>
  <c r="C743" i="1"/>
  <c r="B743" i="1"/>
  <c r="A743" i="1"/>
  <c r="H742" i="1"/>
  <c r="G742" i="1"/>
  <c r="D742" i="1"/>
  <c r="C742" i="1"/>
  <c r="B742" i="1"/>
  <c r="A742" i="1"/>
  <c r="H741" i="1"/>
  <c r="G741" i="1"/>
  <c r="D741" i="1"/>
  <c r="C741" i="1"/>
  <c r="B741" i="1"/>
  <c r="A741" i="1"/>
  <c r="H740" i="1"/>
  <c r="G740" i="1"/>
  <c r="D740" i="1"/>
  <c r="C740" i="1"/>
  <c r="B740" i="1"/>
  <c r="A740" i="1"/>
  <c r="H739" i="1"/>
  <c r="G739" i="1"/>
  <c r="D739" i="1"/>
  <c r="C739" i="1"/>
  <c r="B739" i="1"/>
  <c r="A739" i="1"/>
  <c r="H738" i="1"/>
  <c r="G738" i="1"/>
  <c r="D738" i="1"/>
  <c r="C738" i="1"/>
  <c r="B738" i="1"/>
  <c r="A738" i="1"/>
  <c r="H737" i="1"/>
  <c r="G737" i="1"/>
  <c r="D737" i="1"/>
  <c r="C737" i="1"/>
  <c r="B737" i="1"/>
  <c r="A737" i="1"/>
  <c r="H736" i="1"/>
  <c r="G736" i="1"/>
  <c r="D736" i="1"/>
  <c r="C736" i="1"/>
  <c r="B736" i="1"/>
  <c r="A736" i="1"/>
  <c r="H735" i="1"/>
  <c r="G735" i="1"/>
  <c r="D735" i="1"/>
  <c r="C735" i="1"/>
  <c r="B735" i="1"/>
  <c r="A735" i="1"/>
  <c r="H734" i="1"/>
  <c r="G734" i="1"/>
  <c r="D734" i="1"/>
  <c r="C734" i="1"/>
  <c r="B734" i="1"/>
  <c r="A734" i="1"/>
  <c r="H733" i="1"/>
  <c r="G733" i="1"/>
  <c r="D733" i="1"/>
  <c r="C733" i="1"/>
  <c r="B733" i="1"/>
  <c r="A733" i="1"/>
  <c r="H732" i="1"/>
  <c r="G732" i="1"/>
  <c r="D732" i="1"/>
  <c r="C732" i="1"/>
  <c r="B732" i="1"/>
  <c r="A732" i="1"/>
  <c r="H731" i="1"/>
  <c r="G731" i="1"/>
  <c r="D731" i="1"/>
  <c r="C731" i="1"/>
  <c r="B731" i="1"/>
  <c r="A731" i="1"/>
  <c r="H730" i="1"/>
  <c r="G730" i="1"/>
  <c r="D730" i="1"/>
  <c r="C730" i="1"/>
  <c r="B730" i="1"/>
  <c r="A730" i="1"/>
  <c r="H729" i="1"/>
  <c r="G729" i="1"/>
  <c r="D729" i="1"/>
  <c r="C729" i="1"/>
  <c r="B729" i="1"/>
  <c r="A729" i="1"/>
  <c r="H728" i="1"/>
  <c r="G728" i="1"/>
  <c r="D728" i="1"/>
  <c r="C728" i="1"/>
  <c r="B728" i="1"/>
  <c r="A728" i="1"/>
  <c r="H727" i="1"/>
  <c r="G727" i="1"/>
  <c r="D727" i="1"/>
  <c r="C727" i="1"/>
  <c r="B727" i="1"/>
  <c r="A727" i="1"/>
  <c r="H726" i="1"/>
  <c r="G726" i="1"/>
  <c r="D726" i="1"/>
  <c r="C726" i="1"/>
  <c r="B726" i="1"/>
  <c r="A726" i="1"/>
  <c r="H725" i="1"/>
  <c r="G725" i="1"/>
  <c r="D725" i="1"/>
  <c r="C725" i="1"/>
  <c r="B725" i="1"/>
  <c r="A725" i="1"/>
  <c r="H724" i="1"/>
  <c r="G724" i="1"/>
  <c r="D724" i="1"/>
  <c r="C724" i="1"/>
  <c r="B724" i="1"/>
  <c r="A724" i="1"/>
  <c r="H723" i="1"/>
  <c r="G723" i="1"/>
  <c r="D723" i="1"/>
  <c r="C723" i="1"/>
  <c r="B723" i="1"/>
  <c r="A723" i="1"/>
  <c r="H722" i="1"/>
  <c r="G722" i="1"/>
  <c r="D722" i="1"/>
  <c r="C722" i="1"/>
  <c r="B722" i="1"/>
  <c r="A722" i="1"/>
  <c r="H721" i="1"/>
  <c r="G721" i="1"/>
  <c r="D721" i="1"/>
  <c r="C721" i="1"/>
  <c r="B721" i="1"/>
  <c r="A721" i="1"/>
  <c r="H720" i="1"/>
  <c r="G720" i="1"/>
  <c r="D720" i="1"/>
  <c r="C720" i="1"/>
  <c r="B720" i="1"/>
  <c r="A720" i="1"/>
  <c r="H719" i="1"/>
  <c r="G719" i="1"/>
  <c r="D719" i="1"/>
  <c r="C719" i="1"/>
  <c r="B719" i="1"/>
  <c r="A719" i="1"/>
  <c r="H718" i="1"/>
  <c r="G718" i="1"/>
  <c r="D718" i="1"/>
  <c r="C718" i="1"/>
  <c r="B718" i="1"/>
  <c r="A718" i="1"/>
  <c r="H717" i="1"/>
  <c r="G717" i="1"/>
  <c r="D717" i="1"/>
  <c r="C717" i="1"/>
  <c r="B717" i="1"/>
  <c r="A717" i="1"/>
  <c r="H716" i="1"/>
  <c r="G716" i="1"/>
  <c r="D716" i="1"/>
  <c r="C716" i="1"/>
  <c r="B716" i="1"/>
  <c r="A716" i="1"/>
  <c r="H715" i="1"/>
  <c r="G715" i="1"/>
  <c r="D715" i="1"/>
  <c r="C715" i="1"/>
  <c r="B715" i="1"/>
  <c r="A715" i="1"/>
  <c r="H714" i="1"/>
  <c r="G714" i="1"/>
  <c r="D714" i="1"/>
  <c r="C714" i="1"/>
  <c r="B714" i="1"/>
  <c r="A714" i="1"/>
  <c r="H713" i="1"/>
  <c r="G713" i="1"/>
  <c r="D713" i="1"/>
  <c r="C713" i="1"/>
  <c r="B713" i="1"/>
  <c r="A713" i="1"/>
  <c r="H712" i="1"/>
  <c r="G712" i="1"/>
  <c r="D712" i="1"/>
  <c r="C712" i="1"/>
  <c r="B712" i="1"/>
  <c r="A712" i="1"/>
  <c r="H711" i="1"/>
  <c r="G711" i="1"/>
  <c r="D711" i="1"/>
  <c r="C711" i="1"/>
  <c r="B711" i="1"/>
  <c r="A711" i="1"/>
  <c r="H710" i="1"/>
  <c r="G710" i="1"/>
  <c r="D710" i="1"/>
  <c r="C710" i="1"/>
  <c r="B710" i="1"/>
  <c r="A710" i="1"/>
  <c r="H709" i="1"/>
  <c r="G709" i="1"/>
  <c r="D709" i="1"/>
  <c r="C709" i="1"/>
  <c r="B709" i="1"/>
  <c r="A709" i="1"/>
  <c r="H708" i="1"/>
  <c r="G708" i="1"/>
  <c r="D708" i="1"/>
  <c r="C708" i="1"/>
  <c r="B708" i="1"/>
  <c r="A708" i="1"/>
  <c r="H707" i="1"/>
  <c r="G707" i="1"/>
  <c r="D707" i="1"/>
  <c r="C707" i="1"/>
  <c r="B707" i="1"/>
  <c r="A707" i="1"/>
  <c r="H706" i="1"/>
  <c r="G706" i="1"/>
  <c r="D706" i="1"/>
  <c r="C706" i="1"/>
  <c r="B706" i="1"/>
  <c r="A706" i="1"/>
  <c r="H705" i="1"/>
  <c r="G705" i="1"/>
  <c r="D705" i="1"/>
  <c r="C705" i="1"/>
  <c r="B705" i="1"/>
  <c r="A705" i="1"/>
  <c r="H704" i="1"/>
  <c r="G704" i="1"/>
  <c r="D704" i="1"/>
  <c r="C704" i="1"/>
  <c r="B704" i="1"/>
  <c r="A704" i="1"/>
  <c r="H703" i="1"/>
  <c r="G703" i="1"/>
  <c r="D703" i="1"/>
  <c r="C703" i="1"/>
  <c r="B703" i="1"/>
  <c r="A703" i="1"/>
  <c r="H702" i="1"/>
  <c r="G702" i="1"/>
  <c r="D702" i="1"/>
  <c r="C702" i="1"/>
  <c r="B702" i="1"/>
  <c r="A702" i="1"/>
  <c r="H701" i="1"/>
  <c r="G701" i="1"/>
  <c r="D701" i="1"/>
  <c r="C701" i="1"/>
  <c r="B701" i="1"/>
  <c r="A701" i="1"/>
  <c r="H700" i="1"/>
  <c r="G700" i="1"/>
  <c r="D700" i="1"/>
  <c r="C700" i="1"/>
  <c r="B700" i="1"/>
  <c r="A700" i="1"/>
  <c r="H699" i="1"/>
  <c r="G699" i="1"/>
  <c r="D699" i="1"/>
  <c r="C699" i="1"/>
  <c r="B699" i="1"/>
  <c r="A699" i="1"/>
  <c r="H698" i="1"/>
  <c r="G698" i="1"/>
  <c r="D698" i="1"/>
  <c r="C698" i="1"/>
  <c r="B698" i="1"/>
  <c r="A698" i="1"/>
  <c r="H697" i="1"/>
  <c r="G697" i="1"/>
  <c r="D697" i="1"/>
  <c r="C697" i="1"/>
  <c r="B697" i="1"/>
  <c r="A697" i="1"/>
  <c r="H696" i="1"/>
  <c r="G696" i="1"/>
  <c r="D696" i="1"/>
  <c r="C696" i="1"/>
  <c r="B696" i="1"/>
  <c r="A696" i="1"/>
  <c r="H695" i="1"/>
  <c r="G695" i="1"/>
  <c r="D695" i="1"/>
  <c r="C695" i="1"/>
  <c r="B695" i="1"/>
  <c r="A695" i="1"/>
  <c r="H694" i="1"/>
  <c r="G694" i="1"/>
  <c r="D694" i="1"/>
  <c r="C694" i="1"/>
  <c r="B694" i="1"/>
  <c r="A694" i="1"/>
  <c r="H693" i="1"/>
  <c r="G693" i="1"/>
  <c r="D693" i="1"/>
  <c r="C693" i="1"/>
  <c r="B693" i="1"/>
  <c r="A693" i="1"/>
  <c r="H692" i="1"/>
  <c r="G692" i="1"/>
  <c r="D692" i="1"/>
  <c r="C692" i="1"/>
  <c r="B692" i="1"/>
  <c r="A692" i="1"/>
  <c r="H691" i="1"/>
  <c r="G691" i="1"/>
  <c r="D691" i="1"/>
  <c r="C691" i="1"/>
  <c r="B691" i="1"/>
  <c r="A691" i="1"/>
  <c r="H690" i="1"/>
  <c r="G690" i="1"/>
  <c r="D690" i="1"/>
  <c r="C690" i="1"/>
  <c r="B690" i="1"/>
  <c r="A690" i="1"/>
  <c r="H689" i="1"/>
  <c r="G689" i="1"/>
  <c r="D689" i="1"/>
  <c r="C689" i="1"/>
  <c r="B689" i="1"/>
  <c r="A689" i="1"/>
  <c r="H688" i="1"/>
  <c r="G688" i="1"/>
  <c r="D688" i="1"/>
  <c r="C688" i="1"/>
  <c r="B688" i="1"/>
  <c r="A688" i="1"/>
  <c r="H687" i="1"/>
  <c r="G687" i="1"/>
  <c r="D687" i="1"/>
  <c r="C687" i="1"/>
  <c r="B687" i="1"/>
  <c r="A687" i="1"/>
  <c r="H686" i="1"/>
  <c r="G686" i="1"/>
  <c r="D686" i="1"/>
  <c r="C686" i="1"/>
  <c r="B686" i="1"/>
  <c r="A686" i="1"/>
  <c r="H685" i="1"/>
  <c r="G685" i="1"/>
  <c r="D685" i="1"/>
  <c r="C685" i="1"/>
  <c r="B685" i="1"/>
  <c r="A685" i="1"/>
  <c r="H684" i="1"/>
  <c r="G684" i="1"/>
  <c r="D684" i="1"/>
  <c r="C684" i="1"/>
  <c r="B684" i="1"/>
  <c r="A684" i="1"/>
  <c r="H683" i="1"/>
  <c r="G683" i="1"/>
  <c r="D683" i="1"/>
  <c r="C683" i="1"/>
  <c r="B683" i="1"/>
  <c r="A683" i="1"/>
  <c r="H682" i="1"/>
  <c r="G682" i="1"/>
  <c r="D682" i="1"/>
  <c r="C682" i="1"/>
  <c r="B682" i="1"/>
  <c r="A682" i="1"/>
  <c r="H681" i="1"/>
  <c r="G681" i="1"/>
  <c r="D681" i="1"/>
  <c r="C681" i="1"/>
  <c r="B681" i="1"/>
  <c r="A681" i="1"/>
  <c r="H680" i="1"/>
  <c r="G680" i="1"/>
  <c r="D680" i="1"/>
  <c r="C680" i="1"/>
  <c r="B680" i="1"/>
  <c r="A680" i="1"/>
  <c r="H679" i="1"/>
  <c r="G679" i="1"/>
  <c r="D679" i="1"/>
  <c r="C679" i="1"/>
  <c r="B679" i="1"/>
  <c r="A679" i="1"/>
  <c r="H678" i="1"/>
  <c r="G678" i="1"/>
  <c r="D678" i="1"/>
  <c r="C678" i="1"/>
  <c r="B678" i="1"/>
  <c r="A678" i="1"/>
  <c r="H677" i="1"/>
  <c r="G677" i="1"/>
  <c r="D677" i="1"/>
  <c r="C677" i="1"/>
  <c r="B677" i="1"/>
  <c r="A677" i="1"/>
  <c r="H676" i="1"/>
  <c r="G676" i="1"/>
  <c r="D676" i="1"/>
  <c r="C676" i="1"/>
  <c r="B676" i="1"/>
  <c r="A676" i="1"/>
  <c r="H675" i="1"/>
  <c r="G675" i="1"/>
  <c r="D675" i="1"/>
  <c r="C675" i="1"/>
  <c r="B675" i="1"/>
  <c r="A675" i="1"/>
  <c r="H674" i="1"/>
  <c r="G674" i="1"/>
  <c r="D674" i="1"/>
  <c r="C674" i="1"/>
  <c r="B674" i="1"/>
  <c r="A674" i="1"/>
  <c r="H673" i="1"/>
  <c r="G673" i="1"/>
  <c r="D673" i="1"/>
  <c r="C673" i="1"/>
  <c r="B673" i="1"/>
  <c r="A673" i="1"/>
  <c r="H672" i="1"/>
  <c r="G672" i="1"/>
  <c r="D672" i="1"/>
  <c r="C672" i="1"/>
  <c r="B672" i="1"/>
  <c r="A672" i="1"/>
  <c r="H671" i="1"/>
  <c r="G671" i="1"/>
  <c r="D671" i="1"/>
  <c r="C671" i="1"/>
  <c r="B671" i="1"/>
  <c r="A671" i="1"/>
  <c r="H670" i="1"/>
  <c r="G670" i="1"/>
  <c r="D670" i="1"/>
  <c r="C670" i="1"/>
  <c r="B670" i="1"/>
  <c r="A670" i="1"/>
  <c r="H669" i="1"/>
  <c r="G669" i="1"/>
  <c r="D669" i="1"/>
  <c r="C669" i="1"/>
  <c r="B669" i="1"/>
  <c r="A669" i="1"/>
  <c r="H668" i="1"/>
  <c r="G668" i="1"/>
  <c r="D668" i="1"/>
  <c r="C668" i="1"/>
  <c r="B668" i="1"/>
  <c r="A668" i="1"/>
  <c r="H667" i="1"/>
  <c r="G667" i="1"/>
  <c r="D667" i="1"/>
  <c r="C667" i="1"/>
  <c r="B667" i="1"/>
  <c r="A667" i="1"/>
  <c r="H666" i="1"/>
  <c r="G666" i="1"/>
  <c r="D666" i="1"/>
  <c r="C666" i="1"/>
  <c r="B666" i="1"/>
  <c r="A666" i="1"/>
  <c r="H665" i="1"/>
  <c r="G665" i="1"/>
  <c r="D665" i="1"/>
  <c r="C665" i="1"/>
  <c r="B665" i="1"/>
  <c r="A665" i="1"/>
  <c r="H664" i="1"/>
  <c r="G664" i="1"/>
  <c r="D664" i="1"/>
  <c r="C664" i="1"/>
  <c r="B664" i="1"/>
  <c r="A664" i="1"/>
  <c r="H663" i="1"/>
  <c r="G663" i="1"/>
  <c r="D663" i="1"/>
  <c r="C663" i="1"/>
  <c r="B663" i="1"/>
  <c r="A663" i="1"/>
  <c r="H662" i="1"/>
  <c r="G662" i="1"/>
  <c r="D662" i="1"/>
  <c r="C662" i="1"/>
  <c r="B662" i="1"/>
  <c r="A662" i="1"/>
  <c r="H661" i="1"/>
  <c r="G661" i="1"/>
  <c r="D661" i="1"/>
  <c r="C661" i="1"/>
  <c r="B661" i="1"/>
  <c r="A661" i="1"/>
  <c r="H660" i="1"/>
  <c r="G660" i="1"/>
  <c r="D660" i="1"/>
  <c r="C660" i="1"/>
  <c r="B660" i="1"/>
  <c r="A660" i="1"/>
  <c r="H659" i="1"/>
  <c r="G659" i="1"/>
  <c r="D659" i="1"/>
  <c r="C659" i="1"/>
  <c r="B659" i="1"/>
  <c r="A659" i="1"/>
  <c r="H658" i="1"/>
  <c r="G658" i="1"/>
  <c r="D658" i="1"/>
  <c r="C658" i="1"/>
  <c r="B658" i="1"/>
  <c r="A658" i="1"/>
  <c r="H657" i="1"/>
  <c r="G657" i="1"/>
  <c r="D657" i="1"/>
  <c r="C657" i="1"/>
  <c r="B657" i="1"/>
  <c r="A657" i="1"/>
  <c r="H656" i="1"/>
  <c r="G656" i="1"/>
  <c r="D656" i="1"/>
  <c r="C656" i="1"/>
  <c r="B656" i="1"/>
  <c r="A656" i="1"/>
  <c r="H655" i="1"/>
  <c r="G655" i="1"/>
  <c r="D655" i="1"/>
  <c r="C655" i="1"/>
  <c r="B655" i="1"/>
  <c r="A655" i="1"/>
  <c r="H654" i="1"/>
  <c r="G654" i="1"/>
  <c r="D654" i="1"/>
  <c r="C654" i="1"/>
  <c r="B654" i="1"/>
  <c r="A654" i="1"/>
  <c r="H653" i="1"/>
  <c r="G653" i="1"/>
  <c r="D653" i="1"/>
  <c r="C653" i="1"/>
  <c r="B653" i="1"/>
  <c r="A653" i="1"/>
  <c r="H652" i="1"/>
  <c r="G652" i="1"/>
  <c r="D652" i="1"/>
  <c r="C652" i="1"/>
  <c r="B652" i="1"/>
  <c r="A652" i="1"/>
  <c r="H651" i="1"/>
  <c r="G651" i="1"/>
  <c r="D651" i="1"/>
  <c r="C651" i="1"/>
  <c r="B651" i="1"/>
  <c r="A651" i="1"/>
  <c r="H650" i="1"/>
  <c r="G650" i="1"/>
  <c r="D650" i="1"/>
  <c r="C650" i="1"/>
  <c r="B650" i="1"/>
  <c r="A650" i="1"/>
  <c r="H649" i="1"/>
  <c r="G649" i="1"/>
  <c r="D649" i="1"/>
  <c r="C649" i="1"/>
  <c r="B649" i="1"/>
  <c r="A649" i="1"/>
  <c r="H648" i="1"/>
  <c r="G648" i="1"/>
  <c r="D648" i="1"/>
  <c r="C648" i="1"/>
  <c r="B648" i="1"/>
  <c r="A648" i="1"/>
  <c r="H647" i="1"/>
  <c r="G647" i="1"/>
  <c r="D647" i="1"/>
  <c r="C647" i="1"/>
  <c r="B647" i="1"/>
  <c r="A647" i="1"/>
  <c r="H646" i="1"/>
  <c r="G646" i="1"/>
  <c r="D646" i="1"/>
  <c r="C646" i="1"/>
  <c r="B646" i="1"/>
  <c r="A646" i="1"/>
  <c r="H645" i="1"/>
  <c r="G645" i="1"/>
  <c r="D645" i="1"/>
  <c r="C645" i="1"/>
  <c r="B645" i="1"/>
  <c r="A645" i="1"/>
  <c r="H644" i="1"/>
  <c r="G644" i="1"/>
  <c r="D644" i="1"/>
  <c r="C644" i="1"/>
  <c r="B644" i="1"/>
  <c r="A644" i="1"/>
  <c r="H643" i="1"/>
  <c r="G643" i="1"/>
  <c r="D643" i="1"/>
  <c r="C643" i="1"/>
  <c r="B643" i="1"/>
  <c r="A643" i="1"/>
  <c r="H642" i="1"/>
  <c r="G642" i="1"/>
  <c r="D642" i="1"/>
  <c r="C642" i="1"/>
  <c r="B642" i="1"/>
  <c r="A642" i="1"/>
  <c r="H641" i="1"/>
  <c r="G641" i="1"/>
  <c r="D641" i="1"/>
  <c r="C641" i="1"/>
  <c r="B641" i="1"/>
  <c r="A641" i="1"/>
  <c r="H640" i="1"/>
  <c r="G640" i="1"/>
  <c r="D640" i="1"/>
  <c r="C640" i="1"/>
  <c r="B640" i="1"/>
  <c r="A640" i="1"/>
  <c r="H639" i="1"/>
  <c r="G639" i="1"/>
  <c r="D639" i="1"/>
  <c r="C639" i="1"/>
  <c r="B639" i="1"/>
  <c r="A639" i="1"/>
  <c r="H638" i="1"/>
  <c r="G638" i="1"/>
  <c r="D638" i="1"/>
  <c r="C638" i="1"/>
  <c r="B638" i="1"/>
  <c r="A638" i="1"/>
  <c r="H637" i="1"/>
  <c r="G637" i="1"/>
  <c r="D637" i="1"/>
  <c r="C637" i="1"/>
  <c r="B637" i="1"/>
  <c r="A637" i="1"/>
  <c r="H636" i="1"/>
  <c r="G636" i="1"/>
  <c r="D636" i="1"/>
  <c r="C636" i="1"/>
  <c r="B636" i="1"/>
  <c r="A636" i="1"/>
  <c r="H635" i="1"/>
  <c r="G635" i="1"/>
  <c r="D635" i="1"/>
  <c r="C635" i="1"/>
  <c r="B635" i="1"/>
  <c r="A635" i="1"/>
  <c r="H634" i="1"/>
  <c r="G634" i="1"/>
  <c r="D634" i="1"/>
  <c r="C634" i="1"/>
  <c r="B634" i="1"/>
  <c r="A634" i="1"/>
  <c r="H633" i="1"/>
  <c r="G633" i="1"/>
  <c r="D633" i="1"/>
  <c r="C633" i="1"/>
  <c r="B633" i="1"/>
  <c r="A633" i="1"/>
  <c r="H632" i="1"/>
  <c r="G632" i="1"/>
  <c r="D632" i="1"/>
  <c r="C632" i="1"/>
  <c r="B632" i="1"/>
  <c r="A632" i="1"/>
  <c r="H631" i="1"/>
  <c r="G631" i="1"/>
  <c r="D631" i="1"/>
  <c r="C631" i="1"/>
  <c r="B631" i="1"/>
  <c r="A631" i="1"/>
  <c r="H630" i="1"/>
  <c r="G630" i="1"/>
  <c r="D630" i="1"/>
  <c r="C630" i="1"/>
  <c r="B630" i="1"/>
  <c r="A630" i="1"/>
  <c r="H629" i="1"/>
  <c r="G629" i="1"/>
  <c r="D629" i="1"/>
  <c r="C629" i="1"/>
  <c r="B629" i="1"/>
  <c r="A629" i="1"/>
  <c r="H628" i="1"/>
  <c r="G628" i="1"/>
  <c r="D628" i="1"/>
  <c r="C628" i="1"/>
  <c r="B628" i="1"/>
  <c r="A628" i="1"/>
  <c r="H627" i="1"/>
  <c r="G627" i="1"/>
  <c r="D627" i="1"/>
  <c r="C627" i="1"/>
  <c r="B627" i="1"/>
  <c r="A627" i="1"/>
  <c r="H626" i="1"/>
  <c r="G626" i="1"/>
  <c r="D626" i="1"/>
  <c r="C626" i="1"/>
  <c r="B626" i="1"/>
  <c r="A626" i="1"/>
  <c r="H625" i="1"/>
  <c r="G625" i="1"/>
  <c r="D625" i="1"/>
  <c r="C625" i="1"/>
  <c r="B625" i="1"/>
  <c r="A625" i="1"/>
  <c r="H624" i="1"/>
  <c r="G624" i="1"/>
  <c r="D624" i="1"/>
  <c r="C624" i="1"/>
  <c r="B624" i="1"/>
  <c r="A624" i="1"/>
  <c r="H623" i="1"/>
  <c r="G623" i="1"/>
  <c r="D623" i="1"/>
  <c r="C623" i="1"/>
  <c r="B623" i="1"/>
  <c r="A623" i="1"/>
  <c r="H622" i="1"/>
  <c r="G622" i="1"/>
  <c r="D622" i="1"/>
  <c r="C622" i="1"/>
  <c r="B622" i="1"/>
  <c r="A622" i="1"/>
  <c r="H621" i="1"/>
  <c r="G621" i="1"/>
  <c r="D621" i="1"/>
  <c r="C621" i="1"/>
  <c r="B621" i="1"/>
  <c r="A621" i="1"/>
  <c r="H620" i="1"/>
  <c r="G620" i="1"/>
  <c r="D620" i="1"/>
  <c r="C620" i="1"/>
  <c r="B620" i="1"/>
  <c r="A620" i="1"/>
  <c r="H619" i="1"/>
  <c r="G619" i="1"/>
  <c r="D619" i="1"/>
  <c r="C619" i="1"/>
  <c r="B619" i="1"/>
  <c r="A619" i="1"/>
  <c r="H618" i="1"/>
  <c r="G618" i="1"/>
  <c r="D618" i="1"/>
  <c r="C618" i="1"/>
  <c r="B618" i="1"/>
  <c r="A618" i="1"/>
  <c r="H617" i="1"/>
  <c r="G617" i="1"/>
  <c r="D617" i="1"/>
  <c r="C617" i="1"/>
  <c r="B617" i="1"/>
  <c r="A617" i="1"/>
  <c r="H616" i="1"/>
  <c r="G616" i="1"/>
  <c r="D616" i="1"/>
  <c r="C616" i="1"/>
  <c r="B616" i="1"/>
  <c r="A616" i="1"/>
  <c r="H615" i="1"/>
  <c r="G615" i="1"/>
  <c r="D615" i="1"/>
  <c r="C615" i="1"/>
  <c r="B615" i="1"/>
  <c r="A615" i="1"/>
  <c r="H614" i="1"/>
  <c r="G614" i="1"/>
  <c r="D614" i="1"/>
  <c r="C614" i="1"/>
  <c r="B614" i="1"/>
  <c r="A614" i="1"/>
  <c r="H613" i="1"/>
  <c r="G613" i="1"/>
  <c r="D613" i="1"/>
  <c r="C613" i="1"/>
  <c r="B613" i="1"/>
  <c r="A613" i="1"/>
  <c r="H612" i="1"/>
  <c r="G612" i="1"/>
  <c r="D612" i="1"/>
  <c r="C612" i="1"/>
  <c r="B612" i="1"/>
  <c r="A612" i="1"/>
  <c r="H611" i="1"/>
  <c r="G611" i="1"/>
  <c r="D611" i="1"/>
  <c r="C611" i="1"/>
  <c r="B611" i="1"/>
  <c r="A611" i="1"/>
  <c r="H610" i="1"/>
  <c r="G610" i="1"/>
  <c r="D610" i="1"/>
  <c r="C610" i="1"/>
  <c r="B610" i="1"/>
  <c r="A610" i="1"/>
  <c r="H609" i="1"/>
  <c r="G609" i="1"/>
  <c r="D609" i="1"/>
  <c r="C609" i="1"/>
  <c r="B609" i="1"/>
  <c r="A609" i="1"/>
  <c r="H608" i="1"/>
  <c r="G608" i="1"/>
  <c r="D608" i="1"/>
  <c r="C608" i="1"/>
  <c r="B608" i="1"/>
  <c r="A608" i="1"/>
  <c r="H607" i="1"/>
  <c r="G607" i="1"/>
  <c r="D607" i="1"/>
  <c r="C607" i="1"/>
  <c r="B607" i="1"/>
  <c r="A607" i="1"/>
  <c r="H606" i="1"/>
  <c r="G606" i="1"/>
  <c r="D606" i="1"/>
  <c r="C606" i="1"/>
  <c r="B606" i="1"/>
  <c r="A606" i="1"/>
  <c r="H605" i="1"/>
  <c r="G605" i="1"/>
  <c r="D605" i="1"/>
  <c r="C605" i="1"/>
  <c r="B605" i="1"/>
  <c r="A605" i="1"/>
  <c r="H604" i="1"/>
  <c r="G604" i="1"/>
  <c r="D604" i="1"/>
  <c r="C604" i="1"/>
  <c r="B604" i="1"/>
  <c r="A604" i="1"/>
  <c r="H603" i="1"/>
  <c r="G603" i="1"/>
  <c r="D603" i="1"/>
  <c r="C603" i="1"/>
  <c r="B603" i="1"/>
  <c r="A603" i="1"/>
  <c r="H602" i="1"/>
  <c r="G602" i="1"/>
  <c r="D602" i="1"/>
  <c r="C602" i="1"/>
  <c r="B602" i="1"/>
  <c r="A602" i="1"/>
  <c r="H601" i="1"/>
  <c r="G601" i="1"/>
  <c r="D601" i="1"/>
  <c r="C601" i="1"/>
  <c r="B601" i="1"/>
  <c r="A601" i="1"/>
  <c r="H600" i="1"/>
  <c r="G600" i="1"/>
  <c r="D600" i="1"/>
  <c r="C600" i="1"/>
  <c r="B600" i="1"/>
  <c r="A600" i="1"/>
  <c r="H599" i="1"/>
  <c r="G599" i="1"/>
  <c r="D599" i="1"/>
  <c r="C599" i="1"/>
  <c r="B599" i="1"/>
  <c r="A599" i="1"/>
  <c r="H598" i="1"/>
  <c r="G598" i="1"/>
  <c r="D598" i="1"/>
  <c r="C598" i="1"/>
  <c r="B598" i="1"/>
  <c r="A598" i="1"/>
  <c r="H597" i="1"/>
  <c r="G597" i="1"/>
  <c r="D597" i="1"/>
  <c r="C597" i="1"/>
  <c r="B597" i="1"/>
  <c r="A597" i="1"/>
  <c r="H596" i="1"/>
  <c r="G596" i="1"/>
  <c r="D596" i="1"/>
  <c r="C596" i="1"/>
  <c r="B596" i="1"/>
  <c r="A596" i="1"/>
  <c r="H595" i="1"/>
  <c r="G595" i="1"/>
  <c r="D595" i="1"/>
  <c r="C595" i="1"/>
  <c r="B595" i="1"/>
  <c r="A595" i="1"/>
  <c r="H594" i="1"/>
  <c r="G594" i="1"/>
  <c r="D594" i="1"/>
  <c r="C594" i="1"/>
  <c r="B594" i="1"/>
  <c r="A594" i="1"/>
  <c r="H593" i="1"/>
  <c r="G593" i="1"/>
  <c r="D593" i="1"/>
  <c r="C593" i="1"/>
  <c r="B593" i="1"/>
  <c r="A593" i="1"/>
  <c r="H592" i="1"/>
  <c r="G592" i="1"/>
  <c r="D592" i="1"/>
  <c r="C592" i="1"/>
  <c r="B592" i="1"/>
  <c r="A592" i="1"/>
  <c r="H591" i="1"/>
  <c r="G591" i="1"/>
  <c r="D591" i="1"/>
  <c r="C591" i="1"/>
  <c r="B591" i="1"/>
  <c r="A591" i="1"/>
  <c r="H590" i="1"/>
  <c r="G590" i="1"/>
  <c r="D590" i="1"/>
  <c r="C590" i="1"/>
  <c r="B590" i="1"/>
  <c r="A590" i="1"/>
  <c r="H589" i="1"/>
  <c r="G589" i="1"/>
  <c r="D589" i="1"/>
  <c r="C589" i="1"/>
  <c r="B589" i="1"/>
  <c r="A589" i="1"/>
  <c r="H588" i="1"/>
  <c r="G588" i="1"/>
  <c r="D588" i="1"/>
  <c r="C588" i="1"/>
  <c r="B588" i="1"/>
  <c r="A588" i="1"/>
  <c r="H587" i="1"/>
  <c r="G587" i="1"/>
  <c r="D587" i="1"/>
  <c r="C587" i="1"/>
  <c r="B587" i="1"/>
  <c r="A587" i="1"/>
  <c r="H586" i="1"/>
  <c r="G586" i="1"/>
  <c r="D586" i="1"/>
  <c r="C586" i="1"/>
  <c r="B586" i="1"/>
  <c r="A586" i="1"/>
  <c r="H585" i="1"/>
  <c r="G585" i="1"/>
  <c r="D585" i="1"/>
  <c r="C585" i="1"/>
  <c r="B585" i="1"/>
  <c r="A585" i="1"/>
  <c r="H584" i="1"/>
  <c r="G584" i="1"/>
  <c r="D584" i="1"/>
  <c r="C584" i="1"/>
  <c r="B584" i="1"/>
  <c r="A584" i="1"/>
  <c r="H583" i="1"/>
  <c r="G583" i="1"/>
  <c r="D583" i="1"/>
  <c r="C583" i="1"/>
  <c r="B583" i="1"/>
  <c r="A583" i="1"/>
  <c r="H582" i="1"/>
  <c r="G582" i="1"/>
  <c r="D582" i="1"/>
  <c r="C582" i="1"/>
  <c r="B582" i="1"/>
  <c r="A582" i="1"/>
  <c r="H581" i="1"/>
  <c r="G581" i="1"/>
  <c r="D581" i="1"/>
  <c r="C581" i="1"/>
  <c r="B581" i="1"/>
  <c r="A581" i="1"/>
  <c r="H580" i="1"/>
  <c r="G580" i="1"/>
  <c r="D580" i="1"/>
  <c r="C580" i="1"/>
  <c r="B580" i="1"/>
  <c r="A580" i="1"/>
  <c r="H579" i="1"/>
  <c r="G579" i="1"/>
  <c r="D579" i="1"/>
  <c r="C579" i="1"/>
  <c r="B579" i="1"/>
  <c r="A579" i="1"/>
  <c r="H578" i="1"/>
  <c r="G578" i="1"/>
  <c r="D578" i="1"/>
  <c r="C578" i="1"/>
  <c r="B578" i="1"/>
  <c r="A578" i="1"/>
  <c r="H577" i="1"/>
  <c r="G577" i="1"/>
  <c r="D577" i="1"/>
  <c r="C577" i="1"/>
  <c r="B577" i="1"/>
  <c r="A577" i="1"/>
  <c r="H576" i="1"/>
  <c r="G576" i="1"/>
  <c r="D576" i="1"/>
  <c r="C576" i="1"/>
  <c r="B576" i="1"/>
  <c r="A576" i="1"/>
  <c r="H575" i="1"/>
  <c r="G575" i="1"/>
  <c r="D575" i="1"/>
  <c r="C575" i="1"/>
  <c r="B575" i="1"/>
  <c r="A575" i="1"/>
  <c r="H574" i="1"/>
  <c r="G574" i="1"/>
  <c r="D574" i="1"/>
  <c r="C574" i="1"/>
  <c r="B574" i="1"/>
  <c r="A574" i="1"/>
  <c r="H573" i="1"/>
  <c r="G573" i="1"/>
  <c r="D573" i="1"/>
  <c r="C573" i="1"/>
  <c r="B573" i="1"/>
  <c r="A573" i="1"/>
  <c r="H572" i="1"/>
  <c r="G572" i="1"/>
  <c r="D572" i="1"/>
  <c r="C572" i="1"/>
  <c r="B572" i="1"/>
  <c r="A572" i="1"/>
  <c r="H571" i="1"/>
  <c r="G571" i="1"/>
  <c r="D571" i="1"/>
  <c r="C571" i="1"/>
  <c r="B571" i="1"/>
  <c r="A571" i="1"/>
  <c r="H570" i="1"/>
  <c r="G570" i="1"/>
  <c r="D570" i="1"/>
  <c r="C570" i="1"/>
  <c r="B570" i="1"/>
  <c r="A570" i="1"/>
  <c r="H569" i="1"/>
  <c r="G569" i="1"/>
  <c r="D569" i="1"/>
  <c r="C569" i="1"/>
  <c r="B569" i="1"/>
  <c r="A569" i="1"/>
  <c r="H568" i="1"/>
  <c r="G568" i="1"/>
  <c r="D568" i="1"/>
  <c r="C568" i="1"/>
  <c r="B568" i="1"/>
  <c r="A568" i="1"/>
  <c r="H567" i="1"/>
  <c r="G567" i="1"/>
  <c r="D567" i="1"/>
  <c r="C567" i="1"/>
  <c r="B567" i="1"/>
  <c r="A567" i="1"/>
  <c r="H566" i="1"/>
  <c r="G566" i="1"/>
  <c r="D566" i="1"/>
  <c r="C566" i="1"/>
  <c r="B566" i="1"/>
  <c r="A566" i="1"/>
  <c r="H565" i="1"/>
  <c r="G565" i="1"/>
  <c r="D565" i="1"/>
  <c r="C565" i="1"/>
  <c r="B565" i="1"/>
  <c r="A565" i="1"/>
  <c r="H564" i="1"/>
  <c r="G564" i="1"/>
  <c r="D564" i="1"/>
  <c r="C564" i="1"/>
  <c r="B564" i="1"/>
  <c r="A564" i="1"/>
  <c r="H563" i="1"/>
  <c r="G563" i="1"/>
  <c r="D563" i="1"/>
  <c r="C563" i="1"/>
  <c r="B563" i="1"/>
  <c r="A563" i="1"/>
  <c r="H562" i="1"/>
  <c r="G562" i="1"/>
  <c r="D562" i="1"/>
  <c r="C562" i="1"/>
  <c r="B562" i="1"/>
  <c r="A562" i="1"/>
  <c r="H561" i="1"/>
  <c r="G561" i="1"/>
  <c r="D561" i="1"/>
  <c r="C561" i="1"/>
  <c r="B561" i="1"/>
  <c r="A561" i="1"/>
  <c r="H560" i="1"/>
  <c r="G560" i="1"/>
  <c r="D560" i="1"/>
  <c r="C560" i="1"/>
  <c r="B560" i="1"/>
  <c r="A560" i="1"/>
  <c r="H559" i="1"/>
  <c r="G559" i="1"/>
  <c r="D559" i="1"/>
  <c r="C559" i="1"/>
  <c r="B559" i="1"/>
  <c r="A559" i="1"/>
  <c r="H558" i="1"/>
  <c r="G558" i="1"/>
  <c r="D558" i="1"/>
  <c r="C558" i="1"/>
  <c r="B558" i="1"/>
  <c r="A558" i="1"/>
  <c r="H557" i="1"/>
  <c r="G557" i="1"/>
  <c r="D557" i="1"/>
  <c r="C557" i="1"/>
  <c r="B557" i="1"/>
  <c r="A557" i="1"/>
  <c r="H556" i="1"/>
  <c r="G556" i="1"/>
  <c r="D556" i="1"/>
  <c r="C556" i="1"/>
  <c r="B556" i="1"/>
  <c r="A556" i="1"/>
  <c r="H555" i="1"/>
  <c r="G555" i="1"/>
  <c r="D555" i="1"/>
  <c r="C555" i="1"/>
  <c r="B555" i="1"/>
  <c r="A555" i="1"/>
  <c r="H554" i="1"/>
  <c r="G554" i="1"/>
  <c r="D554" i="1"/>
  <c r="C554" i="1"/>
  <c r="B554" i="1"/>
  <c r="A554" i="1"/>
  <c r="H553" i="1"/>
  <c r="G553" i="1"/>
  <c r="D553" i="1"/>
  <c r="C553" i="1"/>
  <c r="B553" i="1"/>
  <c r="A553" i="1"/>
  <c r="H552" i="1"/>
  <c r="G552" i="1"/>
  <c r="D552" i="1"/>
  <c r="C552" i="1"/>
  <c r="B552" i="1"/>
  <c r="A552" i="1"/>
  <c r="H551" i="1"/>
  <c r="G551" i="1"/>
  <c r="D551" i="1"/>
  <c r="C551" i="1"/>
  <c r="B551" i="1"/>
  <c r="A551" i="1"/>
  <c r="H550" i="1"/>
  <c r="G550" i="1"/>
  <c r="D550" i="1"/>
  <c r="C550" i="1"/>
  <c r="B550" i="1"/>
  <c r="A550" i="1"/>
  <c r="H549" i="1"/>
  <c r="G549" i="1"/>
  <c r="D549" i="1"/>
  <c r="C549" i="1"/>
  <c r="B549" i="1"/>
  <c r="A549" i="1"/>
  <c r="H548" i="1"/>
  <c r="G548" i="1"/>
  <c r="D548" i="1"/>
  <c r="C548" i="1"/>
  <c r="B548" i="1"/>
  <c r="A548" i="1"/>
  <c r="H547" i="1"/>
  <c r="G547" i="1"/>
  <c r="D547" i="1"/>
  <c r="C547" i="1"/>
  <c r="B547" i="1"/>
  <c r="A547" i="1"/>
  <c r="H546" i="1"/>
  <c r="G546" i="1"/>
  <c r="D546" i="1"/>
  <c r="C546" i="1"/>
  <c r="B546" i="1"/>
  <c r="A546" i="1"/>
  <c r="H545" i="1"/>
  <c r="G545" i="1"/>
  <c r="D545" i="1"/>
  <c r="C545" i="1"/>
  <c r="B545" i="1"/>
  <c r="A545" i="1"/>
  <c r="H544" i="1"/>
  <c r="G544" i="1"/>
  <c r="D544" i="1"/>
  <c r="C544" i="1"/>
  <c r="B544" i="1"/>
  <c r="A544" i="1"/>
  <c r="H543" i="1"/>
  <c r="G543" i="1"/>
  <c r="D543" i="1"/>
  <c r="C543" i="1"/>
  <c r="B543" i="1"/>
  <c r="A543" i="1"/>
  <c r="H542" i="1"/>
  <c r="G542" i="1"/>
  <c r="D542" i="1"/>
  <c r="C542" i="1"/>
  <c r="B542" i="1"/>
  <c r="A542" i="1"/>
  <c r="H541" i="1"/>
  <c r="G541" i="1"/>
  <c r="D541" i="1"/>
  <c r="C541" i="1"/>
  <c r="B541" i="1"/>
  <c r="A541" i="1"/>
  <c r="H540" i="1"/>
  <c r="G540" i="1"/>
  <c r="D540" i="1"/>
  <c r="C540" i="1"/>
  <c r="B540" i="1"/>
  <c r="A540" i="1"/>
  <c r="H539" i="1"/>
  <c r="G539" i="1"/>
  <c r="D539" i="1"/>
  <c r="C539" i="1"/>
  <c r="B539" i="1"/>
  <c r="A539" i="1"/>
  <c r="H538" i="1"/>
  <c r="G538" i="1"/>
  <c r="D538" i="1"/>
  <c r="C538" i="1"/>
  <c r="B538" i="1"/>
  <c r="A538" i="1"/>
  <c r="H537" i="1"/>
  <c r="G537" i="1"/>
  <c r="D537" i="1"/>
  <c r="C537" i="1"/>
  <c r="B537" i="1"/>
  <c r="A537" i="1"/>
  <c r="H536" i="1"/>
  <c r="G536" i="1"/>
  <c r="D536" i="1"/>
  <c r="C536" i="1"/>
  <c r="B536" i="1"/>
  <c r="A536" i="1"/>
  <c r="H535" i="1"/>
  <c r="G535" i="1"/>
  <c r="D535" i="1"/>
  <c r="C535" i="1"/>
  <c r="B535" i="1"/>
  <c r="A535" i="1"/>
  <c r="H534" i="1"/>
  <c r="G534" i="1"/>
  <c r="D534" i="1"/>
  <c r="C534" i="1"/>
  <c r="B534" i="1"/>
  <c r="A534" i="1"/>
  <c r="H533" i="1"/>
  <c r="G533" i="1"/>
  <c r="D533" i="1"/>
  <c r="C533" i="1"/>
  <c r="B533" i="1"/>
  <c r="A533" i="1"/>
  <c r="H532" i="1"/>
  <c r="G532" i="1"/>
  <c r="D532" i="1"/>
  <c r="C532" i="1"/>
  <c r="B532" i="1"/>
  <c r="A532" i="1"/>
  <c r="H531" i="1"/>
  <c r="G531" i="1"/>
  <c r="D531" i="1"/>
  <c r="C531" i="1"/>
  <c r="B531" i="1"/>
  <c r="A531" i="1"/>
  <c r="H530" i="1"/>
  <c r="G530" i="1"/>
  <c r="D530" i="1"/>
  <c r="C530" i="1"/>
  <c r="B530" i="1"/>
  <c r="A530" i="1"/>
  <c r="H529" i="1"/>
  <c r="G529" i="1"/>
  <c r="D529" i="1"/>
  <c r="C529" i="1"/>
  <c r="B529" i="1"/>
  <c r="A529" i="1"/>
  <c r="H528" i="1"/>
  <c r="G528" i="1"/>
  <c r="D528" i="1"/>
  <c r="C528" i="1"/>
  <c r="B528" i="1"/>
  <c r="A528" i="1"/>
  <c r="H527" i="1"/>
  <c r="G527" i="1"/>
  <c r="D527" i="1"/>
  <c r="C527" i="1"/>
  <c r="B527" i="1"/>
  <c r="A527" i="1"/>
  <c r="H526" i="1"/>
  <c r="G526" i="1"/>
  <c r="D526" i="1"/>
  <c r="C526" i="1"/>
  <c r="B526" i="1"/>
  <c r="A526" i="1"/>
  <c r="H525" i="1"/>
  <c r="G525" i="1"/>
  <c r="D525" i="1"/>
  <c r="C525" i="1"/>
  <c r="B525" i="1"/>
  <c r="A525" i="1"/>
  <c r="H524" i="1"/>
  <c r="G524" i="1"/>
  <c r="D524" i="1"/>
  <c r="C524" i="1"/>
  <c r="B524" i="1"/>
  <c r="A524" i="1"/>
  <c r="H523" i="1"/>
  <c r="G523" i="1"/>
  <c r="D523" i="1"/>
  <c r="C523" i="1"/>
  <c r="B523" i="1"/>
  <c r="A523" i="1"/>
  <c r="H522" i="1"/>
  <c r="G522" i="1"/>
  <c r="D522" i="1"/>
  <c r="C522" i="1"/>
  <c r="B522" i="1"/>
  <c r="A522" i="1"/>
  <c r="H521" i="1"/>
  <c r="G521" i="1"/>
  <c r="D521" i="1"/>
  <c r="C521" i="1"/>
  <c r="B521" i="1"/>
  <c r="A521" i="1"/>
  <c r="H520" i="1"/>
  <c r="G520" i="1"/>
  <c r="D520" i="1"/>
  <c r="C520" i="1"/>
  <c r="B520" i="1"/>
  <c r="A520" i="1"/>
  <c r="H519" i="1"/>
  <c r="G519" i="1"/>
  <c r="D519" i="1"/>
  <c r="C519" i="1"/>
  <c r="B519" i="1"/>
  <c r="A519" i="1"/>
  <c r="H518" i="1"/>
  <c r="G518" i="1"/>
  <c r="D518" i="1"/>
  <c r="C518" i="1"/>
  <c r="B518" i="1"/>
  <c r="A518" i="1"/>
  <c r="H517" i="1"/>
  <c r="G517" i="1"/>
  <c r="D517" i="1"/>
  <c r="C517" i="1"/>
  <c r="B517" i="1"/>
  <c r="A517" i="1"/>
  <c r="H516" i="1"/>
  <c r="G516" i="1"/>
  <c r="D516" i="1"/>
  <c r="C516" i="1"/>
  <c r="B516" i="1"/>
  <c r="A516" i="1"/>
  <c r="H515" i="1"/>
  <c r="G515" i="1"/>
  <c r="D515" i="1"/>
  <c r="C515" i="1"/>
  <c r="B515" i="1"/>
  <c r="A515" i="1"/>
  <c r="H514" i="1"/>
  <c r="G514" i="1"/>
  <c r="D514" i="1"/>
  <c r="C514" i="1"/>
  <c r="B514" i="1"/>
  <c r="A514" i="1"/>
  <c r="H513" i="1"/>
  <c r="G513" i="1"/>
  <c r="D513" i="1"/>
  <c r="C513" i="1"/>
  <c r="B513" i="1"/>
  <c r="A513" i="1"/>
  <c r="H512" i="1"/>
  <c r="G512" i="1"/>
  <c r="D512" i="1"/>
  <c r="C512" i="1"/>
  <c r="B512" i="1"/>
  <c r="A512" i="1"/>
  <c r="H511" i="1"/>
  <c r="G511" i="1"/>
  <c r="D511" i="1"/>
  <c r="C511" i="1"/>
  <c r="B511" i="1"/>
  <c r="A511" i="1"/>
  <c r="H510" i="1"/>
  <c r="G510" i="1"/>
  <c r="D510" i="1"/>
  <c r="C510" i="1"/>
  <c r="B510" i="1"/>
  <c r="A510" i="1"/>
  <c r="H509" i="1"/>
  <c r="G509" i="1"/>
  <c r="D509" i="1"/>
  <c r="C509" i="1"/>
  <c r="B509" i="1"/>
  <c r="A509" i="1"/>
  <c r="H508" i="1"/>
  <c r="G508" i="1"/>
  <c r="D508" i="1"/>
  <c r="C508" i="1"/>
  <c r="B508" i="1"/>
  <c r="A508" i="1"/>
  <c r="H507" i="1"/>
  <c r="G507" i="1"/>
  <c r="D507" i="1"/>
  <c r="C507" i="1"/>
  <c r="B507" i="1"/>
  <c r="A507" i="1"/>
  <c r="H506" i="1"/>
  <c r="G506" i="1"/>
  <c r="D506" i="1"/>
  <c r="C506" i="1"/>
  <c r="B506" i="1"/>
  <c r="A506" i="1"/>
  <c r="H505" i="1"/>
  <c r="G505" i="1"/>
  <c r="D505" i="1"/>
  <c r="C505" i="1"/>
  <c r="B505" i="1"/>
  <c r="A505" i="1"/>
  <c r="H504" i="1"/>
  <c r="G504" i="1"/>
  <c r="D504" i="1"/>
  <c r="C504" i="1"/>
  <c r="B504" i="1"/>
  <c r="A504" i="1"/>
  <c r="H503" i="1"/>
  <c r="G503" i="1"/>
  <c r="D503" i="1"/>
  <c r="C503" i="1"/>
  <c r="B503" i="1"/>
  <c r="A503" i="1"/>
  <c r="H502" i="1"/>
  <c r="G502" i="1"/>
  <c r="D502" i="1"/>
  <c r="C502" i="1"/>
  <c r="B502" i="1"/>
  <c r="A502" i="1"/>
  <c r="H501" i="1"/>
  <c r="G501" i="1"/>
  <c r="D501" i="1"/>
  <c r="C501" i="1"/>
  <c r="B501" i="1"/>
  <c r="A501" i="1"/>
  <c r="H500" i="1"/>
  <c r="G500" i="1"/>
  <c r="D500" i="1"/>
  <c r="C500" i="1"/>
  <c r="B500" i="1"/>
  <c r="A500" i="1"/>
  <c r="H499" i="1"/>
  <c r="G499" i="1"/>
  <c r="D499" i="1"/>
  <c r="C499" i="1"/>
  <c r="B499" i="1"/>
  <c r="A499" i="1"/>
  <c r="H498" i="1"/>
  <c r="G498" i="1"/>
  <c r="D498" i="1"/>
  <c r="C498" i="1"/>
  <c r="B498" i="1"/>
  <c r="A498" i="1"/>
  <c r="H497" i="1"/>
  <c r="G497" i="1"/>
  <c r="D497" i="1"/>
  <c r="C497" i="1"/>
  <c r="B497" i="1"/>
  <c r="A497" i="1"/>
  <c r="H496" i="1"/>
  <c r="G496" i="1"/>
  <c r="D496" i="1"/>
  <c r="C496" i="1"/>
  <c r="B496" i="1"/>
  <c r="A496" i="1"/>
  <c r="H495" i="1"/>
  <c r="G495" i="1"/>
  <c r="D495" i="1"/>
  <c r="C495" i="1"/>
  <c r="B495" i="1"/>
  <c r="A495" i="1"/>
  <c r="H494" i="1"/>
  <c r="G494" i="1"/>
  <c r="D494" i="1"/>
  <c r="C494" i="1"/>
  <c r="B494" i="1"/>
  <c r="A494" i="1"/>
  <c r="H493" i="1"/>
  <c r="G493" i="1"/>
  <c r="D493" i="1"/>
  <c r="C493" i="1"/>
  <c r="B493" i="1"/>
  <c r="A493" i="1"/>
  <c r="H492" i="1"/>
  <c r="G492" i="1"/>
  <c r="D492" i="1"/>
  <c r="C492" i="1"/>
  <c r="B492" i="1"/>
  <c r="A492" i="1"/>
  <c r="H491" i="1"/>
  <c r="G491" i="1"/>
  <c r="D491" i="1"/>
  <c r="C491" i="1"/>
  <c r="B491" i="1"/>
  <c r="A491" i="1"/>
  <c r="H490" i="1"/>
  <c r="G490" i="1"/>
  <c r="D490" i="1"/>
  <c r="C490" i="1"/>
  <c r="B490" i="1"/>
  <c r="A490" i="1"/>
  <c r="H489" i="1"/>
  <c r="G489" i="1"/>
  <c r="D489" i="1"/>
  <c r="C489" i="1"/>
  <c r="B489" i="1"/>
  <c r="A489" i="1"/>
  <c r="H488" i="1"/>
  <c r="G488" i="1"/>
  <c r="D488" i="1"/>
  <c r="C488" i="1"/>
  <c r="B488" i="1"/>
  <c r="A488" i="1"/>
  <c r="H487" i="1"/>
  <c r="G487" i="1"/>
  <c r="D487" i="1"/>
  <c r="C487" i="1"/>
  <c r="B487" i="1"/>
  <c r="A487" i="1"/>
  <c r="H486" i="1"/>
  <c r="G486" i="1"/>
  <c r="D486" i="1"/>
  <c r="C486" i="1"/>
  <c r="B486" i="1"/>
  <c r="A486" i="1"/>
  <c r="H485" i="1"/>
  <c r="G485" i="1"/>
  <c r="D485" i="1"/>
  <c r="C485" i="1"/>
  <c r="B485" i="1"/>
  <c r="A485" i="1"/>
  <c r="H484" i="1"/>
  <c r="G484" i="1"/>
  <c r="D484" i="1"/>
  <c r="C484" i="1"/>
  <c r="B484" i="1"/>
  <c r="A484" i="1"/>
  <c r="H483" i="1"/>
  <c r="G483" i="1"/>
  <c r="D483" i="1"/>
  <c r="C483" i="1"/>
  <c r="B483" i="1"/>
  <c r="A483" i="1"/>
  <c r="H482" i="1"/>
  <c r="G482" i="1"/>
  <c r="D482" i="1"/>
  <c r="C482" i="1"/>
  <c r="B482" i="1"/>
  <c r="A482" i="1"/>
  <c r="H481" i="1"/>
  <c r="G481" i="1"/>
  <c r="D481" i="1"/>
  <c r="C481" i="1"/>
  <c r="B481" i="1"/>
  <c r="A481" i="1"/>
  <c r="H480" i="1"/>
  <c r="G480" i="1"/>
  <c r="D480" i="1"/>
  <c r="C480" i="1"/>
  <c r="B480" i="1"/>
  <c r="A480" i="1"/>
  <c r="H479" i="1"/>
  <c r="G479" i="1"/>
  <c r="D479" i="1"/>
  <c r="C479" i="1"/>
  <c r="B479" i="1"/>
  <c r="A479" i="1"/>
  <c r="H478" i="1"/>
  <c r="G478" i="1"/>
  <c r="D478" i="1"/>
  <c r="C478" i="1"/>
  <c r="B478" i="1"/>
  <c r="A478" i="1"/>
  <c r="H477" i="1"/>
  <c r="G477" i="1"/>
  <c r="D477" i="1"/>
  <c r="C477" i="1"/>
  <c r="B477" i="1"/>
  <c r="A477" i="1"/>
  <c r="H476" i="1"/>
  <c r="G476" i="1"/>
  <c r="D476" i="1"/>
  <c r="C476" i="1"/>
  <c r="B476" i="1"/>
  <c r="A476" i="1"/>
  <c r="H475" i="1"/>
  <c r="G475" i="1"/>
  <c r="D475" i="1"/>
  <c r="C475" i="1"/>
  <c r="B475" i="1"/>
  <c r="A475" i="1"/>
  <c r="H474" i="1"/>
  <c r="G474" i="1"/>
  <c r="D474" i="1"/>
  <c r="C474" i="1"/>
  <c r="B474" i="1"/>
  <c r="A474" i="1"/>
  <c r="H473" i="1"/>
  <c r="G473" i="1"/>
  <c r="D473" i="1"/>
  <c r="C473" i="1"/>
  <c r="B473" i="1"/>
  <c r="A473" i="1"/>
  <c r="H472" i="1"/>
  <c r="G472" i="1"/>
  <c r="D472" i="1"/>
  <c r="C472" i="1"/>
  <c r="B472" i="1"/>
  <c r="A472" i="1"/>
  <c r="H471" i="1"/>
  <c r="G471" i="1"/>
  <c r="D471" i="1"/>
  <c r="C471" i="1"/>
  <c r="B471" i="1"/>
  <c r="A471" i="1"/>
  <c r="H470" i="1"/>
  <c r="G470" i="1"/>
  <c r="D470" i="1"/>
  <c r="C470" i="1"/>
  <c r="B470" i="1"/>
  <c r="A470" i="1"/>
  <c r="H469" i="1"/>
  <c r="G469" i="1"/>
  <c r="D469" i="1"/>
  <c r="C469" i="1"/>
  <c r="B469" i="1"/>
  <c r="A469" i="1"/>
  <c r="H468" i="1"/>
  <c r="G468" i="1"/>
  <c r="D468" i="1"/>
  <c r="C468" i="1"/>
  <c r="B468" i="1"/>
  <c r="A468" i="1"/>
  <c r="H467" i="1"/>
  <c r="G467" i="1"/>
  <c r="D467" i="1"/>
  <c r="C467" i="1"/>
  <c r="B467" i="1"/>
  <c r="A467" i="1"/>
  <c r="H466" i="1"/>
  <c r="G466" i="1"/>
  <c r="D466" i="1"/>
  <c r="C466" i="1"/>
  <c r="B466" i="1"/>
  <c r="A466" i="1"/>
  <c r="H465" i="1"/>
  <c r="G465" i="1"/>
  <c r="D465" i="1"/>
  <c r="C465" i="1"/>
  <c r="B465" i="1"/>
  <c r="A465" i="1"/>
  <c r="H464" i="1"/>
  <c r="G464" i="1"/>
  <c r="D464" i="1"/>
  <c r="C464" i="1"/>
  <c r="B464" i="1"/>
  <c r="A464" i="1"/>
  <c r="H463" i="1"/>
  <c r="G463" i="1"/>
  <c r="D463" i="1"/>
  <c r="C463" i="1"/>
  <c r="B463" i="1"/>
  <c r="A463" i="1"/>
  <c r="H462" i="1"/>
  <c r="G462" i="1"/>
  <c r="D462" i="1"/>
  <c r="C462" i="1"/>
  <c r="B462" i="1"/>
  <c r="A462" i="1"/>
  <c r="H461" i="1"/>
  <c r="G461" i="1"/>
  <c r="D461" i="1"/>
  <c r="C461" i="1"/>
  <c r="B461" i="1"/>
  <c r="A461" i="1"/>
  <c r="H460" i="1"/>
  <c r="G460" i="1"/>
  <c r="D460" i="1"/>
  <c r="C460" i="1"/>
  <c r="B460" i="1"/>
  <c r="A460" i="1"/>
  <c r="H459" i="1"/>
  <c r="G459" i="1"/>
  <c r="D459" i="1"/>
  <c r="C459" i="1"/>
  <c r="B459" i="1"/>
  <c r="A459" i="1"/>
  <c r="H458" i="1"/>
  <c r="G458" i="1"/>
  <c r="D458" i="1"/>
  <c r="C458" i="1"/>
  <c r="B458" i="1"/>
  <c r="A458" i="1"/>
  <c r="H457" i="1"/>
  <c r="G457" i="1"/>
  <c r="D457" i="1"/>
  <c r="C457" i="1"/>
  <c r="B457" i="1"/>
  <c r="A457" i="1"/>
  <c r="H456" i="1"/>
  <c r="G456" i="1"/>
  <c r="D456" i="1"/>
  <c r="C456" i="1"/>
  <c r="B456" i="1"/>
  <c r="A456" i="1"/>
  <c r="H455" i="1"/>
  <c r="G455" i="1"/>
  <c r="D455" i="1"/>
  <c r="C455" i="1"/>
  <c r="B455" i="1"/>
  <c r="A455" i="1"/>
  <c r="H454" i="1"/>
  <c r="G454" i="1"/>
  <c r="D454" i="1"/>
  <c r="C454" i="1"/>
  <c r="B454" i="1"/>
  <c r="A454" i="1"/>
  <c r="H453" i="1"/>
  <c r="G453" i="1"/>
  <c r="D453" i="1"/>
  <c r="C453" i="1"/>
  <c r="B453" i="1"/>
  <c r="A453" i="1"/>
  <c r="H452" i="1"/>
  <c r="G452" i="1"/>
  <c r="D452" i="1"/>
  <c r="C452" i="1"/>
  <c r="B452" i="1"/>
  <c r="A452" i="1"/>
  <c r="H451" i="1"/>
  <c r="G451" i="1"/>
  <c r="D451" i="1"/>
  <c r="C451" i="1"/>
  <c r="B451" i="1"/>
  <c r="A451" i="1"/>
  <c r="H450" i="1"/>
  <c r="G450" i="1"/>
  <c r="D450" i="1"/>
  <c r="C450" i="1"/>
  <c r="B450" i="1"/>
  <c r="A450" i="1"/>
  <c r="H449" i="1"/>
  <c r="G449" i="1"/>
  <c r="D449" i="1"/>
  <c r="C449" i="1"/>
  <c r="B449" i="1"/>
  <c r="A449" i="1"/>
  <c r="H448" i="1"/>
  <c r="G448" i="1"/>
  <c r="D448" i="1"/>
  <c r="C448" i="1"/>
  <c r="B448" i="1"/>
  <c r="A448" i="1"/>
  <c r="H447" i="1"/>
  <c r="G447" i="1"/>
  <c r="D447" i="1"/>
  <c r="C447" i="1"/>
  <c r="B447" i="1"/>
  <c r="A447" i="1"/>
  <c r="H446" i="1"/>
  <c r="G446" i="1"/>
  <c r="D446" i="1"/>
  <c r="C446" i="1"/>
  <c r="B446" i="1"/>
  <c r="A446" i="1"/>
  <c r="H445" i="1"/>
  <c r="G445" i="1"/>
  <c r="D445" i="1"/>
  <c r="C445" i="1"/>
  <c r="B445" i="1"/>
  <c r="A445" i="1"/>
  <c r="H444" i="1"/>
  <c r="G444" i="1"/>
  <c r="D444" i="1"/>
  <c r="C444" i="1"/>
  <c r="B444" i="1"/>
  <c r="A444" i="1"/>
  <c r="H443" i="1"/>
  <c r="G443" i="1"/>
  <c r="D443" i="1"/>
  <c r="C443" i="1"/>
  <c r="B443" i="1"/>
  <c r="A443" i="1"/>
  <c r="H442" i="1"/>
  <c r="G442" i="1"/>
  <c r="D442" i="1"/>
  <c r="C442" i="1"/>
  <c r="B442" i="1"/>
  <c r="A442" i="1"/>
  <c r="H441" i="1"/>
  <c r="G441" i="1"/>
  <c r="D441" i="1"/>
  <c r="C441" i="1"/>
  <c r="B441" i="1"/>
  <c r="A441" i="1"/>
  <c r="H440" i="1"/>
  <c r="G440" i="1"/>
  <c r="D440" i="1"/>
  <c r="C440" i="1"/>
  <c r="B440" i="1"/>
  <c r="A440" i="1"/>
  <c r="H439" i="1"/>
  <c r="G439" i="1"/>
  <c r="D439" i="1"/>
  <c r="C439" i="1"/>
  <c r="B439" i="1"/>
  <c r="A439" i="1"/>
  <c r="H438" i="1"/>
  <c r="G438" i="1"/>
  <c r="D438" i="1"/>
  <c r="C438" i="1"/>
  <c r="B438" i="1"/>
  <c r="A438" i="1"/>
  <c r="H437" i="1"/>
  <c r="G437" i="1"/>
  <c r="D437" i="1"/>
  <c r="C437" i="1"/>
  <c r="B437" i="1"/>
  <c r="A437" i="1"/>
  <c r="H436" i="1"/>
  <c r="G436" i="1"/>
  <c r="D436" i="1"/>
  <c r="C436" i="1"/>
  <c r="B436" i="1"/>
  <c r="A436" i="1"/>
  <c r="H435" i="1"/>
  <c r="G435" i="1"/>
  <c r="D435" i="1"/>
  <c r="C435" i="1"/>
  <c r="B435" i="1"/>
  <c r="A435" i="1"/>
  <c r="H434" i="1"/>
  <c r="G434" i="1"/>
  <c r="D434" i="1"/>
  <c r="C434" i="1"/>
  <c r="B434" i="1"/>
  <c r="A434" i="1"/>
  <c r="H433" i="1"/>
  <c r="G433" i="1"/>
  <c r="D433" i="1"/>
  <c r="C433" i="1"/>
  <c r="B433" i="1"/>
  <c r="A433" i="1"/>
  <c r="H432" i="1"/>
  <c r="G432" i="1"/>
  <c r="D432" i="1"/>
  <c r="C432" i="1"/>
  <c r="B432" i="1"/>
  <c r="A432" i="1"/>
  <c r="H431" i="1"/>
  <c r="G431" i="1"/>
  <c r="D431" i="1"/>
  <c r="C431" i="1"/>
  <c r="B431" i="1"/>
  <c r="A431" i="1"/>
  <c r="H430" i="1"/>
  <c r="G430" i="1"/>
  <c r="D430" i="1"/>
  <c r="C430" i="1"/>
  <c r="B430" i="1"/>
  <c r="A430" i="1"/>
  <c r="H429" i="1"/>
  <c r="G429" i="1"/>
  <c r="D429" i="1"/>
  <c r="C429" i="1"/>
  <c r="B429" i="1"/>
  <c r="A429" i="1"/>
  <c r="H428" i="1"/>
  <c r="G428" i="1"/>
  <c r="D428" i="1"/>
  <c r="C428" i="1"/>
  <c r="B428" i="1"/>
  <c r="A428" i="1"/>
  <c r="H427" i="1"/>
  <c r="G427" i="1"/>
  <c r="D427" i="1"/>
  <c r="C427" i="1"/>
  <c r="B427" i="1"/>
  <c r="A427" i="1"/>
  <c r="H426" i="1"/>
  <c r="G426" i="1"/>
  <c r="D426" i="1"/>
  <c r="C426" i="1"/>
  <c r="B426" i="1"/>
  <c r="A426" i="1"/>
  <c r="H425" i="1"/>
  <c r="G425" i="1"/>
  <c r="D425" i="1"/>
  <c r="C425" i="1"/>
  <c r="B425" i="1"/>
  <c r="A425" i="1"/>
  <c r="H424" i="1"/>
  <c r="G424" i="1"/>
  <c r="D424" i="1"/>
  <c r="C424" i="1"/>
  <c r="B424" i="1"/>
  <c r="A424" i="1"/>
  <c r="H423" i="1"/>
  <c r="G423" i="1"/>
  <c r="D423" i="1"/>
  <c r="C423" i="1"/>
  <c r="B423" i="1"/>
  <c r="A423" i="1"/>
  <c r="H422" i="1"/>
  <c r="G422" i="1"/>
  <c r="D422" i="1"/>
  <c r="C422" i="1"/>
  <c r="B422" i="1"/>
  <c r="A422" i="1"/>
  <c r="H421" i="1"/>
  <c r="G421" i="1"/>
  <c r="D421" i="1"/>
  <c r="C421" i="1"/>
  <c r="B421" i="1"/>
  <c r="A421" i="1"/>
  <c r="H420" i="1"/>
  <c r="G420" i="1"/>
  <c r="D420" i="1"/>
  <c r="C420" i="1"/>
  <c r="B420" i="1"/>
  <c r="A420" i="1"/>
  <c r="H419" i="1"/>
  <c r="G419" i="1"/>
  <c r="D419" i="1"/>
  <c r="C419" i="1"/>
  <c r="B419" i="1"/>
  <c r="A419" i="1"/>
  <c r="H418" i="1"/>
  <c r="G418" i="1"/>
  <c r="D418" i="1"/>
  <c r="C418" i="1"/>
  <c r="B418" i="1"/>
  <c r="A418" i="1"/>
  <c r="H417" i="1"/>
  <c r="G417" i="1"/>
  <c r="D417" i="1"/>
  <c r="C417" i="1"/>
  <c r="B417" i="1"/>
  <c r="A417" i="1"/>
  <c r="H416" i="1"/>
  <c r="G416" i="1"/>
  <c r="D416" i="1"/>
  <c r="C416" i="1"/>
  <c r="B416" i="1"/>
  <c r="A416" i="1"/>
  <c r="H415" i="1"/>
  <c r="G415" i="1"/>
  <c r="D415" i="1"/>
  <c r="C415" i="1"/>
  <c r="B415" i="1"/>
  <c r="A415" i="1"/>
  <c r="H414" i="1"/>
  <c r="G414" i="1"/>
  <c r="D414" i="1"/>
  <c r="C414" i="1"/>
  <c r="B414" i="1"/>
  <c r="A414" i="1"/>
  <c r="H413" i="1"/>
  <c r="G413" i="1"/>
  <c r="D413" i="1"/>
  <c r="C413" i="1"/>
  <c r="B413" i="1"/>
  <c r="A413" i="1"/>
  <c r="H412" i="1"/>
  <c r="G412" i="1"/>
  <c r="D412" i="1"/>
  <c r="C412" i="1"/>
  <c r="B412" i="1"/>
  <c r="A412" i="1"/>
  <c r="H411" i="1"/>
  <c r="G411" i="1"/>
  <c r="D411" i="1"/>
  <c r="C411" i="1"/>
  <c r="B411" i="1"/>
  <c r="A411" i="1"/>
  <c r="H410" i="1"/>
  <c r="G410" i="1"/>
  <c r="D410" i="1"/>
  <c r="C410" i="1"/>
  <c r="B410" i="1"/>
  <c r="A410" i="1"/>
  <c r="H409" i="1"/>
  <c r="G409" i="1"/>
  <c r="D409" i="1"/>
  <c r="C409" i="1"/>
  <c r="B409" i="1"/>
  <c r="A409" i="1"/>
  <c r="H408" i="1"/>
  <c r="G408" i="1"/>
  <c r="D408" i="1"/>
  <c r="C408" i="1"/>
  <c r="B408" i="1"/>
  <c r="A408" i="1"/>
  <c r="H407" i="1"/>
  <c r="G407" i="1"/>
  <c r="D407" i="1"/>
  <c r="C407" i="1"/>
  <c r="B407" i="1"/>
  <c r="A407" i="1"/>
  <c r="H406" i="1"/>
  <c r="G406" i="1"/>
  <c r="D406" i="1"/>
  <c r="C406" i="1"/>
  <c r="B406" i="1"/>
  <c r="A406" i="1"/>
  <c r="H405" i="1"/>
  <c r="G405" i="1"/>
  <c r="D405" i="1"/>
  <c r="C405" i="1"/>
  <c r="B405" i="1"/>
  <c r="A405" i="1"/>
  <c r="H404" i="1"/>
  <c r="G404" i="1"/>
  <c r="D404" i="1"/>
  <c r="C404" i="1"/>
  <c r="B404" i="1"/>
  <c r="A404" i="1"/>
  <c r="H403" i="1"/>
  <c r="G403" i="1"/>
  <c r="D403" i="1"/>
  <c r="C403" i="1"/>
  <c r="B403" i="1"/>
  <c r="A403" i="1"/>
  <c r="H402" i="1"/>
  <c r="G402" i="1"/>
  <c r="D402" i="1"/>
  <c r="C402" i="1"/>
  <c r="B402" i="1"/>
  <c r="A402" i="1"/>
  <c r="H401" i="1"/>
  <c r="G401" i="1"/>
  <c r="D401" i="1"/>
  <c r="C401" i="1"/>
  <c r="B401" i="1"/>
  <c r="A401" i="1"/>
  <c r="H400" i="1"/>
  <c r="G400" i="1"/>
  <c r="D400" i="1"/>
  <c r="C400" i="1"/>
  <c r="B400" i="1"/>
  <c r="A400" i="1"/>
  <c r="H399" i="1"/>
  <c r="G399" i="1"/>
  <c r="D399" i="1"/>
  <c r="C399" i="1"/>
  <c r="B399" i="1"/>
  <c r="A399" i="1"/>
  <c r="H398" i="1"/>
  <c r="G398" i="1"/>
  <c r="D398" i="1"/>
  <c r="C398" i="1"/>
  <c r="B398" i="1"/>
  <c r="A398" i="1"/>
  <c r="H397" i="1"/>
  <c r="G397" i="1"/>
  <c r="D397" i="1"/>
  <c r="C397" i="1"/>
  <c r="B397" i="1"/>
  <c r="A397" i="1"/>
  <c r="H396" i="1"/>
  <c r="G396" i="1"/>
  <c r="D396" i="1"/>
  <c r="C396" i="1"/>
  <c r="B396" i="1"/>
  <c r="A396" i="1"/>
  <c r="H395" i="1"/>
  <c r="G395" i="1"/>
  <c r="D395" i="1"/>
  <c r="C395" i="1"/>
  <c r="B395" i="1"/>
  <c r="A395" i="1"/>
  <c r="H394" i="1"/>
  <c r="G394" i="1"/>
  <c r="D394" i="1"/>
  <c r="C394" i="1"/>
  <c r="B394" i="1"/>
  <c r="A394" i="1"/>
  <c r="H393" i="1"/>
  <c r="G393" i="1"/>
  <c r="D393" i="1"/>
  <c r="C393" i="1"/>
  <c r="B393" i="1"/>
  <c r="A393" i="1"/>
  <c r="H392" i="1"/>
  <c r="G392" i="1"/>
  <c r="D392" i="1"/>
  <c r="C392" i="1"/>
  <c r="B392" i="1"/>
  <c r="A392" i="1"/>
  <c r="H391" i="1"/>
  <c r="G391" i="1"/>
  <c r="D391" i="1"/>
  <c r="C391" i="1"/>
  <c r="B391" i="1"/>
  <c r="A391" i="1"/>
  <c r="H390" i="1"/>
  <c r="G390" i="1"/>
  <c r="D390" i="1"/>
  <c r="C390" i="1"/>
  <c r="B390" i="1"/>
  <c r="A390" i="1"/>
  <c r="H389" i="1"/>
  <c r="G389" i="1"/>
  <c r="D389" i="1"/>
  <c r="C389" i="1"/>
  <c r="B389" i="1"/>
  <c r="A389" i="1"/>
  <c r="H388" i="1"/>
  <c r="G388" i="1"/>
  <c r="D388" i="1"/>
  <c r="C388" i="1"/>
  <c r="B388" i="1"/>
  <c r="A388" i="1"/>
  <c r="H387" i="1"/>
  <c r="G387" i="1"/>
  <c r="D387" i="1"/>
  <c r="C387" i="1"/>
  <c r="B387" i="1"/>
  <c r="A387" i="1"/>
  <c r="H386" i="1"/>
  <c r="G386" i="1"/>
  <c r="D386" i="1"/>
  <c r="C386" i="1"/>
  <c r="B386" i="1"/>
  <c r="A386" i="1"/>
  <c r="H385" i="1"/>
  <c r="G385" i="1"/>
  <c r="D385" i="1"/>
  <c r="C385" i="1"/>
  <c r="B385" i="1"/>
  <c r="A385" i="1"/>
  <c r="H384" i="1"/>
  <c r="G384" i="1"/>
  <c r="D384" i="1"/>
  <c r="C384" i="1"/>
  <c r="B384" i="1"/>
  <c r="A384" i="1"/>
  <c r="H383" i="1"/>
  <c r="G383" i="1"/>
  <c r="D383" i="1"/>
  <c r="C383" i="1"/>
  <c r="B383" i="1"/>
  <c r="A383" i="1"/>
  <c r="H382" i="1"/>
  <c r="G382" i="1"/>
  <c r="D382" i="1"/>
  <c r="C382" i="1"/>
  <c r="B382" i="1"/>
  <c r="A382" i="1"/>
  <c r="H381" i="1"/>
  <c r="G381" i="1"/>
  <c r="D381" i="1"/>
  <c r="C381" i="1"/>
  <c r="B381" i="1"/>
  <c r="A381" i="1"/>
  <c r="H380" i="1"/>
  <c r="G380" i="1"/>
  <c r="D380" i="1"/>
  <c r="C380" i="1"/>
  <c r="B380" i="1"/>
  <c r="A380" i="1"/>
  <c r="H379" i="1"/>
  <c r="G379" i="1"/>
  <c r="D379" i="1"/>
  <c r="C379" i="1"/>
  <c r="B379" i="1"/>
  <c r="A379" i="1"/>
  <c r="H378" i="1"/>
  <c r="G378" i="1"/>
  <c r="D378" i="1"/>
  <c r="C378" i="1"/>
  <c r="B378" i="1"/>
  <c r="A378" i="1"/>
  <c r="H377" i="1"/>
  <c r="G377" i="1"/>
  <c r="D377" i="1"/>
  <c r="C377" i="1"/>
  <c r="B377" i="1"/>
  <c r="A377" i="1"/>
  <c r="H376" i="1"/>
  <c r="G376" i="1"/>
  <c r="D376" i="1"/>
  <c r="C376" i="1"/>
  <c r="B376" i="1"/>
  <c r="A376" i="1"/>
  <c r="H375" i="1"/>
  <c r="G375" i="1"/>
  <c r="D375" i="1"/>
  <c r="C375" i="1"/>
  <c r="B375" i="1"/>
  <c r="A375" i="1"/>
  <c r="H374" i="1"/>
  <c r="G374" i="1"/>
  <c r="D374" i="1"/>
  <c r="C374" i="1"/>
  <c r="B374" i="1"/>
  <c r="A374" i="1"/>
  <c r="H373" i="1"/>
  <c r="G373" i="1"/>
  <c r="D373" i="1"/>
  <c r="C373" i="1"/>
  <c r="B373" i="1"/>
  <c r="A373" i="1"/>
  <c r="H372" i="1"/>
  <c r="G372" i="1"/>
  <c r="D372" i="1"/>
  <c r="C372" i="1"/>
  <c r="B372" i="1"/>
  <c r="A372" i="1"/>
  <c r="H371" i="1"/>
  <c r="G371" i="1"/>
  <c r="D371" i="1"/>
  <c r="C371" i="1"/>
  <c r="B371" i="1"/>
  <c r="A371" i="1"/>
  <c r="H370" i="1"/>
  <c r="G370" i="1"/>
  <c r="D370" i="1"/>
  <c r="C370" i="1"/>
  <c r="B370" i="1"/>
  <c r="A370" i="1"/>
  <c r="H369" i="1"/>
  <c r="G369" i="1"/>
  <c r="D369" i="1"/>
  <c r="C369" i="1"/>
  <c r="B369" i="1"/>
  <c r="A369" i="1"/>
  <c r="H368" i="1"/>
  <c r="G368" i="1"/>
  <c r="D368" i="1"/>
  <c r="C368" i="1"/>
  <c r="B368" i="1"/>
  <c r="A368" i="1"/>
  <c r="H367" i="1"/>
  <c r="G367" i="1"/>
  <c r="D367" i="1"/>
  <c r="C367" i="1"/>
  <c r="B367" i="1"/>
  <c r="A367" i="1"/>
  <c r="H366" i="1"/>
  <c r="G366" i="1"/>
  <c r="D366" i="1"/>
  <c r="C366" i="1"/>
  <c r="B366" i="1"/>
  <c r="A366" i="1"/>
  <c r="H365" i="1"/>
  <c r="G365" i="1"/>
  <c r="D365" i="1"/>
  <c r="C365" i="1"/>
  <c r="B365" i="1"/>
  <c r="A365" i="1"/>
  <c r="H364" i="1"/>
  <c r="G364" i="1"/>
  <c r="D364" i="1"/>
  <c r="C364" i="1"/>
  <c r="B364" i="1"/>
  <c r="A364" i="1"/>
  <c r="H363" i="1"/>
  <c r="G363" i="1"/>
  <c r="D363" i="1"/>
  <c r="C363" i="1"/>
  <c r="B363" i="1"/>
  <c r="A363" i="1"/>
  <c r="H362" i="1"/>
  <c r="G362" i="1"/>
  <c r="D362" i="1"/>
  <c r="C362" i="1"/>
  <c r="B362" i="1"/>
  <c r="A362" i="1"/>
  <c r="H361" i="1"/>
  <c r="G361" i="1"/>
  <c r="D361" i="1"/>
  <c r="C361" i="1"/>
  <c r="B361" i="1"/>
  <c r="A361" i="1"/>
  <c r="H360" i="1"/>
  <c r="G360" i="1"/>
  <c r="D360" i="1"/>
  <c r="C360" i="1"/>
  <c r="B360" i="1"/>
  <c r="A360" i="1"/>
  <c r="H359" i="1"/>
  <c r="G359" i="1"/>
  <c r="D359" i="1"/>
  <c r="C359" i="1"/>
  <c r="B359" i="1"/>
  <c r="A359" i="1"/>
  <c r="H358" i="1"/>
  <c r="G358" i="1"/>
  <c r="D358" i="1"/>
  <c r="C358" i="1"/>
  <c r="B358" i="1"/>
  <c r="A358" i="1"/>
  <c r="H357" i="1"/>
  <c r="G357" i="1"/>
  <c r="D357" i="1"/>
  <c r="C357" i="1"/>
  <c r="B357" i="1"/>
  <c r="A357" i="1"/>
  <c r="H356" i="1"/>
  <c r="G356" i="1"/>
  <c r="D356" i="1"/>
  <c r="C356" i="1"/>
  <c r="B356" i="1"/>
  <c r="A356" i="1"/>
  <c r="H355" i="1"/>
  <c r="G355" i="1"/>
  <c r="D355" i="1"/>
  <c r="C355" i="1"/>
  <c r="B355" i="1"/>
  <c r="A355" i="1"/>
  <c r="H354" i="1"/>
  <c r="G354" i="1"/>
  <c r="D354" i="1"/>
  <c r="C354" i="1"/>
  <c r="B354" i="1"/>
  <c r="A354" i="1"/>
  <c r="H353" i="1"/>
  <c r="G353" i="1"/>
  <c r="D353" i="1"/>
  <c r="C353" i="1"/>
  <c r="B353" i="1"/>
  <c r="A353" i="1"/>
  <c r="H352" i="1"/>
  <c r="G352" i="1"/>
  <c r="D352" i="1"/>
  <c r="C352" i="1"/>
  <c r="B352" i="1"/>
  <c r="A352" i="1"/>
  <c r="H351" i="1"/>
  <c r="G351" i="1"/>
  <c r="D351" i="1"/>
  <c r="C351" i="1"/>
  <c r="B351" i="1"/>
  <c r="A351" i="1"/>
  <c r="H350" i="1"/>
  <c r="G350" i="1"/>
  <c r="D350" i="1"/>
  <c r="C350" i="1"/>
  <c r="B350" i="1"/>
  <c r="A350" i="1"/>
  <c r="H349" i="1"/>
  <c r="G349" i="1"/>
  <c r="D349" i="1"/>
  <c r="C349" i="1"/>
  <c r="B349" i="1"/>
  <c r="A349" i="1"/>
  <c r="H348" i="1"/>
  <c r="G348" i="1"/>
  <c r="D348" i="1"/>
  <c r="C348" i="1"/>
  <c r="B348" i="1"/>
  <c r="A348" i="1"/>
  <c r="H347" i="1"/>
  <c r="G347" i="1"/>
  <c r="D347" i="1"/>
  <c r="C347" i="1"/>
  <c r="B347" i="1"/>
  <c r="A347" i="1"/>
  <c r="H346" i="1"/>
  <c r="G346" i="1"/>
  <c r="D346" i="1"/>
  <c r="C346" i="1"/>
  <c r="B346" i="1"/>
  <c r="A346" i="1"/>
  <c r="H345" i="1"/>
  <c r="G345" i="1"/>
  <c r="D345" i="1"/>
  <c r="C345" i="1"/>
  <c r="B345" i="1"/>
  <c r="A345" i="1"/>
  <c r="H344" i="1"/>
  <c r="G344" i="1"/>
  <c r="D344" i="1"/>
  <c r="C344" i="1"/>
  <c r="B344" i="1"/>
  <c r="A344" i="1"/>
  <c r="H343" i="1"/>
  <c r="G343" i="1"/>
  <c r="D343" i="1"/>
  <c r="C343" i="1"/>
  <c r="B343" i="1"/>
  <c r="A343" i="1"/>
  <c r="H342" i="1"/>
  <c r="G342" i="1"/>
  <c r="D342" i="1"/>
  <c r="C342" i="1"/>
  <c r="B342" i="1"/>
  <c r="A342" i="1"/>
  <c r="H341" i="1"/>
  <c r="G341" i="1"/>
  <c r="D341" i="1"/>
  <c r="C341" i="1"/>
  <c r="B341" i="1"/>
  <c r="A341" i="1"/>
  <c r="H340" i="1"/>
  <c r="G340" i="1"/>
  <c r="D340" i="1"/>
  <c r="C340" i="1"/>
  <c r="B340" i="1"/>
  <c r="A340" i="1"/>
  <c r="H339" i="1"/>
  <c r="G339" i="1"/>
  <c r="D339" i="1"/>
  <c r="C339" i="1"/>
  <c r="B339" i="1"/>
  <c r="A339" i="1"/>
  <c r="H338" i="1"/>
  <c r="G338" i="1"/>
  <c r="D338" i="1"/>
  <c r="C338" i="1"/>
  <c r="B338" i="1"/>
  <c r="A338" i="1"/>
  <c r="H337" i="1"/>
  <c r="G337" i="1"/>
  <c r="D337" i="1"/>
  <c r="C337" i="1"/>
  <c r="B337" i="1"/>
  <c r="A337" i="1"/>
  <c r="H336" i="1"/>
  <c r="G336" i="1"/>
  <c r="D336" i="1"/>
  <c r="C336" i="1"/>
  <c r="B336" i="1"/>
  <c r="A336" i="1"/>
  <c r="H335" i="1"/>
  <c r="G335" i="1"/>
  <c r="D335" i="1"/>
  <c r="C335" i="1"/>
  <c r="B335" i="1"/>
  <c r="A335" i="1"/>
  <c r="H334" i="1"/>
  <c r="G334" i="1"/>
  <c r="D334" i="1"/>
  <c r="C334" i="1"/>
  <c r="B334" i="1"/>
  <c r="A334" i="1"/>
  <c r="H333" i="1"/>
  <c r="G333" i="1"/>
  <c r="D333" i="1"/>
  <c r="C333" i="1"/>
  <c r="B333" i="1"/>
  <c r="A333" i="1"/>
  <c r="H332" i="1"/>
  <c r="G332" i="1"/>
  <c r="D332" i="1"/>
  <c r="C332" i="1"/>
  <c r="B332" i="1"/>
  <c r="A332" i="1"/>
  <c r="H331" i="1"/>
  <c r="G331" i="1"/>
  <c r="D331" i="1"/>
  <c r="C331" i="1"/>
  <c r="B331" i="1"/>
  <c r="A331" i="1"/>
  <c r="H330" i="1"/>
  <c r="G330" i="1"/>
  <c r="D330" i="1"/>
  <c r="C330" i="1"/>
  <c r="B330" i="1"/>
  <c r="A330" i="1"/>
  <c r="H329" i="1"/>
  <c r="G329" i="1"/>
  <c r="D329" i="1"/>
  <c r="C329" i="1"/>
  <c r="B329" i="1"/>
  <c r="A329" i="1"/>
  <c r="H328" i="1"/>
  <c r="G328" i="1"/>
  <c r="D328" i="1"/>
  <c r="C328" i="1"/>
  <c r="B328" i="1"/>
  <c r="A328" i="1"/>
  <c r="H327" i="1"/>
  <c r="G327" i="1"/>
  <c r="D327" i="1"/>
  <c r="C327" i="1"/>
  <c r="B327" i="1"/>
  <c r="A327" i="1"/>
  <c r="H326" i="1"/>
  <c r="G326" i="1"/>
  <c r="D326" i="1"/>
  <c r="C326" i="1"/>
  <c r="B326" i="1"/>
  <c r="A326" i="1"/>
  <c r="H325" i="1"/>
  <c r="G325" i="1"/>
  <c r="D325" i="1"/>
  <c r="C325" i="1"/>
  <c r="B325" i="1"/>
  <c r="A325" i="1"/>
  <c r="H324" i="1"/>
  <c r="G324" i="1"/>
  <c r="D324" i="1"/>
  <c r="C324" i="1"/>
  <c r="B324" i="1"/>
  <c r="A324" i="1"/>
  <c r="H323" i="1"/>
  <c r="G323" i="1"/>
  <c r="D323" i="1"/>
  <c r="C323" i="1"/>
  <c r="B323" i="1"/>
  <c r="A323" i="1"/>
  <c r="H322" i="1"/>
  <c r="G322" i="1"/>
  <c r="D322" i="1"/>
  <c r="C322" i="1"/>
  <c r="B322" i="1"/>
  <c r="A322" i="1"/>
  <c r="H321" i="1"/>
  <c r="G321" i="1"/>
  <c r="D321" i="1"/>
  <c r="C321" i="1"/>
  <c r="B321" i="1"/>
  <c r="A321" i="1"/>
  <c r="H320" i="1"/>
  <c r="G320" i="1"/>
  <c r="D320" i="1"/>
  <c r="C320" i="1"/>
  <c r="B320" i="1"/>
  <c r="A320" i="1"/>
  <c r="H319" i="1"/>
  <c r="G319" i="1"/>
  <c r="D319" i="1"/>
  <c r="C319" i="1"/>
  <c r="B319" i="1"/>
  <c r="A319" i="1"/>
  <c r="H318" i="1"/>
  <c r="G318" i="1"/>
  <c r="D318" i="1"/>
  <c r="C318" i="1"/>
  <c r="B318" i="1"/>
  <c r="A318" i="1"/>
  <c r="H317" i="1"/>
  <c r="G317" i="1"/>
  <c r="D317" i="1"/>
  <c r="C317" i="1"/>
  <c r="B317" i="1"/>
  <c r="A317" i="1"/>
  <c r="H316" i="1"/>
  <c r="G316" i="1"/>
  <c r="D316" i="1"/>
  <c r="C316" i="1"/>
  <c r="B316" i="1"/>
  <c r="A316" i="1"/>
  <c r="H315" i="1"/>
  <c r="G315" i="1"/>
  <c r="D315" i="1"/>
  <c r="C315" i="1"/>
  <c r="B315" i="1"/>
  <c r="A315" i="1"/>
  <c r="H314" i="1"/>
  <c r="G314" i="1"/>
  <c r="D314" i="1"/>
  <c r="C314" i="1"/>
  <c r="B314" i="1"/>
  <c r="A314" i="1"/>
  <c r="H313" i="1"/>
  <c r="G313" i="1"/>
  <c r="D313" i="1"/>
  <c r="C313" i="1"/>
  <c r="B313" i="1"/>
  <c r="A313" i="1"/>
  <c r="H312" i="1"/>
  <c r="G312" i="1"/>
  <c r="D312" i="1"/>
  <c r="C312" i="1"/>
  <c r="B312" i="1"/>
  <c r="A312" i="1"/>
  <c r="H311" i="1"/>
  <c r="G311" i="1"/>
  <c r="D311" i="1"/>
  <c r="C311" i="1"/>
  <c r="B311" i="1"/>
  <c r="A311" i="1"/>
  <c r="H310" i="1"/>
  <c r="G310" i="1"/>
  <c r="D310" i="1"/>
  <c r="C310" i="1"/>
  <c r="B310" i="1"/>
  <c r="A310" i="1"/>
  <c r="H309" i="1"/>
  <c r="G309" i="1"/>
  <c r="D309" i="1"/>
  <c r="C309" i="1"/>
  <c r="B309" i="1"/>
  <c r="A309" i="1"/>
  <c r="H308" i="1"/>
  <c r="G308" i="1"/>
  <c r="D308" i="1"/>
  <c r="C308" i="1"/>
  <c r="B308" i="1"/>
  <c r="A308" i="1"/>
  <c r="H307" i="1"/>
  <c r="G307" i="1"/>
  <c r="D307" i="1"/>
  <c r="C307" i="1"/>
  <c r="B307" i="1"/>
  <c r="A307" i="1"/>
  <c r="H306" i="1"/>
  <c r="G306" i="1"/>
  <c r="D306" i="1"/>
  <c r="C306" i="1"/>
  <c r="B306" i="1"/>
  <c r="A306" i="1"/>
  <c r="H305" i="1"/>
  <c r="G305" i="1"/>
  <c r="D305" i="1"/>
  <c r="C305" i="1"/>
  <c r="B305" i="1"/>
  <c r="A305" i="1"/>
  <c r="H304" i="1"/>
  <c r="G304" i="1"/>
  <c r="D304" i="1"/>
  <c r="C304" i="1"/>
  <c r="B304" i="1"/>
  <c r="A304" i="1"/>
  <c r="H303" i="1"/>
  <c r="G303" i="1"/>
  <c r="D303" i="1"/>
  <c r="C303" i="1"/>
  <c r="B303" i="1"/>
  <c r="A303" i="1"/>
  <c r="H302" i="1"/>
  <c r="G302" i="1"/>
  <c r="D302" i="1"/>
  <c r="C302" i="1"/>
  <c r="B302" i="1"/>
  <c r="A302" i="1"/>
  <c r="H301" i="1"/>
  <c r="G301" i="1"/>
  <c r="D301" i="1"/>
  <c r="C301" i="1"/>
  <c r="B301" i="1"/>
  <c r="A301" i="1"/>
  <c r="H300" i="1"/>
  <c r="G300" i="1"/>
  <c r="D300" i="1"/>
  <c r="C300" i="1"/>
  <c r="B300" i="1"/>
  <c r="A300" i="1"/>
  <c r="H299" i="1"/>
  <c r="G299" i="1"/>
  <c r="D299" i="1"/>
  <c r="C299" i="1"/>
  <c r="B299" i="1"/>
  <c r="A299" i="1"/>
  <c r="H298" i="1"/>
  <c r="G298" i="1"/>
  <c r="D298" i="1"/>
  <c r="C298" i="1"/>
  <c r="B298" i="1"/>
  <c r="A298" i="1"/>
  <c r="H297" i="1"/>
  <c r="G297" i="1"/>
  <c r="D297" i="1"/>
  <c r="C297" i="1"/>
  <c r="B297" i="1"/>
  <c r="A297" i="1"/>
  <c r="H296" i="1"/>
  <c r="G296" i="1"/>
  <c r="D296" i="1"/>
  <c r="C296" i="1"/>
  <c r="B296" i="1"/>
  <c r="A296" i="1"/>
  <c r="H295" i="1"/>
  <c r="G295" i="1"/>
  <c r="D295" i="1"/>
  <c r="C295" i="1"/>
  <c r="B295" i="1"/>
  <c r="A295" i="1"/>
  <c r="H294" i="1"/>
  <c r="G294" i="1"/>
  <c r="D294" i="1"/>
  <c r="C294" i="1"/>
  <c r="B294" i="1"/>
  <c r="A294" i="1"/>
  <c r="H293" i="1"/>
  <c r="G293" i="1"/>
  <c r="D293" i="1"/>
  <c r="C293" i="1"/>
  <c r="B293" i="1"/>
  <c r="A293" i="1"/>
  <c r="H292" i="1"/>
  <c r="G292" i="1"/>
  <c r="D292" i="1"/>
  <c r="C292" i="1"/>
  <c r="B292" i="1"/>
  <c r="A292" i="1"/>
  <c r="H291" i="1"/>
  <c r="G291" i="1"/>
  <c r="D291" i="1"/>
  <c r="C291" i="1"/>
  <c r="B291" i="1"/>
  <c r="A291" i="1"/>
  <c r="H290" i="1"/>
  <c r="G290" i="1"/>
  <c r="D290" i="1"/>
  <c r="C290" i="1"/>
  <c r="B290" i="1"/>
  <c r="A290" i="1"/>
  <c r="H289" i="1"/>
  <c r="G289" i="1"/>
  <c r="D289" i="1"/>
  <c r="C289" i="1"/>
  <c r="B289" i="1"/>
  <c r="A289" i="1"/>
  <c r="H288" i="1"/>
  <c r="G288" i="1"/>
  <c r="D288" i="1"/>
  <c r="C288" i="1"/>
  <c r="B288" i="1"/>
  <c r="A288" i="1"/>
  <c r="H287" i="1"/>
  <c r="G287" i="1"/>
  <c r="D287" i="1"/>
  <c r="C287" i="1"/>
  <c r="B287" i="1"/>
  <c r="A287" i="1"/>
  <c r="H286" i="1"/>
  <c r="G286" i="1"/>
  <c r="D286" i="1"/>
  <c r="C286" i="1"/>
  <c r="B286" i="1"/>
  <c r="A286" i="1"/>
  <c r="H285" i="1"/>
  <c r="G285" i="1"/>
  <c r="D285" i="1"/>
  <c r="C285" i="1"/>
  <c r="B285" i="1"/>
  <c r="A285" i="1"/>
  <c r="H284" i="1"/>
  <c r="G284" i="1"/>
  <c r="D284" i="1"/>
  <c r="C284" i="1"/>
  <c r="B284" i="1"/>
  <c r="A284" i="1"/>
  <c r="H283" i="1"/>
  <c r="G283" i="1"/>
  <c r="D283" i="1"/>
  <c r="C283" i="1"/>
  <c r="B283" i="1"/>
  <c r="A283" i="1"/>
  <c r="H282" i="1"/>
  <c r="G282" i="1"/>
  <c r="D282" i="1"/>
  <c r="C282" i="1"/>
  <c r="B282" i="1"/>
  <c r="A282" i="1"/>
  <c r="H281" i="1"/>
  <c r="G281" i="1"/>
  <c r="D281" i="1"/>
  <c r="C281" i="1"/>
  <c r="B281" i="1"/>
  <c r="A281" i="1"/>
  <c r="H280" i="1"/>
  <c r="G280" i="1"/>
  <c r="D280" i="1"/>
  <c r="C280" i="1"/>
  <c r="B280" i="1"/>
  <c r="A280" i="1"/>
  <c r="H279" i="1"/>
  <c r="G279" i="1"/>
  <c r="D279" i="1"/>
  <c r="C279" i="1"/>
  <c r="B279" i="1"/>
  <c r="A279" i="1"/>
  <c r="H278" i="1"/>
  <c r="G278" i="1"/>
  <c r="D278" i="1"/>
  <c r="C278" i="1"/>
  <c r="B278" i="1"/>
  <c r="A278" i="1"/>
  <c r="H277" i="1"/>
  <c r="G277" i="1"/>
  <c r="D277" i="1"/>
  <c r="C277" i="1"/>
  <c r="B277" i="1"/>
  <c r="A277" i="1"/>
  <c r="H276" i="1"/>
  <c r="G276" i="1"/>
  <c r="D276" i="1"/>
  <c r="C276" i="1"/>
  <c r="B276" i="1"/>
  <c r="A276" i="1"/>
  <c r="H275" i="1"/>
  <c r="G275" i="1"/>
  <c r="D275" i="1"/>
  <c r="C275" i="1"/>
  <c r="B275" i="1"/>
  <c r="A275" i="1"/>
  <c r="H274" i="1"/>
  <c r="G274" i="1"/>
  <c r="D274" i="1"/>
  <c r="C274" i="1"/>
  <c r="B274" i="1"/>
  <c r="A274" i="1"/>
  <c r="H273" i="1"/>
  <c r="G273" i="1"/>
  <c r="D273" i="1"/>
  <c r="C273" i="1"/>
  <c r="B273" i="1"/>
  <c r="A273" i="1"/>
  <c r="H272" i="1"/>
  <c r="G272" i="1"/>
  <c r="D272" i="1"/>
  <c r="C272" i="1"/>
  <c r="B272" i="1"/>
  <c r="A272" i="1"/>
  <c r="H271" i="1"/>
  <c r="G271" i="1"/>
  <c r="D271" i="1"/>
  <c r="C271" i="1"/>
  <c r="B271" i="1"/>
  <c r="A271" i="1"/>
  <c r="H270" i="1"/>
  <c r="G270" i="1"/>
  <c r="D270" i="1"/>
  <c r="C270" i="1"/>
  <c r="B270" i="1"/>
  <c r="A270" i="1"/>
  <c r="H269" i="1"/>
  <c r="G269" i="1"/>
  <c r="D269" i="1"/>
  <c r="C269" i="1"/>
  <c r="B269" i="1"/>
  <c r="A269" i="1"/>
  <c r="H268" i="1"/>
  <c r="G268" i="1"/>
  <c r="D268" i="1"/>
  <c r="C268" i="1"/>
  <c r="B268" i="1"/>
  <c r="A268" i="1"/>
  <c r="H267" i="1"/>
  <c r="G267" i="1"/>
  <c r="D267" i="1"/>
  <c r="C267" i="1"/>
  <c r="B267" i="1"/>
  <c r="A267" i="1"/>
  <c r="H266" i="1"/>
  <c r="G266" i="1"/>
  <c r="D266" i="1"/>
  <c r="C266" i="1"/>
  <c r="B266" i="1"/>
  <c r="A266" i="1"/>
  <c r="H265" i="1"/>
  <c r="G265" i="1"/>
  <c r="D265" i="1"/>
  <c r="C265" i="1"/>
  <c r="B265" i="1"/>
  <c r="A265" i="1"/>
  <c r="H264" i="1"/>
  <c r="G264" i="1"/>
  <c r="D264" i="1"/>
  <c r="C264" i="1"/>
  <c r="B264" i="1"/>
  <c r="A264" i="1"/>
  <c r="H263" i="1"/>
  <c r="G263" i="1"/>
  <c r="D263" i="1"/>
  <c r="C263" i="1"/>
  <c r="B263" i="1"/>
  <c r="A263" i="1"/>
  <c r="H262" i="1"/>
  <c r="G262" i="1"/>
  <c r="D262" i="1"/>
  <c r="C262" i="1"/>
  <c r="B262" i="1"/>
  <c r="A262" i="1"/>
  <c r="H261" i="1"/>
  <c r="G261" i="1"/>
  <c r="D261" i="1"/>
  <c r="C261" i="1"/>
  <c r="B261" i="1"/>
  <c r="A261" i="1"/>
  <c r="H260" i="1"/>
  <c r="G260" i="1"/>
  <c r="D260" i="1"/>
  <c r="C260" i="1"/>
  <c r="B260" i="1"/>
  <c r="A260" i="1"/>
  <c r="H259" i="1"/>
  <c r="G259" i="1"/>
  <c r="D259" i="1"/>
  <c r="C259" i="1"/>
  <c r="B259" i="1"/>
  <c r="A259" i="1"/>
  <c r="H258" i="1"/>
  <c r="G258" i="1"/>
  <c r="D258" i="1"/>
  <c r="C258" i="1"/>
  <c r="B258" i="1"/>
  <c r="A258" i="1"/>
  <c r="H257" i="1"/>
  <c r="G257" i="1"/>
  <c r="D257" i="1"/>
  <c r="C257" i="1"/>
  <c r="B257" i="1"/>
  <c r="A257" i="1"/>
  <c r="H256" i="1"/>
  <c r="G256" i="1"/>
  <c r="D256" i="1"/>
  <c r="C256" i="1"/>
  <c r="B256" i="1"/>
  <c r="A256" i="1"/>
  <c r="H255" i="1"/>
  <c r="G255" i="1"/>
  <c r="D255" i="1"/>
  <c r="C255" i="1"/>
  <c r="B255" i="1"/>
  <c r="A255" i="1"/>
  <c r="H254" i="1"/>
  <c r="G254" i="1"/>
  <c r="D254" i="1"/>
  <c r="C254" i="1"/>
  <c r="B254" i="1"/>
  <c r="A254" i="1"/>
  <c r="H253" i="1"/>
  <c r="G253" i="1"/>
  <c r="D253" i="1"/>
  <c r="C253" i="1"/>
  <c r="B253" i="1"/>
  <c r="A253" i="1"/>
  <c r="H252" i="1"/>
  <c r="G252" i="1"/>
  <c r="D252" i="1"/>
  <c r="C252" i="1"/>
  <c r="B252" i="1"/>
  <c r="A252" i="1"/>
  <c r="H251" i="1"/>
  <c r="G251" i="1"/>
  <c r="D251" i="1"/>
  <c r="C251" i="1"/>
  <c r="B251" i="1"/>
  <c r="A251" i="1"/>
  <c r="H250" i="1"/>
  <c r="G250" i="1"/>
  <c r="D250" i="1"/>
  <c r="C250" i="1"/>
  <c r="B250" i="1"/>
  <c r="A250" i="1"/>
  <c r="H249" i="1"/>
  <c r="G249" i="1"/>
  <c r="D249" i="1"/>
  <c r="C249" i="1"/>
  <c r="B249" i="1"/>
  <c r="A249" i="1"/>
  <c r="H248" i="1"/>
  <c r="G248" i="1"/>
  <c r="D248" i="1"/>
  <c r="C248" i="1"/>
  <c r="B248" i="1"/>
  <c r="A248" i="1"/>
  <c r="H247" i="1"/>
  <c r="G247" i="1"/>
  <c r="D247" i="1"/>
  <c r="C247" i="1"/>
  <c r="B247" i="1"/>
  <c r="A247" i="1"/>
  <c r="H246" i="1"/>
  <c r="G246" i="1"/>
  <c r="D246" i="1"/>
  <c r="C246" i="1"/>
  <c r="B246" i="1"/>
  <c r="A246" i="1"/>
  <c r="H245" i="1"/>
  <c r="G245" i="1"/>
  <c r="D245" i="1"/>
  <c r="C245" i="1"/>
  <c r="B245" i="1"/>
  <c r="A245" i="1"/>
  <c r="H244" i="1"/>
  <c r="G244" i="1"/>
  <c r="D244" i="1"/>
  <c r="C244" i="1"/>
  <c r="B244" i="1"/>
  <c r="A244" i="1"/>
  <c r="H243" i="1"/>
  <c r="G243" i="1"/>
  <c r="D243" i="1"/>
  <c r="C243" i="1"/>
  <c r="B243" i="1"/>
  <c r="A243" i="1"/>
  <c r="H242" i="1"/>
  <c r="G242" i="1"/>
  <c r="D242" i="1"/>
  <c r="C242" i="1"/>
  <c r="B242" i="1"/>
  <c r="A242" i="1"/>
  <c r="H241" i="1"/>
  <c r="G241" i="1"/>
  <c r="D241" i="1"/>
  <c r="C241" i="1"/>
  <c r="B241" i="1"/>
  <c r="A241" i="1"/>
  <c r="H240" i="1"/>
  <c r="G240" i="1"/>
  <c r="D240" i="1"/>
  <c r="C240" i="1"/>
  <c r="B240" i="1"/>
  <c r="A240" i="1"/>
  <c r="H239" i="1"/>
  <c r="G239" i="1"/>
  <c r="D239" i="1"/>
  <c r="C239" i="1"/>
  <c r="B239" i="1"/>
  <c r="A239" i="1"/>
  <c r="H238" i="1"/>
  <c r="G238" i="1"/>
  <c r="D238" i="1"/>
  <c r="C238" i="1"/>
  <c r="B238" i="1"/>
  <c r="A238" i="1"/>
  <c r="H237" i="1"/>
  <c r="G237" i="1"/>
  <c r="D237" i="1"/>
  <c r="C237" i="1"/>
  <c r="B237" i="1"/>
  <c r="A237" i="1"/>
  <c r="H236" i="1"/>
  <c r="G236" i="1"/>
  <c r="D236" i="1"/>
  <c r="C236" i="1"/>
  <c r="B236" i="1"/>
  <c r="A236" i="1"/>
  <c r="H235" i="1"/>
  <c r="G235" i="1"/>
  <c r="D235" i="1"/>
  <c r="C235" i="1"/>
  <c r="B235" i="1"/>
  <c r="A235" i="1"/>
  <c r="H234" i="1"/>
  <c r="G234" i="1"/>
  <c r="D234" i="1"/>
  <c r="C234" i="1"/>
  <c r="B234" i="1"/>
  <c r="A234" i="1"/>
  <c r="H233" i="1"/>
  <c r="G233" i="1"/>
  <c r="D233" i="1"/>
  <c r="C233" i="1"/>
  <c r="B233" i="1"/>
  <c r="A233" i="1"/>
  <c r="H232" i="1"/>
  <c r="G232" i="1"/>
  <c r="D232" i="1"/>
  <c r="C232" i="1"/>
  <c r="B232" i="1"/>
  <c r="A232" i="1"/>
  <c r="H231" i="1"/>
  <c r="G231" i="1"/>
  <c r="D231" i="1"/>
  <c r="C231" i="1"/>
  <c r="B231" i="1"/>
  <c r="A231" i="1"/>
  <c r="H230" i="1"/>
  <c r="G230" i="1"/>
  <c r="D230" i="1"/>
  <c r="C230" i="1"/>
  <c r="B230" i="1"/>
  <c r="A230" i="1"/>
  <c r="H229" i="1"/>
  <c r="G229" i="1"/>
  <c r="D229" i="1"/>
  <c r="C229" i="1"/>
  <c r="B229" i="1"/>
  <c r="A229" i="1"/>
  <c r="H228" i="1"/>
  <c r="G228" i="1"/>
  <c r="D228" i="1"/>
  <c r="C228" i="1"/>
  <c r="B228" i="1"/>
  <c r="A228" i="1"/>
  <c r="H227" i="1"/>
  <c r="G227" i="1"/>
  <c r="D227" i="1"/>
  <c r="C227" i="1"/>
  <c r="B227" i="1"/>
  <c r="A227" i="1"/>
  <c r="H226" i="1"/>
  <c r="G226" i="1"/>
  <c r="D226" i="1"/>
  <c r="C226" i="1"/>
  <c r="B226" i="1"/>
  <c r="A226" i="1"/>
  <c r="H225" i="1"/>
  <c r="G225" i="1"/>
  <c r="D225" i="1"/>
  <c r="C225" i="1"/>
  <c r="B225" i="1"/>
  <c r="A225" i="1"/>
  <c r="H224" i="1"/>
  <c r="G224" i="1"/>
  <c r="D224" i="1"/>
  <c r="C224" i="1"/>
  <c r="B224" i="1"/>
  <c r="A224" i="1"/>
  <c r="H223" i="1"/>
  <c r="G223" i="1"/>
  <c r="D223" i="1"/>
  <c r="C223" i="1"/>
  <c r="B223" i="1"/>
  <c r="A223" i="1"/>
  <c r="H222" i="1"/>
  <c r="G222" i="1"/>
  <c r="D222" i="1"/>
  <c r="C222" i="1"/>
  <c r="B222" i="1"/>
  <c r="A222" i="1"/>
  <c r="H221" i="1"/>
  <c r="G221" i="1"/>
  <c r="D221" i="1"/>
  <c r="C221" i="1"/>
  <c r="B221" i="1"/>
  <c r="A221" i="1"/>
  <c r="H220" i="1"/>
  <c r="G220" i="1"/>
  <c r="D220" i="1"/>
  <c r="C220" i="1"/>
  <c r="B220" i="1"/>
  <c r="A220" i="1"/>
  <c r="H219" i="1"/>
  <c r="G219" i="1"/>
  <c r="D219" i="1"/>
  <c r="C219" i="1"/>
  <c r="B219" i="1"/>
  <c r="A219" i="1"/>
  <c r="H218" i="1"/>
  <c r="G218" i="1"/>
  <c r="D218" i="1"/>
  <c r="C218" i="1"/>
  <c r="B218" i="1"/>
  <c r="A218" i="1"/>
  <c r="H217" i="1"/>
  <c r="G217" i="1"/>
  <c r="D217" i="1"/>
  <c r="C217" i="1"/>
  <c r="B217" i="1"/>
  <c r="A217" i="1"/>
  <c r="H216" i="1"/>
  <c r="G216" i="1"/>
  <c r="D216" i="1"/>
  <c r="C216" i="1"/>
  <c r="B216" i="1"/>
  <c r="A216" i="1"/>
  <c r="H215" i="1"/>
  <c r="G215" i="1"/>
  <c r="D215" i="1"/>
  <c r="C215" i="1"/>
  <c r="B215" i="1"/>
  <c r="A215" i="1"/>
  <c r="H214" i="1"/>
  <c r="G214" i="1"/>
  <c r="D214" i="1"/>
  <c r="C214" i="1"/>
  <c r="B214" i="1"/>
  <c r="A214" i="1"/>
  <c r="H213" i="1"/>
  <c r="G213" i="1"/>
  <c r="D213" i="1"/>
  <c r="C213" i="1"/>
  <c r="B213" i="1"/>
  <c r="A213" i="1"/>
  <c r="H212" i="1"/>
  <c r="G212" i="1"/>
  <c r="D212" i="1"/>
  <c r="C212" i="1"/>
  <c r="B212" i="1"/>
  <c r="A212" i="1"/>
  <c r="H211" i="1"/>
  <c r="G211" i="1"/>
  <c r="D211" i="1"/>
  <c r="C211" i="1"/>
  <c r="B211" i="1"/>
  <c r="A211" i="1"/>
  <c r="H210" i="1"/>
  <c r="G210" i="1"/>
  <c r="D210" i="1"/>
  <c r="C210" i="1"/>
  <c r="B210" i="1"/>
  <c r="A210" i="1"/>
  <c r="H209" i="1"/>
  <c r="G209" i="1"/>
  <c r="D209" i="1"/>
  <c r="C209" i="1"/>
  <c r="B209" i="1"/>
  <c r="A209" i="1"/>
  <c r="H208" i="1"/>
  <c r="G208" i="1"/>
  <c r="D208" i="1"/>
  <c r="C208" i="1"/>
  <c r="B208" i="1"/>
  <c r="A208" i="1"/>
  <c r="H207" i="1"/>
  <c r="G207" i="1"/>
  <c r="D207" i="1"/>
  <c r="C207" i="1"/>
  <c r="B207" i="1"/>
  <c r="A207" i="1"/>
  <c r="H206" i="1"/>
  <c r="G206" i="1"/>
  <c r="D206" i="1"/>
  <c r="C206" i="1"/>
  <c r="B206" i="1"/>
  <c r="A206" i="1"/>
  <c r="H205" i="1"/>
  <c r="G205" i="1"/>
  <c r="D205" i="1"/>
  <c r="C205" i="1"/>
  <c r="B205" i="1"/>
  <c r="A205" i="1"/>
  <c r="H204" i="1"/>
  <c r="G204" i="1"/>
  <c r="D204" i="1"/>
  <c r="C204" i="1"/>
  <c r="B204" i="1"/>
  <c r="A204" i="1"/>
  <c r="H203" i="1"/>
  <c r="G203" i="1"/>
  <c r="D203" i="1"/>
  <c r="C203" i="1"/>
  <c r="B203" i="1"/>
  <c r="A203" i="1"/>
  <c r="H202" i="1"/>
  <c r="G202" i="1"/>
  <c r="D202" i="1"/>
  <c r="C202" i="1"/>
  <c r="B202" i="1"/>
  <c r="A202" i="1"/>
  <c r="H201" i="1"/>
  <c r="G201" i="1"/>
  <c r="D201" i="1"/>
  <c r="C201" i="1"/>
  <c r="B201" i="1"/>
  <c r="A201" i="1"/>
  <c r="H200" i="1"/>
  <c r="G200" i="1"/>
  <c r="D200" i="1"/>
  <c r="C200" i="1"/>
  <c r="B200" i="1"/>
  <c r="A200" i="1"/>
  <c r="H199" i="1"/>
  <c r="G199" i="1"/>
  <c r="D199" i="1"/>
  <c r="C199" i="1"/>
  <c r="B199" i="1"/>
  <c r="A199" i="1"/>
  <c r="H198" i="1"/>
  <c r="G198" i="1"/>
  <c r="D198" i="1"/>
  <c r="C198" i="1"/>
  <c r="B198" i="1"/>
  <c r="A198" i="1"/>
  <c r="H197" i="1"/>
  <c r="G197" i="1"/>
  <c r="D197" i="1"/>
  <c r="C197" i="1"/>
  <c r="B197" i="1"/>
  <c r="A197" i="1"/>
  <c r="H196" i="1"/>
  <c r="G196" i="1"/>
  <c r="D196" i="1"/>
  <c r="C196" i="1"/>
  <c r="B196" i="1"/>
  <c r="A196" i="1"/>
  <c r="H195" i="1"/>
  <c r="G195" i="1"/>
  <c r="D195" i="1"/>
  <c r="C195" i="1"/>
  <c r="B195" i="1"/>
  <c r="A195" i="1"/>
  <c r="H194" i="1"/>
  <c r="G194" i="1"/>
  <c r="D194" i="1"/>
  <c r="C194" i="1"/>
  <c r="B194" i="1"/>
  <c r="A194" i="1"/>
  <c r="H193" i="1"/>
  <c r="G193" i="1"/>
  <c r="D193" i="1"/>
  <c r="C193" i="1"/>
  <c r="B193" i="1"/>
  <c r="A193" i="1"/>
  <c r="H192" i="1"/>
  <c r="G192" i="1"/>
  <c r="D192" i="1"/>
  <c r="C192" i="1"/>
  <c r="B192" i="1"/>
  <c r="A192" i="1"/>
  <c r="H191" i="1"/>
  <c r="G191" i="1"/>
  <c r="D191" i="1"/>
  <c r="C191" i="1"/>
  <c r="B191" i="1"/>
  <c r="A191" i="1"/>
  <c r="H190" i="1"/>
  <c r="G190" i="1"/>
  <c r="D190" i="1"/>
  <c r="C190" i="1"/>
  <c r="B190" i="1"/>
  <c r="A190" i="1"/>
  <c r="H189" i="1"/>
  <c r="G189" i="1"/>
  <c r="D189" i="1"/>
  <c r="C189" i="1"/>
  <c r="B189" i="1"/>
  <c r="A189" i="1"/>
  <c r="H188" i="1"/>
  <c r="G188" i="1"/>
  <c r="D188" i="1"/>
  <c r="C188" i="1"/>
  <c r="B188" i="1"/>
  <c r="A188" i="1"/>
  <c r="H187" i="1"/>
  <c r="G187" i="1"/>
  <c r="D187" i="1"/>
  <c r="C187" i="1"/>
  <c r="B187" i="1"/>
  <c r="A187" i="1"/>
  <c r="H186" i="1"/>
  <c r="G186" i="1"/>
  <c r="D186" i="1"/>
  <c r="C186" i="1"/>
  <c r="B186" i="1"/>
  <c r="A186" i="1"/>
  <c r="H185" i="1"/>
  <c r="G185" i="1"/>
  <c r="D185" i="1"/>
  <c r="C185" i="1"/>
  <c r="B185" i="1"/>
  <c r="A185" i="1"/>
  <c r="H184" i="1"/>
  <c r="G184" i="1"/>
  <c r="D184" i="1"/>
  <c r="C184" i="1"/>
  <c r="B184" i="1"/>
  <c r="A184" i="1"/>
  <c r="H183" i="1"/>
  <c r="G183" i="1"/>
  <c r="D183" i="1"/>
  <c r="C183" i="1"/>
  <c r="B183" i="1"/>
  <c r="A183" i="1"/>
  <c r="H182" i="1"/>
  <c r="G182" i="1"/>
  <c r="D182" i="1"/>
  <c r="C182" i="1"/>
  <c r="B182" i="1"/>
  <c r="A182" i="1"/>
  <c r="H181" i="1"/>
  <c r="G181" i="1"/>
  <c r="D181" i="1"/>
  <c r="C181" i="1"/>
  <c r="B181" i="1"/>
  <c r="A181" i="1"/>
  <c r="H180" i="1"/>
  <c r="G180" i="1"/>
  <c r="D180" i="1"/>
  <c r="C180" i="1"/>
  <c r="B180" i="1"/>
  <c r="A180" i="1"/>
  <c r="H179" i="1"/>
  <c r="G179" i="1"/>
  <c r="D179" i="1"/>
  <c r="C179" i="1"/>
  <c r="B179" i="1"/>
  <c r="A179" i="1"/>
  <c r="H178" i="1"/>
  <c r="G178" i="1"/>
  <c r="D178" i="1"/>
  <c r="C178" i="1"/>
  <c r="B178" i="1"/>
  <c r="A178" i="1"/>
  <c r="H177" i="1"/>
  <c r="G177" i="1"/>
  <c r="D177" i="1"/>
  <c r="C177" i="1"/>
  <c r="B177" i="1"/>
  <c r="A177" i="1"/>
  <c r="H176" i="1"/>
  <c r="G176" i="1"/>
  <c r="D176" i="1"/>
  <c r="C176" i="1"/>
  <c r="B176" i="1"/>
  <c r="A176" i="1"/>
  <c r="H175" i="1"/>
  <c r="G175" i="1"/>
  <c r="D175" i="1"/>
  <c r="C175" i="1"/>
  <c r="B175" i="1"/>
  <c r="A175" i="1"/>
  <c r="H174" i="1"/>
  <c r="G174" i="1"/>
  <c r="D174" i="1"/>
  <c r="C174" i="1"/>
  <c r="B174" i="1"/>
  <c r="A174" i="1"/>
  <c r="H173" i="1"/>
  <c r="G173" i="1"/>
  <c r="D173" i="1"/>
  <c r="C173" i="1"/>
  <c r="B173" i="1"/>
  <c r="A173" i="1"/>
  <c r="H172" i="1"/>
  <c r="G172" i="1"/>
  <c r="D172" i="1"/>
  <c r="C172" i="1"/>
  <c r="B172" i="1"/>
  <c r="A172" i="1"/>
  <c r="H171" i="1"/>
  <c r="G171" i="1"/>
  <c r="D171" i="1"/>
  <c r="C171" i="1"/>
  <c r="B171" i="1"/>
  <c r="A171" i="1"/>
  <c r="H170" i="1"/>
  <c r="G170" i="1"/>
  <c r="D170" i="1"/>
  <c r="C170" i="1"/>
  <c r="B170" i="1"/>
  <c r="A170" i="1"/>
  <c r="H169" i="1"/>
  <c r="G169" i="1"/>
  <c r="D169" i="1"/>
  <c r="C169" i="1"/>
  <c r="B169" i="1"/>
  <c r="A169" i="1"/>
  <c r="H168" i="1"/>
  <c r="G168" i="1"/>
  <c r="D168" i="1"/>
  <c r="C168" i="1"/>
  <c r="B168" i="1"/>
  <c r="A168" i="1"/>
  <c r="H167" i="1"/>
  <c r="G167" i="1"/>
  <c r="D167" i="1"/>
  <c r="C167" i="1"/>
  <c r="B167" i="1"/>
  <c r="A167" i="1"/>
  <c r="H166" i="1"/>
  <c r="G166" i="1"/>
  <c r="D166" i="1"/>
  <c r="C166" i="1"/>
  <c r="B166" i="1"/>
  <c r="A166" i="1"/>
  <c r="H165" i="1"/>
  <c r="G165" i="1"/>
  <c r="D165" i="1"/>
  <c r="C165" i="1"/>
  <c r="B165" i="1"/>
  <c r="A165" i="1"/>
  <c r="H164" i="1"/>
  <c r="G164" i="1"/>
  <c r="D164" i="1"/>
  <c r="C164" i="1"/>
  <c r="B164" i="1"/>
  <c r="A164" i="1"/>
  <c r="H163" i="1"/>
  <c r="G163" i="1"/>
  <c r="D163" i="1"/>
  <c r="C163" i="1"/>
  <c r="B163" i="1"/>
  <c r="A163" i="1"/>
  <c r="H162" i="1"/>
  <c r="G162" i="1"/>
  <c r="D162" i="1"/>
  <c r="C162" i="1"/>
  <c r="B162" i="1"/>
  <c r="A162" i="1"/>
  <c r="H161" i="1"/>
  <c r="G161" i="1"/>
  <c r="D161" i="1"/>
  <c r="C161" i="1"/>
  <c r="B161" i="1"/>
  <c r="A161" i="1"/>
  <c r="H160" i="1"/>
  <c r="G160" i="1"/>
  <c r="D160" i="1"/>
  <c r="C160" i="1"/>
  <c r="B160" i="1"/>
  <c r="A160" i="1"/>
  <c r="H159" i="1"/>
  <c r="G159" i="1"/>
  <c r="D159" i="1"/>
  <c r="C159" i="1"/>
  <c r="B159" i="1"/>
  <c r="A159" i="1"/>
  <c r="H158" i="1"/>
  <c r="G158" i="1"/>
  <c r="D158" i="1"/>
  <c r="C158" i="1"/>
  <c r="B158" i="1"/>
  <c r="A158" i="1"/>
  <c r="H157" i="1"/>
  <c r="G157" i="1"/>
  <c r="D157" i="1"/>
  <c r="C157" i="1"/>
  <c r="B157" i="1"/>
  <c r="A157" i="1"/>
  <c r="H156" i="1"/>
  <c r="G156" i="1"/>
  <c r="D156" i="1"/>
  <c r="C156" i="1"/>
  <c r="B156" i="1"/>
  <c r="A156" i="1"/>
  <c r="H155" i="1"/>
  <c r="G155" i="1"/>
  <c r="D155" i="1"/>
  <c r="C155" i="1"/>
  <c r="B155" i="1"/>
  <c r="A155" i="1"/>
  <c r="H154" i="1"/>
  <c r="G154" i="1"/>
  <c r="D154" i="1"/>
  <c r="C154" i="1"/>
  <c r="B154" i="1"/>
  <c r="A154" i="1"/>
  <c r="H153" i="1"/>
  <c r="G153" i="1"/>
  <c r="D153" i="1"/>
  <c r="C153" i="1"/>
  <c r="B153" i="1"/>
  <c r="A153" i="1"/>
  <c r="H152" i="1"/>
  <c r="G152" i="1"/>
  <c r="D152" i="1"/>
  <c r="C152" i="1"/>
  <c r="B152" i="1"/>
  <c r="A152" i="1"/>
  <c r="H151" i="1"/>
  <c r="G151" i="1"/>
  <c r="D151" i="1"/>
  <c r="C151" i="1"/>
  <c r="B151" i="1"/>
  <c r="A151" i="1"/>
  <c r="H150" i="1"/>
  <c r="G150" i="1"/>
  <c r="D150" i="1"/>
  <c r="C150" i="1"/>
  <c r="B150" i="1"/>
  <c r="A150" i="1"/>
  <c r="H149" i="1"/>
  <c r="G149" i="1"/>
  <c r="D149" i="1"/>
  <c r="C149" i="1"/>
  <c r="B149" i="1"/>
  <c r="A149" i="1"/>
  <c r="H148" i="1"/>
  <c r="G148" i="1"/>
  <c r="D148" i="1"/>
  <c r="C148" i="1"/>
  <c r="B148" i="1"/>
  <c r="A148" i="1"/>
  <c r="H147" i="1"/>
  <c r="G147" i="1"/>
  <c r="D147" i="1"/>
  <c r="C147" i="1"/>
  <c r="B147" i="1"/>
  <c r="A147" i="1"/>
  <c r="H146" i="1"/>
  <c r="G146" i="1"/>
  <c r="D146" i="1"/>
  <c r="C146" i="1"/>
  <c r="B146" i="1"/>
  <c r="A146" i="1"/>
  <c r="H145" i="1"/>
  <c r="G145" i="1"/>
  <c r="D145" i="1"/>
  <c r="C145" i="1"/>
  <c r="B145" i="1"/>
  <c r="A145" i="1"/>
  <c r="H144" i="1"/>
  <c r="G144" i="1"/>
  <c r="D144" i="1"/>
  <c r="C144" i="1"/>
  <c r="B144" i="1"/>
  <c r="A144" i="1"/>
  <c r="H143" i="1"/>
  <c r="G143" i="1"/>
  <c r="D143" i="1"/>
  <c r="C143" i="1"/>
  <c r="B143" i="1"/>
  <c r="A143" i="1"/>
  <c r="H142" i="1"/>
  <c r="G142" i="1"/>
  <c r="D142" i="1"/>
  <c r="C142" i="1"/>
  <c r="B142" i="1"/>
  <c r="A142" i="1"/>
  <c r="H141" i="1"/>
  <c r="G141" i="1"/>
  <c r="D141" i="1"/>
  <c r="C141" i="1"/>
  <c r="B141" i="1"/>
  <c r="A141" i="1"/>
  <c r="H140" i="1"/>
  <c r="G140" i="1"/>
  <c r="D140" i="1"/>
  <c r="C140" i="1"/>
  <c r="B140" i="1"/>
  <c r="A140" i="1"/>
  <c r="H139" i="1"/>
  <c r="G139" i="1"/>
  <c r="D139" i="1"/>
  <c r="C139" i="1"/>
  <c r="B139" i="1"/>
  <c r="A139" i="1"/>
  <c r="H138" i="1"/>
  <c r="G138" i="1"/>
  <c r="D138" i="1"/>
  <c r="C138" i="1"/>
  <c r="B138" i="1"/>
  <c r="A138" i="1"/>
  <c r="H137" i="1"/>
  <c r="G137" i="1"/>
  <c r="D137" i="1"/>
  <c r="C137" i="1"/>
  <c r="B137" i="1"/>
  <c r="A137" i="1"/>
  <c r="H136" i="1"/>
  <c r="G136" i="1"/>
  <c r="D136" i="1"/>
  <c r="C136" i="1"/>
  <c r="B136" i="1"/>
  <c r="A136" i="1"/>
  <c r="H135" i="1"/>
  <c r="G135" i="1"/>
  <c r="D135" i="1"/>
  <c r="C135" i="1"/>
  <c r="B135" i="1"/>
  <c r="A135" i="1"/>
  <c r="H134" i="1"/>
  <c r="G134" i="1"/>
  <c r="D134" i="1"/>
  <c r="C134" i="1"/>
  <c r="B134" i="1"/>
  <c r="A134" i="1"/>
  <c r="H133" i="1"/>
  <c r="G133" i="1"/>
  <c r="D133" i="1"/>
  <c r="C133" i="1"/>
  <c r="B133" i="1"/>
  <c r="A133" i="1"/>
  <c r="H132" i="1"/>
  <c r="G132" i="1"/>
  <c r="D132" i="1"/>
  <c r="C132" i="1"/>
  <c r="B132" i="1"/>
  <c r="A132" i="1"/>
  <c r="H131" i="1"/>
  <c r="G131" i="1"/>
  <c r="D131" i="1"/>
  <c r="C131" i="1"/>
  <c r="B131" i="1"/>
  <c r="A131" i="1"/>
  <c r="H130" i="1"/>
  <c r="G130" i="1"/>
  <c r="D130" i="1"/>
  <c r="C130" i="1"/>
  <c r="B130" i="1"/>
  <c r="A130" i="1"/>
  <c r="H129" i="1"/>
  <c r="G129" i="1"/>
  <c r="D129" i="1"/>
  <c r="C129" i="1"/>
  <c r="B129" i="1"/>
  <c r="A129" i="1"/>
  <c r="H128" i="1"/>
  <c r="G128" i="1"/>
  <c r="D128" i="1"/>
  <c r="C128" i="1"/>
  <c r="B128" i="1"/>
  <c r="A128" i="1"/>
  <c r="H127" i="1"/>
  <c r="G127" i="1"/>
  <c r="D127" i="1"/>
  <c r="C127" i="1"/>
  <c r="B127" i="1"/>
  <c r="A127" i="1"/>
  <c r="H126" i="1"/>
  <c r="G126" i="1"/>
  <c r="D126" i="1"/>
  <c r="C126" i="1"/>
  <c r="B126" i="1"/>
  <c r="A126" i="1"/>
  <c r="H125" i="1"/>
  <c r="G125" i="1"/>
  <c r="D125" i="1"/>
  <c r="C125" i="1"/>
  <c r="B125" i="1"/>
  <c r="A125" i="1"/>
  <c r="H124" i="1"/>
  <c r="G124" i="1"/>
  <c r="D124" i="1"/>
  <c r="C124" i="1"/>
  <c r="B124" i="1"/>
  <c r="A124" i="1"/>
  <c r="H123" i="1"/>
  <c r="G123" i="1"/>
  <c r="D123" i="1"/>
  <c r="C123" i="1"/>
  <c r="B123" i="1"/>
  <c r="A123" i="1"/>
  <c r="H122" i="1"/>
  <c r="G122" i="1"/>
  <c r="D122" i="1"/>
  <c r="C122" i="1"/>
  <c r="B122" i="1"/>
  <c r="A122" i="1"/>
  <c r="H121" i="1"/>
  <c r="G121" i="1"/>
  <c r="D121" i="1"/>
  <c r="C121" i="1"/>
  <c r="B121" i="1"/>
  <c r="A121" i="1"/>
  <c r="H120" i="1"/>
  <c r="G120" i="1"/>
  <c r="D120" i="1"/>
  <c r="C120" i="1"/>
  <c r="B120" i="1"/>
  <c r="A120" i="1"/>
  <c r="H119" i="1"/>
  <c r="G119" i="1"/>
  <c r="D119" i="1"/>
  <c r="C119" i="1"/>
  <c r="B119" i="1"/>
  <c r="A119" i="1"/>
  <c r="H118" i="1"/>
  <c r="G118" i="1"/>
  <c r="D118" i="1"/>
  <c r="C118" i="1"/>
  <c r="B118" i="1"/>
  <c r="A118" i="1"/>
  <c r="H117" i="1"/>
  <c r="G117" i="1"/>
  <c r="D117" i="1"/>
  <c r="C117" i="1"/>
  <c r="B117" i="1"/>
  <c r="A117" i="1"/>
  <c r="H116" i="1"/>
  <c r="G116" i="1"/>
  <c r="D116" i="1"/>
  <c r="C116" i="1"/>
  <c r="B116" i="1"/>
  <c r="A116" i="1"/>
  <c r="H115" i="1"/>
  <c r="G115" i="1"/>
  <c r="D115" i="1"/>
  <c r="C115" i="1"/>
  <c r="B115" i="1"/>
  <c r="A115" i="1"/>
  <c r="H114" i="1"/>
  <c r="G114" i="1"/>
  <c r="D114" i="1"/>
  <c r="C114" i="1"/>
  <c r="B114" i="1"/>
  <c r="A114" i="1"/>
  <c r="H113" i="1"/>
  <c r="G113" i="1"/>
  <c r="D113" i="1"/>
  <c r="C113" i="1"/>
  <c r="B113" i="1"/>
  <c r="A113" i="1"/>
  <c r="H112" i="1"/>
  <c r="G112" i="1"/>
  <c r="D112" i="1"/>
  <c r="C112" i="1"/>
  <c r="B112" i="1"/>
  <c r="A112" i="1"/>
  <c r="H111" i="1"/>
  <c r="G111" i="1"/>
  <c r="D111" i="1"/>
  <c r="C111" i="1"/>
  <c r="B111" i="1"/>
  <c r="A111" i="1"/>
  <c r="H110" i="1"/>
  <c r="G110" i="1"/>
  <c r="D110" i="1"/>
  <c r="C110" i="1"/>
  <c r="B110" i="1"/>
  <c r="A110" i="1"/>
  <c r="H109" i="1"/>
  <c r="G109" i="1"/>
  <c r="D109" i="1"/>
  <c r="C109" i="1"/>
  <c r="B109" i="1"/>
  <c r="A109" i="1"/>
  <c r="H108" i="1"/>
  <c r="G108" i="1"/>
  <c r="D108" i="1"/>
  <c r="C108" i="1"/>
  <c r="B108" i="1"/>
  <c r="A108" i="1"/>
  <c r="H107" i="1"/>
  <c r="G107" i="1"/>
  <c r="D107" i="1"/>
  <c r="C107" i="1"/>
  <c r="B107" i="1"/>
  <c r="A107" i="1"/>
  <c r="H106" i="1"/>
  <c r="G106" i="1"/>
  <c r="D106" i="1"/>
  <c r="C106" i="1"/>
  <c r="B106" i="1"/>
  <c r="A106" i="1"/>
  <c r="H105" i="1"/>
  <c r="G105" i="1"/>
  <c r="D105" i="1"/>
  <c r="C105" i="1"/>
  <c r="B105" i="1"/>
  <c r="A105" i="1"/>
  <c r="H104" i="1"/>
  <c r="G104" i="1"/>
  <c r="D104" i="1"/>
  <c r="C104" i="1"/>
  <c r="B104" i="1"/>
  <c r="A104" i="1"/>
  <c r="H103" i="1"/>
  <c r="G103" i="1"/>
  <c r="D103" i="1"/>
  <c r="C103" i="1"/>
  <c r="B103" i="1"/>
  <c r="A103" i="1"/>
  <c r="H102" i="1"/>
  <c r="G102" i="1"/>
  <c r="D102" i="1"/>
  <c r="C102" i="1"/>
  <c r="B102" i="1"/>
  <c r="A102" i="1"/>
  <c r="H101" i="1"/>
  <c r="G101" i="1"/>
  <c r="D101" i="1"/>
  <c r="C101" i="1"/>
  <c r="B101" i="1"/>
  <c r="A101" i="1"/>
  <c r="H100" i="1"/>
  <c r="G100" i="1"/>
  <c r="D100" i="1"/>
  <c r="C100" i="1"/>
  <c r="B100" i="1"/>
  <c r="A100" i="1"/>
  <c r="H99" i="1"/>
  <c r="G99" i="1"/>
  <c r="D99" i="1"/>
  <c r="C99" i="1"/>
  <c r="B99" i="1"/>
  <c r="A99" i="1"/>
  <c r="H98" i="1"/>
  <c r="G98" i="1"/>
  <c r="D98" i="1"/>
  <c r="C98" i="1"/>
  <c r="B98" i="1"/>
  <c r="A98" i="1"/>
  <c r="H97" i="1"/>
  <c r="G97" i="1"/>
  <c r="D97" i="1"/>
  <c r="C97" i="1"/>
  <c r="B97" i="1"/>
  <c r="A97" i="1"/>
  <c r="H96" i="1"/>
  <c r="G96" i="1"/>
  <c r="D96" i="1"/>
  <c r="C96" i="1"/>
  <c r="B96" i="1"/>
  <c r="A96" i="1"/>
  <c r="H95" i="1"/>
  <c r="G95" i="1"/>
  <c r="D95" i="1"/>
  <c r="C95" i="1"/>
  <c r="B95" i="1"/>
  <c r="A95" i="1"/>
  <c r="H94" i="1"/>
  <c r="G94" i="1"/>
  <c r="D94" i="1"/>
  <c r="C94" i="1"/>
  <c r="B94" i="1"/>
  <c r="A94" i="1"/>
  <c r="H93" i="1"/>
  <c r="G93" i="1"/>
  <c r="D93" i="1"/>
  <c r="C93" i="1"/>
  <c r="B93" i="1"/>
  <c r="A93" i="1"/>
  <c r="H92" i="1"/>
  <c r="G92" i="1"/>
  <c r="D92" i="1"/>
  <c r="C92" i="1"/>
  <c r="B92" i="1"/>
  <c r="A92" i="1"/>
  <c r="H91" i="1"/>
  <c r="G91" i="1"/>
  <c r="D91" i="1"/>
  <c r="C91" i="1"/>
  <c r="B91" i="1"/>
  <c r="A91" i="1"/>
  <c r="H90" i="1"/>
  <c r="G90" i="1"/>
  <c r="D90" i="1"/>
  <c r="C90" i="1"/>
  <c r="B90" i="1"/>
  <c r="A90" i="1"/>
  <c r="H89" i="1"/>
  <c r="G89" i="1"/>
  <c r="D89" i="1"/>
  <c r="C89" i="1"/>
  <c r="B89" i="1"/>
  <c r="A89" i="1"/>
  <c r="H88" i="1"/>
  <c r="G88" i="1"/>
  <c r="D88" i="1"/>
  <c r="C88" i="1"/>
  <c r="B88" i="1"/>
  <c r="A88" i="1"/>
  <c r="H87" i="1"/>
  <c r="G87" i="1"/>
  <c r="D87" i="1"/>
  <c r="C87" i="1"/>
  <c r="B87" i="1"/>
  <c r="A87" i="1"/>
  <c r="H86" i="1"/>
  <c r="G86" i="1"/>
  <c r="D86" i="1"/>
  <c r="C86" i="1"/>
  <c r="B86" i="1"/>
  <c r="A86" i="1"/>
  <c r="H85" i="1"/>
  <c r="G85" i="1"/>
  <c r="D85" i="1"/>
  <c r="C85" i="1"/>
  <c r="B85" i="1"/>
  <c r="A85" i="1"/>
  <c r="H84" i="1"/>
  <c r="G84" i="1"/>
  <c r="D84" i="1"/>
  <c r="C84" i="1"/>
  <c r="B84" i="1"/>
  <c r="A84" i="1"/>
  <c r="H83" i="1"/>
  <c r="G83" i="1"/>
  <c r="D83" i="1"/>
  <c r="C83" i="1"/>
  <c r="B83" i="1"/>
  <c r="A83" i="1"/>
  <c r="H82" i="1"/>
  <c r="G82" i="1"/>
  <c r="D82" i="1"/>
  <c r="C82" i="1"/>
  <c r="B82" i="1"/>
  <c r="A82" i="1"/>
  <c r="H81" i="1"/>
  <c r="G81" i="1"/>
  <c r="D81" i="1"/>
  <c r="C81" i="1"/>
  <c r="B81" i="1"/>
  <c r="A81" i="1"/>
  <c r="H80" i="1"/>
  <c r="G80" i="1"/>
  <c r="D80" i="1"/>
  <c r="C80" i="1"/>
  <c r="B80" i="1"/>
  <c r="A80" i="1"/>
  <c r="H79" i="1"/>
  <c r="G79" i="1"/>
  <c r="D79" i="1"/>
  <c r="C79" i="1"/>
  <c r="B79" i="1"/>
  <c r="A79" i="1"/>
  <c r="H78" i="1"/>
  <c r="G78" i="1"/>
  <c r="D78" i="1"/>
  <c r="C78" i="1"/>
  <c r="B78" i="1"/>
  <c r="A78" i="1"/>
  <c r="H77" i="1"/>
  <c r="G77" i="1"/>
  <c r="D77" i="1"/>
  <c r="C77" i="1"/>
  <c r="B77" i="1"/>
  <c r="A77" i="1"/>
  <c r="H76" i="1"/>
  <c r="G76" i="1"/>
  <c r="D76" i="1"/>
  <c r="C76" i="1"/>
  <c r="B76" i="1"/>
  <c r="A76" i="1"/>
  <c r="H75" i="1"/>
  <c r="G75" i="1"/>
  <c r="D75" i="1"/>
  <c r="C75" i="1"/>
  <c r="B75" i="1"/>
  <c r="A75" i="1"/>
  <c r="H74" i="1"/>
  <c r="G74" i="1"/>
  <c r="D74" i="1"/>
  <c r="C74" i="1"/>
  <c r="B74" i="1"/>
  <c r="A74" i="1"/>
  <c r="H73" i="1"/>
  <c r="G73" i="1"/>
  <c r="D73" i="1"/>
  <c r="C73" i="1"/>
  <c r="B73" i="1"/>
  <c r="A73" i="1"/>
  <c r="H72" i="1"/>
  <c r="G72" i="1"/>
  <c r="D72" i="1"/>
  <c r="C72" i="1"/>
  <c r="B72" i="1"/>
  <c r="A72" i="1"/>
  <c r="H71" i="1"/>
  <c r="G71" i="1"/>
  <c r="D71" i="1"/>
  <c r="C71" i="1"/>
  <c r="B71" i="1"/>
  <c r="A71" i="1"/>
  <c r="H70" i="1"/>
  <c r="G70" i="1"/>
  <c r="D70" i="1"/>
  <c r="C70" i="1"/>
  <c r="B70" i="1"/>
  <c r="A70" i="1"/>
  <c r="H69" i="1"/>
  <c r="G69" i="1"/>
  <c r="D69" i="1"/>
  <c r="C69" i="1"/>
  <c r="B69" i="1"/>
  <c r="A69" i="1"/>
  <c r="H68" i="1"/>
  <c r="G68" i="1"/>
  <c r="D68" i="1"/>
  <c r="C68" i="1"/>
  <c r="B68" i="1"/>
  <c r="A68" i="1"/>
  <c r="H67" i="1"/>
  <c r="G67" i="1"/>
  <c r="D67" i="1"/>
  <c r="C67" i="1"/>
  <c r="B67" i="1"/>
  <c r="A67" i="1"/>
  <c r="H66" i="1"/>
  <c r="G66" i="1"/>
  <c r="D66" i="1"/>
  <c r="C66" i="1"/>
  <c r="B66" i="1"/>
  <c r="A66" i="1"/>
  <c r="H65" i="1"/>
  <c r="G65" i="1"/>
  <c r="D65" i="1"/>
  <c r="C65" i="1"/>
  <c r="B65" i="1"/>
  <c r="A65" i="1"/>
  <c r="H64" i="1"/>
  <c r="G64" i="1"/>
  <c r="D64" i="1"/>
  <c r="C64" i="1"/>
  <c r="B64" i="1"/>
  <c r="A64" i="1"/>
  <c r="H63" i="1"/>
  <c r="G63" i="1"/>
  <c r="D63" i="1"/>
  <c r="C63" i="1"/>
  <c r="B63" i="1"/>
  <c r="A63" i="1"/>
  <c r="H62" i="1"/>
  <c r="G62" i="1"/>
  <c r="D62" i="1"/>
  <c r="C62" i="1"/>
  <c r="B62" i="1"/>
  <c r="A62" i="1"/>
  <c r="H61" i="1"/>
  <c r="G61" i="1"/>
  <c r="D61" i="1"/>
  <c r="C61" i="1"/>
  <c r="B61" i="1"/>
  <c r="A61" i="1"/>
  <c r="H60" i="1"/>
  <c r="G60" i="1"/>
  <c r="D60" i="1"/>
  <c r="C60" i="1"/>
  <c r="B60" i="1"/>
  <c r="A60" i="1"/>
  <c r="H59" i="1"/>
  <c r="G59" i="1"/>
  <c r="D59" i="1"/>
  <c r="C59" i="1"/>
  <c r="B59" i="1"/>
  <c r="A59" i="1"/>
  <c r="H58" i="1"/>
  <c r="G58" i="1"/>
  <c r="D58" i="1"/>
  <c r="C58" i="1"/>
  <c r="B58" i="1"/>
  <c r="A58" i="1"/>
  <c r="H57" i="1"/>
  <c r="G57" i="1"/>
  <c r="D57" i="1"/>
  <c r="C57" i="1"/>
  <c r="B57" i="1"/>
  <c r="A57" i="1"/>
  <c r="H56" i="1"/>
  <c r="G56" i="1"/>
  <c r="D56" i="1"/>
  <c r="C56" i="1"/>
  <c r="B56" i="1"/>
  <c r="A56" i="1"/>
  <c r="H55" i="1"/>
  <c r="G55" i="1"/>
  <c r="D55" i="1"/>
  <c r="C55" i="1"/>
  <c r="B55" i="1"/>
  <c r="A55" i="1"/>
  <c r="H54" i="1"/>
  <c r="G54" i="1"/>
  <c r="D54" i="1"/>
  <c r="C54" i="1"/>
  <c r="B54" i="1"/>
  <c r="A54" i="1"/>
  <c r="H53" i="1"/>
  <c r="G53" i="1"/>
  <c r="D53" i="1"/>
  <c r="C53" i="1"/>
  <c r="B53" i="1"/>
  <c r="A53" i="1"/>
  <c r="H52" i="1"/>
  <c r="G52" i="1"/>
  <c r="D52" i="1"/>
  <c r="C52" i="1"/>
  <c r="B52" i="1"/>
  <c r="A52" i="1"/>
  <c r="H51" i="1"/>
  <c r="G51" i="1"/>
  <c r="D51" i="1"/>
  <c r="C51" i="1"/>
  <c r="B51" i="1"/>
  <c r="A51" i="1"/>
  <c r="H50" i="1"/>
  <c r="G50" i="1"/>
  <c r="D50" i="1"/>
  <c r="C50" i="1"/>
  <c r="B50" i="1"/>
  <c r="A50" i="1"/>
  <c r="H49" i="1"/>
  <c r="G49" i="1"/>
  <c r="D49" i="1"/>
  <c r="C49" i="1"/>
  <c r="B49" i="1"/>
  <c r="A49" i="1"/>
  <c r="H48" i="1"/>
  <c r="G48" i="1"/>
  <c r="D48" i="1"/>
  <c r="C48" i="1"/>
  <c r="B48" i="1"/>
  <c r="A48" i="1"/>
  <c r="H47" i="1"/>
  <c r="G47" i="1"/>
  <c r="D47" i="1"/>
  <c r="C47" i="1"/>
  <c r="B47" i="1"/>
  <c r="A47" i="1"/>
  <c r="H46" i="1"/>
  <c r="G46" i="1"/>
  <c r="D46" i="1"/>
  <c r="C46" i="1"/>
  <c r="B46" i="1"/>
  <c r="A46" i="1"/>
  <c r="H45" i="1"/>
  <c r="G45" i="1"/>
  <c r="D45" i="1"/>
  <c r="C45" i="1"/>
  <c r="B45" i="1"/>
  <c r="A45" i="1"/>
  <c r="H44" i="1"/>
  <c r="G44" i="1"/>
  <c r="D44" i="1"/>
  <c r="C44" i="1"/>
  <c r="B44" i="1"/>
  <c r="A44" i="1"/>
  <c r="H43" i="1"/>
  <c r="G43" i="1"/>
  <c r="D43" i="1"/>
  <c r="C43" i="1"/>
  <c r="B43" i="1"/>
  <c r="A43" i="1"/>
  <c r="H42" i="1"/>
  <c r="G42" i="1"/>
  <c r="D42" i="1"/>
  <c r="C42" i="1"/>
  <c r="B42" i="1"/>
  <c r="A42" i="1"/>
  <c r="H41" i="1"/>
  <c r="G41" i="1"/>
  <c r="D41" i="1"/>
  <c r="C41" i="1"/>
  <c r="B41" i="1"/>
  <c r="A41" i="1"/>
  <c r="H40" i="1"/>
  <c r="G40" i="1"/>
  <c r="D40" i="1"/>
  <c r="C40" i="1"/>
  <c r="B40" i="1"/>
  <c r="A40" i="1"/>
  <c r="H39" i="1"/>
  <c r="G39" i="1"/>
  <c r="D39" i="1"/>
  <c r="C39" i="1"/>
  <c r="B39" i="1"/>
  <c r="A39" i="1"/>
  <c r="H38" i="1"/>
  <c r="G38" i="1"/>
  <c r="D38" i="1"/>
  <c r="C38" i="1"/>
  <c r="B38" i="1"/>
  <c r="A38" i="1"/>
  <c r="H37" i="1"/>
  <c r="G37" i="1"/>
  <c r="D37" i="1"/>
  <c r="C37" i="1"/>
  <c r="B37" i="1"/>
  <c r="A37" i="1"/>
  <c r="H36" i="1"/>
  <c r="G36" i="1"/>
  <c r="D36" i="1"/>
  <c r="C36" i="1"/>
  <c r="B36" i="1"/>
  <c r="A36" i="1"/>
  <c r="H35" i="1"/>
  <c r="G35" i="1"/>
  <c r="D35" i="1"/>
  <c r="C35" i="1"/>
  <c r="B35" i="1"/>
  <c r="A35" i="1"/>
  <c r="H34" i="1"/>
  <c r="G34" i="1"/>
  <c r="D34" i="1"/>
  <c r="C34" i="1"/>
  <c r="B34" i="1"/>
  <c r="A34" i="1"/>
  <c r="H33" i="1"/>
  <c r="G33" i="1"/>
  <c r="D33" i="1"/>
  <c r="C33" i="1"/>
  <c r="B33" i="1"/>
  <c r="A33" i="1"/>
  <c r="H32" i="1"/>
  <c r="G32" i="1"/>
  <c r="D32" i="1"/>
  <c r="C32" i="1"/>
  <c r="B32" i="1"/>
  <c r="A32" i="1"/>
  <c r="H31" i="1"/>
  <c r="G31" i="1"/>
  <c r="D31" i="1"/>
  <c r="C31" i="1"/>
  <c r="B31" i="1"/>
  <c r="A31" i="1"/>
  <c r="H30" i="1"/>
  <c r="G30" i="1"/>
  <c r="D30" i="1"/>
  <c r="C30" i="1"/>
  <c r="B30" i="1"/>
  <c r="A30" i="1"/>
  <c r="H29" i="1"/>
  <c r="G29" i="1"/>
  <c r="D29" i="1"/>
  <c r="C29" i="1"/>
  <c r="B29" i="1"/>
  <c r="A29" i="1"/>
  <c r="H28" i="1"/>
  <c r="G28" i="1"/>
  <c r="D28" i="1"/>
  <c r="C28" i="1"/>
  <c r="B28" i="1"/>
  <c r="A28" i="1"/>
  <c r="H27" i="1"/>
  <c r="G27" i="1"/>
  <c r="D27" i="1"/>
  <c r="C27" i="1"/>
  <c r="B27" i="1"/>
  <c r="A27" i="1"/>
  <c r="H26" i="1"/>
  <c r="G26" i="1"/>
  <c r="D26" i="1"/>
  <c r="C26" i="1"/>
  <c r="B26" i="1"/>
  <c r="A26" i="1"/>
  <c r="H25" i="1"/>
  <c r="G25" i="1"/>
  <c r="D25" i="1"/>
  <c r="C25" i="1"/>
  <c r="B25" i="1"/>
  <c r="A25" i="1"/>
  <c r="H24" i="1"/>
  <c r="G24" i="1"/>
  <c r="D24" i="1"/>
  <c r="C24" i="1"/>
  <c r="B24" i="1"/>
  <c r="A24" i="1"/>
  <c r="H23" i="1"/>
  <c r="G23" i="1"/>
  <c r="D23" i="1"/>
  <c r="C23" i="1"/>
  <c r="B23" i="1"/>
  <c r="A23" i="1"/>
  <c r="H22" i="1"/>
  <c r="G22" i="1"/>
  <c r="D22" i="1"/>
  <c r="C22" i="1"/>
  <c r="B22" i="1"/>
  <c r="A22" i="1"/>
  <c r="H21" i="1"/>
  <c r="G21" i="1"/>
  <c r="D21" i="1"/>
  <c r="C21" i="1"/>
  <c r="B21" i="1"/>
  <c r="A21" i="1"/>
  <c r="H20" i="1"/>
  <c r="G20" i="1"/>
  <c r="D20" i="1"/>
  <c r="C20" i="1"/>
  <c r="B20" i="1"/>
  <c r="A20" i="1"/>
  <c r="H19" i="1"/>
  <c r="G19" i="1"/>
  <c r="D19" i="1"/>
  <c r="C19" i="1"/>
  <c r="B19" i="1"/>
  <c r="A19" i="1"/>
  <c r="H18" i="1"/>
  <c r="G18" i="1"/>
  <c r="D18" i="1"/>
  <c r="C18" i="1"/>
  <c r="B18" i="1"/>
  <c r="A18" i="1"/>
  <c r="H17" i="1"/>
  <c r="G17" i="1"/>
  <c r="D17" i="1"/>
  <c r="C17" i="1"/>
  <c r="B17" i="1"/>
  <c r="A17" i="1"/>
  <c r="H16" i="1"/>
  <c r="G16" i="1"/>
  <c r="D16" i="1"/>
  <c r="C16" i="1"/>
  <c r="B16" i="1"/>
  <c r="A16" i="1"/>
  <c r="H15" i="1"/>
  <c r="G15" i="1"/>
  <c r="D15" i="1"/>
  <c r="C15" i="1"/>
  <c r="B15" i="1"/>
  <c r="A15" i="1"/>
  <c r="H14" i="1"/>
  <c r="G14" i="1"/>
  <c r="D14" i="1"/>
  <c r="C14" i="1"/>
  <c r="B14" i="1"/>
  <c r="A14" i="1"/>
  <c r="H13" i="1"/>
  <c r="G13" i="1"/>
  <c r="D13" i="1"/>
  <c r="C13" i="1"/>
  <c r="B13" i="1"/>
  <c r="A13" i="1"/>
  <c r="H12" i="1"/>
  <c r="G12" i="1"/>
  <c r="D12" i="1"/>
  <c r="C12" i="1"/>
  <c r="B12" i="1"/>
  <c r="A12" i="1"/>
  <c r="H11" i="1"/>
  <c r="G11" i="1"/>
  <c r="D11" i="1"/>
  <c r="C11" i="1"/>
  <c r="B11" i="1"/>
  <c r="A11" i="1"/>
  <c r="H10" i="1"/>
  <c r="G10" i="1"/>
  <c r="D10" i="1"/>
  <c r="C10" i="1"/>
  <c r="B10" i="1"/>
  <c r="A10" i="1"/>
  <c r="H9" i="1"/>
  <c r="G9" i="1"/>
  <c r="D9" i="1"/>
  <c r="C9" i="1"/>
  <c r="B9" i="1"/>
  <c r="A9" i="1"/>
  <c r="H8" i="1"/>
  <c r="G8" i="1"/>
  <c r="D8" i="1"/>
  <c r="C8" i="1"/>
  <c r="B8" i="1"/>
  <c r="A8" i="1"/>
  <c r="H7" i="1"/>
  <c r="G7" i="1"/>
  <c r="D7" i="1"/>
  <c r="C7" i="1"/>
  <c r="B7" i="1"/>
  <c r="A7" i="1"/>
  <c r="H6" i="1"/>
  <c r="G6" i="1"/>
  <c r="D6" i="1"/>
  <c r="C6" i="1"/>
  <c r="B6" i="1"/>
  <c r="A6" i="1"/>
  <c r="H5" i="1"/>
  <c r="G5" i="1"/>
  <c r="D5" i="1"/>
  <c r="C5" i="1"/>
  <c r="B5" i="1"/>
  <c r="A5" i="1"/>
  <c r="H4" i="1"/>
  <c r="G4" i="1"/>
  <c r="D4" i="1"/>
  <c r="C4" i="1"/>
  <c r="B4" i="1"/>
  <c r="A4" i="1"/>
  <c r="H3" i="1"/>
  <c r="G3" i="1"/>
  <c r="D3" i="1"/>
  <c r="C3" i="1"/>
  <c r="B3" i="1"/>
  <c r="A3" i="1"/>
</calcChain>
</file>

<file path=xl/sharedStrings.xml><?xml version="1.0" encoding="utf-8"?>
<sst xmlns="http://schemas.openxmlformats.org/spreadsheetml/2006/main" count="35888" uniqueCount="1266">
  <si>
    <t>Fund-Org-Program Combinations</t>
  </si>
  <si>
    <t>Financial Managers</t>
  </si>
  <si>
    <t>Fund</t>
  </si>
  <si>
    <t>Org</t>
  </si>
  <si>
    <t>Prog</t>
  </si>
  <si>
    <t>Index</t>
  </si>
  <si>
    <t>Fund Name</t>
  </si>
  <si>
    <t>Org Name</t>
  </si>
  <si>
    <t>Grant</t>
  </si>
  <si>
    <t>Approval Tier</t>
  </si>
  <si>
    <t>Min $$</t>
  </si>
  <si>
    <t>Max $$</t>
  </si>
  <si>
    <t>Financial Manager (FM)</t>
  </si>
  <si>
    <t>Alternate FM1</t>
  </si>
  <si>
    <t>Alternate FM2</t>
  </si>
  <si>
    <t>Alternate FM3</t>
  </si>
  <si>
    <t>Principal Investigator</t>
  </si>
  <si>
    <t>Accounting Contact</t>
  </si>
  <si>
    <t>Budget Contact</t>
  </si>
  <si>
    <t>Department Contact</t>
  </si>
  <si>
    <t>General Fund</t>
  </si>
  <si>
    <t>President's Office</t>
  </si>
  <si>
    <t>Beury, Carey</t>
  </si>
  <si>
    <t>Musich, Nita</t>
  </si>
  <si>
    <t>Williams, Brandon</t>
  </si>
  <si>
    <t>Board of Trustees</t>
  </si>
  <si>
    <t>Faculty Senate</t>
  </si>
  <si>
    <t>Blunt, Shelly</t>
  </si>
  <si>
    <t>Duran, Michele</t>
  </si>
  <si>
    <t>Carpenter, Harrison</t>
  </si>
  <si>
    <t>Administrative Senate</t>
  </si>
  <si>
    <t>Sickman, Jeff</t>
  </si>
  <si>
    <t>Will, Sarah</t>
  </si>
  <si>
    <t>Staff Council</t>
  </si>
  <si>
    <t>Hermann, Constance</t>
  </si>
  <si>
    <t>Brown, Stephanie</t>
  </si>
  <si>
    <t>Provost's Office</t>
  </si>
  <si>
    <t>Simmons, Michelle</t>
  </si>
  <si>
    <t>HLC Self Study and Site Visit</t>
  </si>
  <si>
    <t>Outreach &amp; Engagement</t>
  </si>
  <si>
    <t>Stoneking, Dawn</t>
  </si>
  <si>
    <t>Norrington, Laura</t>
  </si>
  <si>
    <t>Townsend, Leslie</t>
  </si>
  <si>
    <t>Center for Applied Research</t>
  </si>
  <si>
    <t>College Achievement Program</t>
  </si>
  <si>
    <t>Dumond, Jaclyn</t>
  </si>
  <si>
    <t>Veteran Military Family Resource Ct</t>
  </si>
  <si>
    <t>Matherly, Joel</t>
  </si>
  <si>
    <t>Lifelong Learning</t>
  </si>
  <si>
    <t>Historic Southern Indiana</t>
  </si>
  <si>
    <t>Glenn, Megan</t>
  </si>
  <si>
    <t>Online and Adult Learning</t>
  </si>
  <si>
    <t>Crose, Brian</t>
  </si>
  <si>
    <t>Dixon, Michael</t>
  </si>
  <si>
    <t>ROTC</t>
  </si>
  <si>
    <t>Professional Studies</t>
  </si>
  <si>
    <t>Doughty, Del</t>
  </si>
  <si>
    <t>Rode, Silvia</t>
  </si>
  <si>
    <t>Shefveland, Kristalyn</t>
  </si>
  <si>
    <t>Minnette, Julie</t>
  </si>
  <si>
    <t>Graduate Studies</t>
  </si>
  <si>
    <t>Gibson, Lindsey</t>
  </si>
  <si>
    <t>David L Rice Library</t>
  </si>
  <si>
    <t>Hostetler, Marna</t>
  </si>
  <si>
    <t>McAlister, Leah</t>
  </si>
  <si>
    <t>Williams, Kirsten</t>
  </si>
  <si>
    <t>Ruddell, Janet</t>
  </si>
  <si>
    <t>Library Testing Center</t>
  </si>
  <si>
    <t>Institutional Analytics Office</t>
  </si>
  <si>
    <t>Johnson, Gregory</t>
  </si>
  <si>
    <t>Sponsored Projects &amp; Research</t>
  </si>
  <si>
    <t>Chan Hilton, Amy</t>
  </si>
  <si>
    <t>Deeg, Rebecca</t>
  </si>
  <si>
    <t>Univ Core Curriculum Assessment</t>
  </si>
  <si>
    <t>Honors Program</t>
  </si>
  <si>
    <t>Hardgrave, Jason</t>
  </si>
  <si>
    <t>Horn, Jenn</t>
  </si>
  <si>
    <t>University Division</t>
  </si>
  <si>
    <t>Fitzgibbon, Tim</t>
  </si>
  <si>
    <t>Crowe, Kayla</t>
  </si>
  <si>
    <t>Academic Success Center</t>
  </si>
  <si>
    <t>McDaniel, Fable</t>
  </si>
  <si>
    <t>Disability Resources</t>
  </si>
  <si>
    <t>Kirk, Michelle</t>
  </si>
  <si>
    <t>Ctr for Excell in Teaching &amp; Learng</t>
  </si>
  <si>
    <t>Romain College of Business</t>
  </si>
  <si>
    <t>Mujumdar, Sudesh</t>
  </si>
  <si>
    <t>McGuire, Brian</t>
  </si>
  <si>
    <t>Schibik, Tim</t>
  </si>
  <si>
    <t>Gopal-Campbell, Arupa</t>
  </si>
  <si>
    <t>Advising Center--Business</t>
  </si>
  <si>
    <t>Coleman, Anna</t>
  </si>
  <si>
    <t>Accounting and Finance</t>
  </si>
  <si>
    <t>Noland, Thomas</t>
  </si>
  <si>
    <t>Management and Information Sciences</t>
  </si>
  <si>
    <t>Rhew, Nicholas</t>
  </si>
  <si>
    <t>MBA Online</t>
  </si>
  <si>
    <t>Economics and Marketing</t>
  </si>
  <si>
    <t>Milewicz, Chad</t>
  </si>
  <si>
    <t>Blair Chair of Marketing</t>
  </si>
  <si>
    <t>Social Work</t>
  </si>
  <si>
    <t>Dickerson, Jay</t>
  </si>
  <si>
    <t>Kinesiology and Sport</t>
  </si>
  <si>
    <t>Frimming, Renee</t>
  </si>
  <si>
    <t>Beam, Teri</t>
  </si>
  <si>
    <t>Walsh, Ken</t>
  </si>
  <si>
    <t>Colson, Tori</t>
  </si>
  <si>
    <t>Bandy, Alek</t>
  </si>
  <si>
    <t>Hoskins, Terah</t>
  </si>
  <si>
    <t>Teacher Education</t>
  </si>
  <si>
    <t>College of Liberal Arts</t>
  </si>
  <si>
    <t>Advising Center--Liberal Arts</t>
  </si>
  <si>
    <t>Rowland, Renee</t>
  </si>
  <si>
    <t>LA Education and Programming</t>
  </si>
  <si>
    <t>Berger Lecture</t>
  </si>
  <si>
    <t>LA Distinguished Scholar Lecture</t>
  </si>
  <si>
    <t>Chamber Choir</t>
  </si>
  <si>
    <t>Weimer, Paul</t>
  </si>
  <si>
    <t>Jazz Ensemble</t>
  </si>
  <si>
    <t>USI Theatre</t>
  </si>
  <si>
    <t>FishHook Journal</t>
  </si>
  <si>
    <t>The Spin Radio</t>
  </si>
  <si>
    <t>Morris, John</t>
  </si>
  <si>
    <t>Art and Design Department</t>
  </si>
  <si>
    <t>McCutchan Art Center/Pace Galleries</t>
  </si>
  <si>
    <t>Music Instruction</t>
  </si>
  <si>
    <t>Performing Arts</t>
  </si>
  <si>
    <t>Communications and Media</t>
  </si>
  <si>
    <t>English</t>
  </si>
  <si>
    <t>Film Series</t>
  </si>
  <si>
    <t>World Languages and Cultures</t>
  </si>
  <si>
    <t>History</t>
  </si>
  <si>
    <t>Center for Communal Studies</t>
  </si>
  <si>
    <t>Political Sci, Pub Adm &amp; Philosophy</t>
  </si>
  <si>
    <t>Armeanu, Oana</t>
  </si>
  <si>
    <t>Psychology</t>
  </si>
  <si>
    <t>Sociology</t>
  </si>
  <si>
    <t>Criminal Justice Department</t>
  </si>
  <si>
    <t>Kinney College of Nursing &amp; HP</t>
  </si>
  <si>
    <t>Doninger, Amy</t>
  </si>
  <si>
    <t>McCullough, Julie</t>
  </si>
  <si>
    <t>Lemberg, Melody</t>
  </si>
  <si>
    <t>Rankin, Bailey</t>
  </si>
  <si>
    <t>Advising Center--Nursing &amp; HP</t>
  </si>
  <si>
    <t>Dunn, Cara</t>
  </si>
  <si>
    <t>Nursing</t>
  </si>
  <si>
    <t>Health Admin &amp; Community Health</t>
  </si>
  <si>
    <t>Reynolds, Erin</t>
  </si>
  <si>
    <t>Hille, Kimberly</t>
  </si>
  <si>
    <t>Gerontology</t>
  </si>
  <si>
    <t>Leahy, Suzanne</t>
  </si>
  <si>
    <t>Master of Health Administration</t>
  </si>
  <si>
    <t>Valadares, Kevin</t>
  </si>
  <si>
    <t>Food and Nutrition</t>
  </si>
  <si>
    <t>Young, Beth</t>
  </si>
  <si>
    <t>Occupational Therapy</t>
  </si>
  <si>
    <t>Mason, Jessica</t>
  </si>
  <si>
    <t>Occupational Therapy Assistant</t>
  </si>
  <si>
    <t>Weir, Sean</t>
  </si>
  <si>
    <t>KCNHP Clinical Simulation Program</t>
  </si>
  <si>
    <t>Thompson, Beth</t>
  </si>
  <si>
    <t>Dental Assisting</t>
  </si>
  <si>
    <t>Fehrenbacher, Jennifer</t>
  </si>
  <si>
    <t>Dental Hygiene</t>
  </si>
  <si>
    <t>Holt, Emily</t>
  </si>
  <si>
    <t>Radiologic and Imaging Sciences</t>
  </si>
  <si>
    <t>Cook, Joy</t>
  </si>
  <si>
    <t>Diagnostic Medical Sonography</t>
  </si>
  <si>
    <t>Wilson, Amy</t>
  </si>
  <si>
    <t>Respiratory Therapy</t>
  </si>
  <si>
    <t>Phillips, Mary</t>
  </si>
  <si>
    <t>Health Informatics &amp; Info Mngt</t>
  </si>
  <si>
    <t>Pott College of Sci Engineer &amp; Educ</t>
  </si>
  <si>
    <t>Advising Center--Sci, Engin &amp; Educ</t>
  </si>
  <si>
    <t>Hansen, Jake</t>
  </si>
  <si>
    <t>Wagner, Meg</t>
  </si>
  <si>
    <t>Biology</t>
  </si>
  <si>
    <t>Delaney, Kim</t>
  </si>
  <si>
    <t>Engineering</t>
  </si>
  <si>
    <t>Kuban, Paul</t>
  </si>
  <si>
    <t>McDonald, Tom</t>
  </si>
  <si>
    <t>Applied Engineering Center</t>
  </si>
  <si>
    <t>Mathematical Sciences</t>
  </si>
  <si>
    <t>Hudson, Rick</t>
  </si>
  <si>
    <t>Chemistry and Biochemistry</t>
  </si>
  <si>
    <t>Geo Physics &amp; Envrnmental Science</t>
  </si>
  <si>
    <t>Maria, Tony</t>
  </si>
  <si>
    <t>Univ Marketing and Communications</t>
  </si>
  <si>
    <t>Strupp, Kindra</t>
  </si>
  <si>
    <t>Hawes, Stephanie</t>
  </si>
  <si>
    <t>White, Penny</t>
  </si>
  <si>
    <t>Alumni Engagement and Volunteer USI</t>
  </si>
  <si>
    <t>Carnahan, Maggie</t>
  </si>
  <si>
    <t>Gentry, Andrea</t>
  </si>
  <si>
    <t>Development</t>
  </si>
  <si>
    <t>Gogel, Taylor</t>
  </si>
  <si>
    <t>University Strategic Communication</t>
  </si>
  <si>
    <t>Farless, John</t>
  </si>
  <si>
    <t>Randolph, Elizabeth</t>
  </si>
  <si>
    <t>Photography and Multimedia</t>
  </si>
  <si>
    <t>Goodwin, Barb</t>
  </si>
  <si>
    <t>University Creative and Print</t>
  </si>
  <si>
    <t>Ubelhor, Amy</t>
  </si>
  <si>
    <t>Carter, Ashley</t>
  </si>
  <si>
    <t>Rumsey, Shawn</t>
  </si>
  <si>
    <t>Copier Fleet</t>
  </si>
  <si>
    <t>Carlisle, Gregory</t>
  </si>
  <si>
    <t>Special Events and Scheduling</t>
  </si>
  <si>
    <t>Koewler, Donna</t>
  </si>
  <si>
    <t>Doyle, Megan</t>
  </si>
  <si>
    <t>Chandler, Bailey</t>
  </si>
  <si>
    <t>Commencement</t>
  </si>
  <si>
    <t>Art Collection</t>
  </si>
  <si>
    <t>Sauls, Susan</t>
  </si>
  <si>
    <t>University Marketing Initiative</t>
  </si>
  <si>
    <t>Bosma, Claire</t>
  </si>
  <si>
    <t>Finance and Administration</t>
  </si>
  <si>
    <t>Platts, Jina</t>
  </si>
  <si>
    <t>Federal Relations</t>
  </si>
  <si>
    <t>LaGrange, Zachary</t>
  </si>
  <si>
    <t>Internal Audit</t>
  </si>
  <si>
    <t>Will, Brad</t>
  </si>
  <si>
    <t>Groeninger, Kendra</t>
  </si>
  <si>
    <t>General Instruction</t>
  </si>
  <si>
    <t>University Administration</t>
  </si>
  <si>
    <t>General Academic Support</t>
  </si>
  <si>
    <t>General Student Services</t>
  </si>
  <si>
    <t>General Administration</t>
  </si>
  <si>
    <t>General Facility Oper and Planning</t>
  </si>
  <si>
    <t>Business Office</t>
  </si>
  <si>
    <t>Hensley, Melissa</t>
  </si>
  <si>
    <t>Hildenbrand, Shannon</t>
  </si>
  <si>
    <t>University Budgeting</t>
  </si>
  <si>
    <t>Fisher, Amy</t>
  </si>
  <si>
    <t>Business Office Accounting</t>
  </si>
  <si>
    <t>Shoptaw, Jonathan</t>
  </si>
  <si>
    <t>Foundation Accounting</t>
  </si>
  <si>
    <t>Bertram, John</t>
  </si>
  <si>
    <t>Guthery, Dennis</t>
  </si>
  <si>
    <t>Bursar's Office</t>
  </si>
  <si>
    <t>Henson, Emily</t>
  </si>
  <si>
    <t>Miller, Cindy</t>
  </si>
  <si>
    <t>Procurement</t>
  </si>
  <si>
    <t>Sponn, Jeff</t>
  </si>
  <si>
    <t>Weinzapfel, Julie</t>
  </si>
  <si>
    <t>Stanley, Susanne</t>
  </si>
  <si>
    <t>Weinzapfel, Becky</t>
  </si>
  <si>
    <t>Distribution Services</t>
  </si>
  <si>
    <t>Deom, Selene</t>
  </si>
  <si>
    <t>Lenfers, Scott</t>
  </si>
  <si>
    <t>Peach, Christian</t>
  </si>
  <si>
    <t>Krohn, Sharla</t>
  </si>
  <si>
    <t>Risk Management</t>
  </si>
  <si>
    <t>Bemis, Hilary</t>
  </si>
  <si>
    <t>Public Safety Office</t>
  </si>
  <si>
    <t>Preston, Samuel</t>
  </si>
  <si>
    <t>Devillez, Nathan</t>
  </si>
  <si>
    <t>Jones, Brittany</t>
  </si>
  <si>
    <t>Parking Enforcement</t>
  </si>
  <si>
    <t>Facility Operations and Planning</t>
  </si>
  <si>
    <t>Facility Ops - HVAC</t>
  </si>
  <si>
    <t>Facility Ops - Maintenance</t>
  </si>
  <si>
    <t>Facility Ops - Grounds</t>
  </si>
  <si>
    <t>Facility Ops - Custodial</t>
  </si>
  <si>
    <t>Facility Oper and Plan Univ Recycle</t>
  </si>
  <si>
    <t>Environmental Health and Safety</t>
  </si>
  <si>
    <t>Morrison, Bryan</t>
  </si>
  <si>
    <t>Administrative Technology Services</t>
  </si>
  <si>
    <t>Siders, Austin</t>
  </si>
  <si>
    <t>Draper, Anastasia</t>
  </si>
  <si>
    <t>Tharp, Kyle</t>
  </si>
  <si>
    <t>Academic Technology Services</t>
  </si>
  <si>
    <t>Ahmed, Juzar</t>
  </si>
  <si>
    <t>University Web and Digital Content</t>
  </si>
  <si>
    <t>Hess, Brandi</t>
  </si>
  <si>
    <t>Govt Approp--General Operating</t>
  </si>
  <si>
    <t>Govt Approp--Fee Replacement</t>
  </si>
  <si>
    <t>Contingent Student Fees--Undergrad</t>
  </si>
  <si>
    <t>RN to BSN Online Fees</t>
  </si>
  <si>
    <t>BSRT Online Clearing</t>
  </si>
  <si>
    <t>Ivy Tech Dual Enroll Clearing</t>
  </si>
  <si>
    <t>Future Term Clearing</t>
  </si>
  <si>
    <t>Contingent Student Fees--Graduate</t>
  </si>
  <si>
    <t>MBA Online Fees</t>
  </si>
  <si>
    <t>MHA Accelerated Clearing</t>
  </si>
  <si>
    <t>Masters in Criminal Justice Online</t>
  </si>
  <si>
    <t>Masters in Public Admin Online</t>
  </si>
  <si>
    <t>Masters in Education Online</t>
  </si>
  <si>
    <t>Masters in Communication Online</t>
  </si>
  <si>
    <t>Audit Fees</t>
  </si>
  <si>
    <t>Admission Application Fees</t>
  </si>
  <si>
    <t>Admission Enrollment Fee</t>
  </si>
  <si>
    <t>Counseling Services Fee</t>
  </si>
  <si>
    <t>Assessment Fee</t>
  </si>
  <si>
    <t>Portfolio Review Fees</t>
  </si>
  <si>
    <t>Liberal Arts Fees</t>
  </si>
  <si>
    <t>Science &amp; Engineering Fees</t>
  </si>
  <si>
    <t>Nursing &amp; Health Prof Fees</t>
  </si>
  <si>
    <t>Business Fees</t>
  </si>
  <si>
    <t>University Division Fees</t>
  </si>
  <si>
    <t>Clinical Fees--CNHP</t>
  </si>
  <si>
    <t>Lab Fees--Liberal Arts</t>
  </si>
  <si>
    <t>Lab Fees--Science, Engineer, Educ</t>
  </si>
  <si>
    <t>Lab Fees--Nursing &amp; Health Prof</t>
  </si>
  <si>
    <t>Lab Fees--University Division</t>
  </si>
  <si>
    <t>Lab Fees--Business</t>
  </si>
  <si>
    <t>Lab Fees--Online Learning</t>
  </si>
  <si>
    <t>Engineering Undergrad Program Fee</t>
  </si>
  <si>
    <t>Nursing BSN Program Fee</t>
  </si>
  <si>
    <t>Nursing MSN Program Fee</t>
  </si>
  <si>
    <t>Nursing DNP Program Fee</t>
  </si>
  <si>
    <t>Occupational Therapy Program Fee</t>
  </si>
  <si>
    <t>Computer Science Program Fee</t>
  </si>
  <si>
    <t>Health Informatics Program Fee</t>
  </si>
  <si>
    <t>Social Work Program Fee</t>
  </si>
  <si>
    <t>Respiratory Therapy Program Fee</t>
  </si>
  <si>
    <t>Academic Services Technology Rev</t>
  </si>
  <si>
    <t>Art Supply Fees</t>
  </si>
  <si>
    <t>Non-Resident Fees--Undergraduate</t>
  </si>
  <si>
    <t>Non-Resident Fees--Graduate</t>
  </si>
  <si>
    <t>Gifts and Contracts--USI Foundation</t>
  </si>
  <si>
    <t>Uniprint</t>
  </si>
  <si>
    <t>Administrative Cost Recovery</t>
  </si>
  <si>
    <t>Miscellaneous Rental Income</t>
  </si>
  <si>
    <t>Scrap Materials and Equipment Sales</t>
  </si>
  <si>
    <t>Investment Income</t>
  </si>
  <si>
    <t>Waterman, Katie</t>
  </si>
  <si>
    <t>Parking Penalties and Services</t>
  </si>
  <si>
    <t>Pay Parking Lot Revenue</t>
  </si>
  <si>
    <t>Payment Plan Revenue</t>
  </si>
  <si>
    <t>Miscellaneous Revenue</t>
  </si>
  <si>
    <t>Transfers In-Athletics</t>
  </si>
  <si>
    <t>Suspense</t>
  </si>
  <si>
    <t>Graduate Assistant Clearing Org</t>
  </si>
  <si>
    <t>21st Century Scholarship Textbooks</t>
  </si>
  <si>
    <t>Riney, Joanna</t>
  </si>
  <si>
    <t>Nickens, Cathy</t>
  </si>
  <si>
    <t>Government and Legal Affairs</t>
  </si>
  <si>
    <t>Human Resources</t>
  </si>
  <si>
    <t>Institutional Equity Office</t>
  </si>
  <si>
    <t>Givens, Chelsea</t>
  </si>
  <si>
    <t>HR Training &amp; Orientation Programs</t>
  </si>
  <si>
    <t>Student Affairs</t>
  </si>
  <si>
    <t>Mustafa, Abeer</t>
  </si>
  <si>
    <t>Beasley, Nicole</t>
  </si>
  <si>
    <t>Student Affairs Staff Development</t>
  </si>
  <si>
    <t>Pathways to College</t>
  </si>
  <si>
    <t>Burton, Xavia</t>
  </si>
  <si>
    <t>Registrar's Office</t>
  </si>
  <si>
    <t>Frank, Sandy</t>
  </si>
  <si>
    <t>Nelson, Angel</t>
  </si>
  <si>
    <t>Counseling and Psychological Srvcs</t>
  </si>
  <si>
    <t>Sanabria, Robin</t>
  </si>
  <si>
    <t>Pryor, Aaron</t>
  </si>
  <si>
    <t>Berry, Laurie</t>
  </si>
  <si>
    <t>Schmitt, Mackenzie</t>
  </si>
  <si>
    <t>Dean of Students</t>
  </si>
  <si>
    <t>Berrios Chavarria, Cesar</t>
  </si>
  <si>
    <t>Intramural Operations</t>
  </si>
  <si>
    <t>Walden-Schwake, Stephanie</t>
  </si>
  <si>
    <t>Hawkins, Drew</t>
  </si>
  <si>
    <t>Student Wellness</t>
  </si>
  <si>
    <t>Religious Life</t>
  </si>
  <si>
    <t>Schulten, Anna</t>
  </si>
  <si>
    <t>Student Life</t>
  </si>
  <si>
    <t>Garrison, Jenny</t>
  </si>
  <si>
    <t>New Student &amp; Transitional Programs</t>
  </si>
  <si>
    <t>Stoen, Carmen</t>
  </si>
  <si>
    <t>Smith, Rashad</t>
  </si>
  <si>
    <t>Myers-Alldredge, Jasmine</t>
  </si>
  <si>
    <t>Undergraduate Admissions</t>
  </si>
  <si>
    <t>Parsons, Koryn</t>
  </si>
  <si>
    <t>Spencer, Esther</t>
  </si>
  <si>
    <t>Career Success Center</t>
  </si>
  <si>
    <t>Nurrenbern, Paula</t>
  </si>
  <si>
    <t>Center for International Programs</t>
  </si>
  <si>
    <t>Zlatkovska, Emilija</t>
  </si>
  <si>
    <t>Smith, Jaidyn</t>
  </si>
  <si>
    <t>Baird, Hunter</t>
  </si>
  <si>
    <t>Student Financial Assistance</t>
  </si>
  <si>
    <t>Strategic Enrollment Management</t>
  </si>
  <si>
    <t>Hellenberg, Sarah</t>
  </si>
  <si>
    <t>Athletics Administration</t>
  </si>
  <si>
    <t>Hall, Jon Mark</t>
  </si>
  <si>
    <t>Fulton, Mandi</t>
  </si>
  <si>
    <t>Eaton, Alex</t>
  </si>
  <si>
    <t>Goebel, Angie</t>
  </si>
  <si>
    <t>Sports Medicine</t>
  </si>
  <si>
    <t>Screaming Eagles Complex</t>
  </si>
  <si>
    <t>Delph, Holly</t>
  </si>
  <si>
    <t>Ahlbrand, Justin</t>
  </si>
  <si>
    <t>Screaming Eagles Aquatic Center</t>
  </si>
  <si>
    <t>Baseball--Men</t>
  </si>
  <si>
    <t>Softball--Women</t>
  </si>
  <si>
    <t>Basketball--Men</t>
  </si>
  <si>
    <t>Basketball--Women</t>
  </si>
  <si>
    <t>Cross Country--Men</t>
  </si>
  <si>
    <t>Cross Country--Women</t>
  </si>
  <si>
    <t>Golf--Men</t>
  </si>
  <si>
    <t>Golf--Women</t>
  </si>
  <si>
    <t>Soccer--Men</t>
  </si>
  <si>
    <t>Soccer--Women</t>
  </si>
  <si>
    <t>Tennis--Men</t>
  </si>
  <si>
    <t>Tennis--Women</t>
  </si>
  <si>
    <t>Volleyball--Women</t>
  </si>
  <si>
    <t>Swimming &amp; Diving--Men</t>
  </si>
  <si>
    <t>Swimming &amp; Diving--Women</t>
  </si>
  <si>
    <t>Reserve--Uniprint</t>
  </si>
  <si>
    <t>Reserve--Distribution Srvs Equip</t>
  </si>
  <si>
    <t>Reserve--The Spin Radio</t>
  </si>
  <si>
    <t>Reserve--LA Educ and Programming</t>
  </si>
  <si>
    <t>Reserve--Chamber Choir</t>
  </si>
  <si>
    <t>Reserve--USI Theatre</t>
  </si>
  <si>
    <t>Reserve--University Initiatives</t>
  </si>
  <si>
    <t>Reserve--Workman's Compensation</t>
  </si>
  <si>
    <t>Reserve--Self-Insurance Unemploy</t>
  </si>
  <si>
    <t>Reserve--Self-Insurance Buildings</t>
  </si>
  <si>
    <t>Reserve--Self-Insurance Equipment</t>
  </si>
  <si>
    <t>Reserve--Equipment Replacement</t>
  </si>
  <si>
    <t>Reserve--Revolving Funds</t>
  </si>
  <si>
    <t>Reserve--Outstanding Encumbrances</t>
  </si>
  <si>
    <t>Reserve--Computer Software Replace</t>
  </si>
  <si>
    <t>Long-Term-Reserve--Medical Premiums</t>
  </si>
  <si>
    <t>Reserve--Science and Eng Equipment</t>
  </si>
  <si>
    <t>Reserve--Provost Initiatives</t>
  </si>
  <si>
    <t>Reserve--Technology Initiatives</t>
  </si>
  <si>
    <t>Reserve--University Benefits</t>
  </si>
  <si>
    <t>Reserve--Ctr for Applied Research</t>
  </si>
  <si>
    <t>Reserve--Economic Development Funds</t>
  </si>
  <si>
    <t>Reserve--Engineering Program</t>
  </si>
  <si>
    <t>Reserve-Business Projects</t>
  </si>
  <si>
    <t>Reserve-Nursing &amp; HP Projects</t>
  </si>
  <si>
    <t>Reserve-Science and Eng Projects</t>
  </si>
  <si>
    <t>Reserve-Planning, Research, Assess</t>
  </si>
  <si>
    <t>Reserve-Jazz Ensemble</t>
  </si>
  <si>
    <t>Reserve-Online Learning</t>
  </si>
  <si>
    <t>Reserve-Counseling Center</t>
  </si>
  <si>
    <t>Reserve-Nursing Program</t>
  </si>
  <si>
    <t>Reserve-CAP Program</t>
  </si>
  <si>
    <t>Reserve-Occup Therapy Program</t>
  </si>
  <si>
    <t>Reserve-Teacher Education Program</t>
  </si>
  <si>
    <t>Reserve-Applied Engineering Center</t>
  </si>
  <si>
    <t>Reserve--Computer Science Program</t>
  </si>
  <si>
    <t>Reserve--STEM Initiatives</t>
  </si>
  <si>
    <t>Reserve--Campus Security Enhance</t>
  </si>
  <si>
    <t>Reserve - - Social Work Program</t>
  </si>
  <si>
    <t>Reserve-Univ Marketing Initiatives</t>
  </si>
  <si>
    <t>Reserve-Position Holdback</t>
  </si>
  <si>
    <t>Reserve-Respiratory Therapy Program</t>
  </si>
  <si>
    <t>Reserve-Early College Bridge Prog</t>
  </si>
  <si>
    <t>Payroll</t>
  </si>
  <si>
    <t>Miller, Amy</t>
  </si>
  <si>
    <t>Payroll Flex</t>
  </si>
  <si>
    <t>Eckert, Becky</t>
  </si>
  <si>
    <t>Short-Term-Reserve-Medical Premiums</t>
  </si>
  <si>
    <t>Cash Collection Suspense</t>
  </si>
  <si>
    <t>Accounts Payable Clearing</t>
  </si>
  <si>
    <t>Risk Management Clearing</t>
  </si>
  <si>
    <t>Collections Awaiting Distribution</t>
  </si>
  <si>
    <t>Unapplied Cash Payments</t>
  </si>
  <si>
    <t>Student Refunds Clearing</t>
  </si>
  <si>
    <t>Scholarship Holding</t>
  </si>
  <si>
    <t>Stafford Loan EFT Clearing</t>
  </si>
  <si>
    <t>USI Foundation Scholarships</t>
  </si>
  <si>
    <t>Student Service Fee</t>
  </si>
  <si>
    <t>Student Fees Other</t>
  </si>
  <si>
    <t>Academic Facilities Fee</t>
  </si>
  <si>
    <t>University Services Fee</t>
  </si>
  <si>
    <t>Student Activity Fee</t>
  </si>
  <si>
    <t>Technology Fee</t>
  </si>
  <si>
    <t>Athletics Fee</t>
  </si>
  <si>
    <t>Student Services Operations</t>
  </si>
  <si>
    <t>Spring Festival</t>
  </si>
  <si>
    <t>Weihe, Allison</t>
  </si>
  <si>
    <t>Student Programs</t>
  </si>
  <si>
    <t>Athletic Sup Grp PostSeason Travel</t>
  </si>
  <si>
    <t>Aldridge, Jonathan</t>
  </si>
  <si>
    <t>Student Activities</t>
  </si>
  <si>
    <t>Hanks, Matthew</t>
  </si>
  <si>
    <t>Student and Community Engagement</t>
  </si>
  <si>
    <t>Student Leadership Academy</t>
  </si>
  <si>
    <t>First Year Initiatives Program</t>
  </si>
  <si>
    <t>Activities Programming Board</t>
  </si>
  <si>
    <t>Student Government Association</t>
  </si>
  <si>
    <t>Kloenhamer, Danny</t>
  </si>
  <si>
    <t>Student Publications Reserve</t>
  </si>
  <si>
    <t>Student Publications</t>
  </si>
  <si>
    <t>The Shield</t>
  </si>
  <si>
    <t>Todd, Philip</t>
  </si>
  <si>
    <t>Orientation Programs</t>
  </si>
  <si>
    <t>Study Abroad Program Development</t>
  </si>
  <si>
    <t>International Student Exchange Prog</t>
  </si>
  <si>
    <t>International Student Programs</t>
  </si>
  <si>
    <t>Career Services Programs</t>
  </si>
  <si>
    <t>CareerLINK</t>
  </si>
  <si>
    <t>Career Success Center Programs</t>
  </si>
  <si>
    <t>USI Study Abroad in Croatia</t>
  </si>
  <si>
    <t>Global Ambassador Scholarships</t>
  </si>
  <si>
    <t>Study Abroad Individual Students</t>
  </si>
  <si>
    <t>University of Osnabrueck Programs</t>
  </si>
  <si>
    <t>Hochschule Osnabrueck Programs</t>
  </si>
  <si>
    <t>USI Study Abroad in Belize</t>
  </si>
  <si>
    <t>Harlaxton</t>
  </si>
  <si>
    <t>Study Abroad Scholarships</t>
  </si>
  <si>
    <t>Global Engagem Intern Scholarships</t>
  </si>
  <si>
    <t>Global Engagement Ghana Trip</t>
  </si>
  <si>
    <t>Global Engagem Ghana Scholarships</t>
  </si>
  <si>
    <t>Amazon Field School in Peru</t>
  </si>
  <si>
    <t>Cheer Team</t>
  </si>
  <si>
    <t>Dance Team</t>
  </si>
  <si>
    <t>Pep Band</t>
  </si>
  <si>
    <t>Student Organization Support</t>
  </si>
  <si>
    <t>Club Sports</t>
  </si>
  <si>
    <t>Rec &amp; Fitness Center Programs</t>
  </si>
  <si>
    <t>Mosser, Chase</t>
  </si>
  <si>
    <t>Intramural and Recreational Sports</t>
  </si>
  <si>
    <t>Intramural Programs</t>
  </si>
  <si>
    <t>Intramural Athletic Fields</t>
  </si>
  <si>
    <t>Archie's Army</t>
  </si>
  <si>
    <t>Student Organization Activity Fund</t>
  </si>
  <si>
    <t>Homecoming</t>
  </si>
  <si>
    <t>Eagle Perks Program</t>
  </si>
  <si>
    <t>Student Financial Success Center</t>
  </si>
  <si>
    <t>Student Programming Reserve</t>
  </si>
  <si>
    <t>Fraternity and Sorority Life</t>
  </si>
  <si>
    <t>FASTRC Pool</t>
  </si>
  <si>
    <t>CETL Pool</t>
  </si>
  <si>
    <t>Endeavor Awards</t>
  </si>
  <si>
    <t>Endeavor Travel Awards</t>
  </si>
  <si>
    <t>New Harmony Faculty Fellowship</t>
  </si>
  <si>
    <t>Student/Faculty Honors Symposium</t>
  </si>
  <si>
    <t>Volunteer USI</t>
  </si>
  <si>
    <t>Campus Bus &amp; Shuttle Service</t>
  </si>
  <si>
    <t>Lifelong Learning Events</t>
  </si>
  <si>
    <t>Historic Southern Indiana Projects</t>
  </si>
  <si>
    <t>Southern Indiana Japanese School</t>
  </si>
  <si>
    <t>Lifelong Learning Contract Programs</t>
  </si>
  <si>
    <t>Tri-State Safety Council</t>
  </si>
  <si>
    <t>Health Professions Research Conf</t>
  </si>
  <si>
    <t>KCNHP Lifelong Learning Conferences</t>
  </si>
  <si>
    <t>Schenk, Susie</t>
  </si>
  <si>
    <t>Southern Indiana Reading Series</t>
  </si>
  <si>
    <t>University Core Curriculum</t>
  </si>
  <si>
    <t>Community of Scholars</t>
  </si>
  <si>
    <t>Speaker Series</t>
  </si>
  <si>
    <t>Provost Faculty Development Travel</t>
  </si>
  <si>
    <t>Faculty Enhance Science &amp; Engineer</t>
  </si>
  <si>
    <t>Scripps Howard Video Complex</t>
  </si>
  <si>
    <t>Computer Equipment &amp; Maintenance</t>
  </si>
  <si>
    <t>Automobile Self-Insurance</t>
  </si>
  <si>
    <t>Telecommunication Services</t>
  </si>
  <si>
    <t>Employee Benefits Revolving Fund</t>
  </si>
  <si>
    <t>Family Programs and Events</t>
  </si>
  <si>
    <t>Nursing Leadership Conf</t>
  </si>
  <si>
    <t>Social Work Programs</t>
  </si>
  <si>
    <t>Center for HP Lifelong Learning</t>
  </si>
  <si>
    <t>Clinical Simulation Cert Prog</t>
  </si>
  <si>
    <t>Anticoagulant Practice Unit</t>
  </si>
  <si>
    <t>Hypertension Management Cert Prog</t>
  </si>
  <si>
    <t>Heart Failure Certificate</t>
  </si>
  <si>
    <t>Coronal Polishing Cert Prog</t>
  </si>
  <si>
    <t>Case Management Practice Unit</t>
  </si>
  <si>
    <t>Flouride Application Cert Prog</t>
  </si>
  <si>
    <t>Dental Anesthesia Cert Prog</t>
  </si>
  <si>
    <t>Pain Management Practice Unit</t>
  </si>
  <si>
    <t>Coding Certificate Program</t>
  </si>
  <si>
    <t>Diabetes Management Practice Unit</t>
  </si>
  <si>
    <t>Oral Anticoagulation Program</t>
  </si>
  <si>
    <t>Wound Management Certificate Prog</t>
  </si>
  <si>
    <t>Patient Self Testing Cert Prog</t>
  </si>
  <si>
    <t>Cardiac Catherization CE Program</t>
  </si>
  <si>
    <t>Nitrous Oxide &amp; Sedation CE Prog</t>
  </si>
  <si>
    <t>Independent Studies CE Program</t>
  </si>
  <si>
    <t>Expanded Functions for Dental Assts</t>
  </si>
  <si>
    <t>Tri-State Science/Engineering Fair</t>
  </si>
  <si>
    <t>Grabert, Allison</t>
  </si>
  <si>
    <t>Broadband Lease Service</t>
  </si>
  <si>
    <t>Center for Social Justice Education</t>
  </si>
  <si>
    <t>Service Learning</t>
  </si>
  <si>
    <t>Southern Indiana Review</t>
  </si>
  <si>
    <t>LLC Planning and Development</t>
  </si>
  <si>
    <t>LLC Student Community Building</t>
  </si>
  <si>
    <t>Outreach &amp; Engagement Reserve</t>
  </si>
  <si>
    <t>Mid-America Institute on Aging</t>
  </si>
  <si>
    <t>Epi-Hab Fund</t>
  </si>
  <si>
    <t>SwI AHEC Programs</t>
  </si>
  <si>
    <t>Friona, Jane</t>
  </si>
  <si>
    <t>Experimental Economics Lab</t>
  </si>
  <si>
    <t>STEM Resource Center</t>
  </si>
  <si>
    <t>Graduate Studies Student Devlp</t>
  </si>
  <si>
    <t>Intensive English Program</t>
  </si>
  <si>
    <t>Intensive English Prgrm Recruitment</t>
  </si>
  <si>
    <t>New Harmony Writers Residency</t>
  </si>
  <si>
    <t>Faculty Enhance--Graduate Studies</t>
  </si>
  <si>
    <t>University Mascot</t>
  </si>
  <si>
    <t>Romain COB Speaker Series</t>
  </si>
  <si>
    <t>Competency Workshops</t>
  </si>
  <si>
    <t>Focus on Healthcare</t>
  </si>
  <si>
    <t>Pharmacology Update</t>
  </si>
  <si>
    <t>Dental Trends and Ethics</t>
  </si>
  <si>
    <t>Advance Practice Nursing Symposium</t>
  </si>
  <si>
    <t>Inst for Alcohol and Drug Studies</t>
  </si>
  <si>
    <t>Strengthening the Healthcare Team</t>
  </si>
  <si>
    <t>Pulmonary Conference</t>
  </si>
  <si>
    <t>Computer Science Programs</t>
  </si>
  <si>
    <t>Gerontology Programs</t>
  </si>
  <si>
    <t>Bronstein Healthy Aging Wellness</t>
  </si>
  <si>
    <t>Charter Schools</t>
  </si>
  <si>
    <t>Mills, Doug</t>
  </si>
  <si>
    <t>Nonprofit Excellence Symposium</t>
  </si>
  <si>
    <t>UNIV 101 Community Engagement</t>
  </si>
  <si>
    <t>Bridges, Steve</t>
  </si>
  <si>
    <t>Estreno Studies</t>
  </si>
  <si>
    <t>Community Relations</t>
  </si>
  <si>
    <t>International Alumni</t>
  </si>
  <si>
    <t>Gregori-Gahan, Heidi</t>
  </si>
  <si>
    <t>Rechnic Holocaust Series</t>
  </si>
  <si>
    <t>USI Performing Arts Events</t>
  </si>
  <si>
    <t>Liberal Arts Summer Academy</t>
  </si>
  <si>
    <t>COLA Student Programming &amp; Events</t>
  </si>
  <si>
    <t>Research Incentive Liberal Arts</t>
  </si>
  <si>
    <t>Research Incentive Science/Eng</t>
  </si>
  <si>
    <t>Research Incentive Nursing/HP</t>
  </si>
  <si>
    <t>Research Incentive Business</t>
  </si>
  <si>
    <t>Research Incentive Social Work</t>
  </si>
  <si>
    <t>Research Incentive Nursing</t>
  </si>
  <si>
    <t>Research Incentive Library</t>
  </si>
  <si>
    <t>Research Incentive Spon Projects</t>
  </si>
  <si>
    <t>Research Incentive Outreach &amp; Engmt</t>
  </si>
  <si>
    <t>Brunner, Rita</t>
  </si>
  <si>
    <t>Research Incentive Gerontology</t>
  </si>
  <si>
    <t>Research Incentive Ctr Appl Res</t>
  </si>
  <si>
    <t>Research Incentive Biology</t>
  </si>
  <si>
    <t>Research Incentive Registrar</t>
  </si>
  <si>
    <t>Research Incentive Mathematics</t>
  </si>
  <si>
    <t>Research Incentive Teacher Ed</t>
  </si>
  <si>
    <t>Research Incentive Univ Division</t>
  </si>
  <si>
    <t>Research Incentive - Sociology</t>
  </si>
  <si>
    <t>Research Incentive Geology/Physics</t>
  </si>
  <si>
    <t>Research Incentive English</t>
  </si>
  <si>
    <t>Research Incentive Food/Nutrition</t>
  </si>
  <si>
    <t>Research Incentive Engineering</t>
  </si>
  <si>
    <t>Research Incentive Communications</t>
  </si>
  <si>
    <t>Research Incentive New Harmony</t>
  </si>
  <si>
    <t>New Harmony Operations</t>
  </si>
  <si>
    <t>Sanders, Diane</t>
  </si>
  <si>
    <t>Crews, Christine</t>
  </si>
  <si>
    <t>Research Incentive Grad Health Admn</t>
  </si>
  <si>
    <t>Research Incentive Mngmt Info Sci</t>
  </si>
  <si>
    <t>Research Incentive Ctr Excel Teach</t>
  </si>
  <si>
    <t>Research Incentive Psychology</t>
  </si>
  <si>
    <t>Research Incentive Provost Office</t>
  </si>
  <si>
    <t>Research Incentive Cntr Adult Lrnrs</t>
  </si>
  <si>
    <t>Research Incentive Philosopy</t>
  </si>
  <si>
    <t>Campus Store Scholarship</t>
  </si>
  <si>
    <t>Campus Store Operations</t>
  </si>
  <si>
    <t>Performing Arts Scholarships</t>
  </si>
  <si>
    <t>Provost Scholarships</t>
  </si>
  <si>
    <t>David L Rice Scholarship</t>
  </si>
  <si>
    <t>Harolyn Atwater Torain Scholarships</t>
  </si>
  <si>
    <t>Panama IFARHU</t>
  </si>
  <si>
    <t>USIF Matching Investment Program</t>
  </si>
  <si>
    <t>Departmental Emergency Assistance</t>
  </si>
  <si>
    <t>Dr. Linda Bennett Student Care Fund</t>
  </si>
  <si>
    <t>COLA Scholarships</t>
  </si>
  <si>
    <t>Pott College Scholarships</t>
  </si>
  <si>
    <t>Romain College Scholarships</t>
  </si>
  <si>
    <t>Educators in Chemistry Krahling</t>
  </si>
  <si>
    <t>Krahling, Mark</t>
  </si>
  <si>
    <t>Early Career Faculty Grant Pool</t>
  </si>
  <si>
    <t>PCIRG Champagne Longevity in Birds</t>
  </si>
  <si>
    <t>Champagne, Alex</t>
  </si>
  <si>
    <t>CNHPFDA Connerton Prof Dev-Nurse ED</t>
  </si>
  <si>
    <t>Connerton, Charlotte</t>
  </si>
  <si>
    <t>CLAFDA Hallock Morris White Glove</t>
  </si>
  <si>
    <t>Morris, Mary Hallock</t>
  </si>
  <si>
    <t>CLFDA Morris Migratory Birds</t>
  </si>
  <si>
    <t>CNHPFDA Young Adaptive Cooking Cl</t>
  </si>
  <si>
    <t>CNHPFDA Pruden Fri Night in the ER</t>
  </si>
  <si>
    <t>ECFG Parchman Intgrd Hlth - Ghana</t>
  </si>
  <si>
    <t>Parchman, Erin</t>
  </si>
  <si>
    <t>PCIRG Hardcastle Buzz on Campus</t>
  </si>
  <si>
    <t>Hardcastle, Edith</t>
  </si>
  <si>
    <t>CLAFDA Rintala Poetry Book</t>
  </si>
  <si>
    <t>Rintala, Anthony</t>
  </si>
  <si>
    <t>ECFG Skelton Teach QU Change Mgmt</t>
  </si>
  <si>
    <t>Skelton, Jennifer</t>
  </si>
  <si>
    <t>CLAFDA Petty Coping Strategies</t>
  </si>
  <si>
    <t>Petty, Taylor</t>
  </si>
  <si>
    <t>CLAFDA Callahan Police Podcast</t>
  </si>
  <si>
    <t>Callahan, Jason</t>
  </si>
  <si>
    <t>CLAFDA Dobersek Student Athletes</t>
  </si>
  <si>
    <t>Dobersek, Urska</t>
  </si>
  <si>
    <t>Barnett Kiessling and Roush</t>
  </si>
  <si>
    <t>Kiessling, Brian</t>
  </si>
  <si>
    <t>SEERGA Banik Surface Engineering</t>
  </si>
  <si>
    <t>Banik, Trapa</t>
  </si>
  <si>
    <t>SEERGA Jang Reconstructing</t>
  </si>
  <si>
    <t>Jang, Incheol</t>
  </si>
  <si>
    <t>SEERGA Kattel Cloaking Decoupling</t>
  </si>
  <si>
    <t>Kattel, Bibek</t>
  </si>
  <si>
    <t>SEERGA Liu Wilkins Print to Digital</t>
  </si>
  <si>
    <t>Liu, Hengyi</t>
  </si>
  <si>
    <t>SEERGA Lutter Rare Earth Element</t>
  </si>
  <si>
    <t>Lutter, Jacob</t>
  </si>
  <si>
    <t>SEERGA Rezvani Rad Microstructural</t>
  </si>
  <si>
    <t>Rezvani Rad, Milad</t>
  </si>
  <si>
    <t>CNHPFDA Mason Educator Percept Stdy</t>
  </si>
  <si>
    <t>Thacker, Jenna</t>
  </si>
  <si>
    <t>ECFG Aradhya Impact of Professional</t>
  </si>
  <si>
    <t>Elliott, Bill</t>
  </si>
  <si>
    <t>Thonta Aradhya, Deeksha</t>
  </si>
  <si>
    <t>ECFG Kattel Cloaking</t>
  </si>
  <si>
    <t>TCFG LaFollette Advocating</t>
  </si>
  <si>
    <t>LaFollette, Kristin</t>
  </si>
  <si>
    <t>FRCWG Howard Dialogical Performance</t>
  </si>
  <si>
    <t>Howard, Leigh Anne</t>
  </si>
  <si>
    <t>TCFG Stacer Experiences of Mother</t>
  </si>
  <si>
    <t>Stacer, Melissa</t>
  </si>
  <si>
    <t>ECFG Yang Credible Voice on TikTok</t>
  </si>
  <si>
    <t>Yang, Yang</t>
  </si>
  <si>
    <t>Bronstein Hape Stdnt Skills in GERO</t>
  </si>
  <si>
    <t>Hape, Kristi</t>
  </si>
  <si>
    <t>FRCWG Han Teaching Software</t>
  </si>
  <si>
    <t>Han, Xue</t>
  </si>
  <si>
    <t>ECFG Petty Coping Strategies</t>
  </si>
  <si>
    <t>NHOE Limon-Lewis Harnessing Science</t>
  </si>
  <si>
    <t>Limon-Lewis, Anne-Claire</t>
  </si>
  <si>
    <t>Taylor-Caudill, Heidi</t>
  </si>
  <si>
    <t>2026 Excellence Advising Delaney</t>
  </si>
  <si>
    <t>2026 Excellence Service Ely</t>
  </si>
  <si>
    <t>Ely, Susan</t>
  </si>
  <si>
    <t>2026 Excellence Staff Herrmann</t>
  </si>
  <si>
    <t>Herrmann, Michelle</t>
  </si>
  <si>
    <t>2026 Excellence Scholar Wijesuriya</t>
  </si>
  <si>
    <t>Wijesuriya, Uditha</t>
  </si>
  <si>
    <t>2026 Excellence Teaching Krahling</t>
  </si>
  <si>
    <t>CLAFDA Baker Public Perceptions</t>
  </si>
  <si>
    <t>Baker, Kristina</t>
  </si>
  <si>
    <t>CLAFDA Yuan Soleil Levant</t>
  </si>
  <si>
    <t>Yuan, Hang</t>
  </si>
  <si>
    <t>CLAFDA Johnson Social History</t>
  </si>
  <si>
    <t>Johnson, Erin</t>
  </si>
  <si>
    <t>CLAFDA Roark Disability Romance</t>
  </si>
  <si>
    <t>Roark, Jessie</t>
  </si>
  <si>
    <t>CLAFDA Stacer Mothers Incarcerated</t>
  </si>
  <si>
    <t>Title IV Control Fund</t>
  </si>
  <si>
    <t>Pell Grant 2024-2025</t>
  </si>
  <si>
    <t>Pell Grant 2025-2026</t>
  </si>
  <si>
    <t>Pell Grant 2026-2027</t>
  </si>
  <si>
    <t>SEOG</t>
  </si>
  <si>
    <t>College Work Study</t>
  </si>
  <si>
    <t>CWS Job Locator Program</t>
  </si>
  <si>
    <t>CWS Community Service Program</t>
  </si>
  <si>
    <t>CWS America Reads Program</t>
  </si>
  <si>
    <t>USDE Student Support Services 26-30</t>
  </si>
  <si>
    <t>Munoz-Bryant, Tina</t>
  </si>
  <si>
    <t>Baker, Catalina</t>
  </si>
  <si>
    <t>NSF Enhancing Inst Data STEM Wkshop</t>
  </si>
  <si>
    <t>NSF Investigate Philosophical Comm</t>
  </si>
  <si>
    <t>Gonnerman, Chad</t>
  </si>
  <si>
    <t>NSF ESTEEM</t>
  </si>
  <si>
    <t>HRSA Geriatrics Workforce 2024-25</t>
  </si>
  <si>
    <t>Ehlman, Katie</t>
  </si>
  <si>
    <t>HRSA Geriatrics Workforce 2025-26</t>
  </si>
  <si>
    <t>HRSA Geriatrics Workforce 2026-27</t>
  </si>
  <si>
    <t>HRSA GWEP ADRD 2024-25</t>
  </si>
  <si>
    <t>HRSA GWEP ADRD 2025-26</t>
  </si>
  <si>
    <t>HRSA GWEP ADRD 2026-27</t>
  </si>
  <si>
    <t>HRSA ANE SANE Program 2024-25</t>
  </si>
  <si>
    <t>Miller, Pamela</t>
  </si>
  <si>
    <t>HRSA ANE SANE Program 2025-26</t>
  </si>
  <si>
    <t>HRSA ANE SANE Program 2026-27</t>
  </si>
  <si>
    <t>HRSA ANE SANE Prog 24-25 - Prog Inc</t>
  </si>
  <si>
    <t>HRSA ANE SANE Prog 25-26-Prog Inc</t>
  </si>
  <si>
    <t>HHS ISDH SANE Health Disparities</t>
  </si>
  <si>
    <t>ICN HRSA NEEDS2B 2024-25</t>
  </si>
  <si>
    <t>ICN HRSA NEEDS2B Scholarships 24-25</t>
  </si>
  <si>
    <t>HHS ISDH SANE Hlth Disparity 24-26</t>
  </si>
  <si>
    <t>HRSA SW IN Area Health Educ 24-25</t>
  </si>
  <si>
    <t>HRSA SW IN Area Health Educ 25-26</t>
  </si>
  <si>
    <t>ARP READI RDA Reg Nurse Expansion</t>
  </si>
  <si>
    <t>ARPA DMHA IU Mental Health Subaward</t>
  </si>
  <si>
    <t>IHC Heritage Artisans Days 2026</t>
  </si>
  <si>
    <t>Minority Teacher Scholarships</t>
  </si>
  <si>
    <t>21st Century Scholars Program</t>
  </si>
  <si>
    <t>Child of Disabled Veteran Grant</t>
  </si>
  <si>
    <t>National Guard Supplemental Grant</t>
  </si>
  <si>
    <t>Full-Time Grant Program</t>
  </si>
  <si>
    <t>Mitch Daniels Early Graduation Schl</t>
  </si>
  <si>
    <t>Adult Student Grant</t>
  </si>
  <si>
    <t>Next Generation Hoosier Educators</t>
  </si>
  <si>
    <t>Fast Track Award</t>
  </si>
  <si>
    <t>Student Teaching High Needs</t>
  </si>
  <si>
    <t>ICHE College Success Coach</t>
  </si>
  <si>
    <t>BSW MSW Child Welfare Educ 2025</t>
  </si>
  <si>
    <t>Dillingham, Jara</t>
  </si>
  <si>
    <t>Ouiatenon Preserve-Wabash River</t>
  </si>
  <si>
    <t>Strezewski, Michael</t>
  </si>
  <si>
    <t>BSW MSW Child Welfare Educ 2026</t>
  </si>
  <si>
    <t>DCS BSW Scholars Program</t>
  </si>
  <si>
    <t>SW IN Area Health Education 24-25</t>
  </si>
  <si>
    <t>SWI AHEC 24-25 Non-Cost Share</t>
  </si>
  <si>
    <t>SW IN Area Health Education 25-27</t>
  </si>
  <si>
    <t>SWI AHEC 25-26 Non-Cost Share</t>
  </si>
  <si>
    <t>Vanderburgh Co Treatment Ctr 26-28</t>
  </si>
  <si>
    <t>Nguyen, Ngoc</t>
  </si>
  <si>
    <t>ACSI Art Day 2017</t>
  </si>
  <si>
    <t>Pritchard, Shannon</t>
  </si>
  <si>
    <t>AHA Community Health Centers</t>
  </si>
  <si>
    <t>Lilly UIndy Charting Future Phase 3</t>
  </si>
  <si>
    <t>Lilly Hist NH Religion &amp; Cultural</t>
  </si>
  <si>
    <t>CEA SEAD Speak Now</t>
  </si>
  <si>
    <t>O'Neil, Monica</t>
  </si>
  <si>
    <t>CEA Comm Engage-Int'l OT Fieldwork</t>
  </si>
  <si>
    <t>CS CEA Comm Engage-Int'l OT Fieldwk</t>
  </si>
  <si>
    <t>Lilly Reading Instruct Implement</t>
  </si>
  <si>
    <t>CEA Election Engage-Squawk the Vote</t>
  </si>
  <si>
    <t>Hanka, Matt</t>
  </si>
  <si>
    <t>NIRSA Stdt Employ &amp; Sense of Belong</t>
  </si>
  <si>
    <t>Rec &amp; Fitness Center Operations</t>
  </si>
  <si>
    <t>AGS GWEP CC Education Resource 2025</t>
  </si>
  <si>
    <t>IONL Nursing Leader Success Plan</t>
  </si>
  <si>
    <t>Evans, Jennifer</t>
  </si>
  <si>
    <t>NRA Foundation Clay Target 2025</t>
  </si>
  <si>
    <t>ICN Scholarships 2025</t>
  </si>
  <si>
    <t>Lilly Historic New Harmony 25-26</t>
  </si>
  <si>
    <t>ADHA-Hanks Rosie Wall Comm Spirit</t>
  </si>
  <si>
    <t>Hanks, Alyshia</t>
  </si>
  <si>
    <t>Lilly HNH Religion Cultural IV</t>
  </si>
  <si>
    <t>CEA High Impact-Carver Community</t>
  </si>
  <si>
    <t>Okotah, Sophia</t>
  </si>
  <si>
    <t>ASEE Engineering for One Planet</t>
  </si>
  <si>
    <t>Integlia, Ryan</t>
  </si>
  <si>
    <t>Lilly HNH Religious Liberty</t>
  </si>
  <si>
    <t>Lilly AI in Higher Ed Planning</t>
  </si>
  <si>
    <t xml:space="preserve"> CEA Journey to Justice</t>
  </si>
  <si>
    <t>Lynn, Denise</t>
  </si>
  <si>
    <t>NEEF Nature's Classroom</t>
  </si>
  <si>
    <t>AGS GWEP CC Education Resource 2026</t>
  </si>
  <si>
    <t>NRA Foundation Clay Target</t>
  </si>
  <si>
    <t>MAA-Neff Growing Together</t>
  </si>
  <si>
    <t>Creager, Mark</t>
  </si>
  <si>
    <t>ICN Scholarships 2026</t>
  </si>
  <si>
    <t>Lilly Historic New Harmony 26-27</t>
  </si>
  <si>
    <t>ETE Interest Department Chair</t>
  </si>
  <si>
    <t>Schell Student Loan Program</t>
  </si>
  <si>
    <t>Athletics Shared Revenue</t>
  </si>
  <si>
    <t>Athletics Operations</t>
  </si>
  <si>
    <t>OVC Sports - ESPN+</t>
  </si>
  <si>
    <t>Athletics Special Events</t>
  </si>
  <si>
    <t>Athletics Reserve</t>
  </si>
  <si>
    <t>Athletics Grant-in-Aid</t>
  </si>
  <si>
    <t>Recreation &amp; Fitness Center</t>
  </si>
  <si>
    <t>Recreation &amp; Fitness Center Reserve</t>
  </si>
  <si>
    <t>Housing &amp; Residence Life Operations</t>
  </si>
  <si>
    <t>Matt, Ryan</t>
  </si>
  <si>
    <t>Burch, Melissa</t>
  </si>
  <si>
    <t>Willoughby, Crystal</t>
  </si>
  <si>
    <t>Housing &amp; Residence Life Revenue</t>
  </si>
  <si>
    <t>Housing &amp; Res Life Assistants</t>
  </si>
  <si>
    <t>Housing &amp; Residence Life Services</t>
  </si>
  <si>
    <t>Housing &amp; Residence Life Activities</t>
  </si>
  <si>
    <t>Housing Technology</t>
  </si>
  <si>
    <t>2026 SWISH Project</t>
  </si>
  <si>
    <t>Fields, Caroline</t>
  </si>
  <si>
    <t>Food Service</t>
  </si>
  <si>
    <t>Meal Plan Program</t>
  </si>
  <si>
    <t>Auxiliary Parking Services</t>
  </si>
  <si>
    <t>Campus Store</t>
  </si>
  <si>
    <t>Holtz, Macy</t>
  </si>
  <si>
    <t>University Center</t>
  </si>
  <si>
    <t>Campus Card Office</t>
  </si>
  <si>
    <t>New Harmony Museum Shop</t>
  </si>
  <si>
    <t>Museum Shop Operations</t>
  </si>
  <si>
    <t>Museum Shop General Merchandise</t>
  </si>
  <si>
    <t>Museum Shop Media</t>
  </si>
  <si>
    <t>Museum Shop Jewelry</t>
  </si>
  <si>
    <t>New Harmony Museum Shop Retail Inv</t>
  </si>
  <si>
    <t>New Harmony Gallery of Contemp Art</t>
  </si>
  <si>
    <t>Lambert, Audra</t>
  </si>
  <si>
    <t>New Harmony Facility Oper</t>
  </si>
  <si>
    <t>Repertory Project</t>
  </si>
  <si>
    <t>Funkhouser, Adam</t>
  </si>
  <si>
    <t>Theatre Management</t>
  </si>
  <si>
    <t>Rental Properties</t>
  </si>
  <si>
    <t>Conference Services Operations</t>
  </si>
  <si>
    <t>Conference Services Events</t>
  </si>
  <si>
    <t>New Harmony Guest House</t>
  </si>
  <si>
    <t>Construction Project Planning Serv</t>
  </si>
  <si>
    <t>Licensing</t>
  </si>
  <si>
    <t>Energy Exploration</t>
  </si>
  <si>
    <t>2026 SECamp Program</t>
  </si>
  <si>
    <t>SE Camp Program</t>
  </si>
  <si>
    <t>Carroll, Robin</t>
  </si>
  <si>
    <t>Emergency Loans</t>
  </si>
  <si>
    <t>Direct Stafford Loans Subsidized</t>
  </si>
  <si>
    <t>Direct Stafford Loans Unsub Need</t>
  </si>
  <si>
    <t>Direct PLUS Loans Need</t>
  </si>
  <si>
    <t>Direct PLUS Loans Graduate</t>
  </si>
  <si>
    <t>Direct Loan Control Fund</t>
  </si>
  <si>
    <t>Scholarships</t>
  </si>
  <si>
    <t>Frank Scholarship</t>
  </si>
  <si>
    <t>College Panhellenic Council</t>
  </si>
  <si>
    <t>Student Organizations</t>
  </si>
  <si>
    <t>Black Student Union</t>
  </si>
  <si>
    <t>Yates, Abby</t>
  </si>
  <si>
    <t>Hogg, Jada</t>
  </si>
  <si>
    <t>Society of Automotive Engineers</t>
  </si>
  <si>
    <t>Amos, Justin</t>
  </si>
  <si>
    <t>Inter-Greek Programming Council</t>
  </si>
  <si>
    <t>Beta Gamma Sigma</t>
  </si>
  <si>
    <t>German Club</t>
  </si>
  <si>
    <t>Dental Assisting Students</t>
  </si>
  <si>
    <t>ACS Student Affiliate</t>
  </si>
  <si>
    <t>Millam, Evan</t>
  </si>
  <si>
    <t>Sociology Club</t>
  </si>
  <si>
    <t>Buck, Andrew</t>
  </si>
  <si>
    <t>Williams, Steven</t>
  </si>
  <si>
    <t>Bengert, Sarah</t>
  </si>
  <si>
    <t>Respiratory Therapy Club</t>
  </si>
  <si>
    <t>Psychology Club</t>
  </si>
  <si>
    <t>Dowell, Catherine</t>
  </si>
  <si>
    <t>Eyink, Julie</t>
  </si>
  <si>
    <t>Social Work Club</t>
  </si>
  <si>
    <t>Kim, Keon</t>
  </si>
  <si>
    <t>Student Nursing Association</t>
  </si>
  <si>
    <t>Kappa Delta Pi Xi Mu Chapter</t>
  </si>
  <si>
    <t>Bartley, Lisa</t>
  </si>
  <si>
    <t>IEEE</t>
  </si>
  <si>
    <t>Chlebowski, Arthur</t>
  </si>
  <si>
    <t>Accounting &amp; Prof. Services Club</t>
  </si>
  <si>
    <t>Maier-Lytle, Jeanette</t>
  </si>
  <si>
    <t>AMA USI Chapter</t>
  </si>
  <si>
    <t>Wanjugu, Sabinah</t>
  </si>
  <si>
    <t>Jankuhn, Nicolas</t>
  </si>
  <si>
    <t>Biology Club</t>
  </si>
  <si>
    <t>Maurice, Henri</t>
  </si>
  <si>
    <t>Chess Club</t>
  </si>
  <si>
    <t>Will Pinto, Christian</t>
  </si>
  <si>
    <t>Economics Club</t>
  </si>
  <si>
    <t>Butcher, Ezra</t>
  </si>
  <si>
    <t>Burnett, Perry</t>
  </si>
  <si>
    <t>SADHA</t>
  </si>
  <si>
    <t>Mills, Mallory</t>
  </si>
  <si>
    <t>Art Club</t>
  </si>
  <si>
    <t>Watts, Katherine</t>
  </si>
  <si>
    <t>Christensen Blair, Sara</t>
  </si>
  <si>
    <t>Gamma Phi Beta</t>
  </si>
  <si>
    <t>Sigma Theta Tau</t>
  </si>
  <si>
    <t>The Nest</t>
  </si>
  <si>
    <t>Woodend, McManus</t>
  </si>
  <si>
    <t>Student Education Association</t>
  </si>
  <si>
    <t>Pycior, Janell</t>
  </si>
  <si>
    <t>Mattison, Timothy</t>
  </si>
  <si>
    <t>Sigma Zeta</t>
  </si>
  <si>
    <t>Summers, Brent</t>
  </si>
  <si>
    <t>Phi Alpha</t>
  </si>
  <si>
    <t>International Club</t>
  </si>
  <si>
    <t>Political Science Society</t>
  </si>
  <si>
    <t>Engbers, Trent</t>
  </si>
  <si>
    <t>Interfraternity Council</t>
  </si>
  <si>
    <t>Speak Eagle Toastmasters</t>
  </si>
  <si>
    <t>Psi Chi</t>
  </si>
  <si>
    <t>SAGA</t>
  </si>
  <si>
    <t>French Club</t>
  </si>
  <si>
    <t>Sigma Tau Delta</t>
  </si>
  <si>
    <t>Popescu Sandu, Oana</t>
  </si>
  <si>
    <t>American Society of Civil Engineers</t>
  </si>
  <si>
    <t>Order of Omega</t>
  </si>
  <si>
    <t>College Republicans of USI</t>
  </si>
  <si>
    <t>Fertig, Jason</t>
  </si>
  <si>
    <t>LaRowe, Nicholas</t>
  </si>
  <si>
    <t>Student Alumni Association</t>
  </si>
  <si>
    <t>Pre-Law Club</t>
  </si>
  <si>
    <t>Faw, Bryan</t>
  </si>
  <si>
    <t>Ultimate Frisbee Club</t>
  </si>
  <si>
    <t>Hispanic Student Union</t>
  </si>
  <si>
    <t>MSW Social Work Club</t>
  </si>
  <si>
    <t>Writers Union</t>
  </si>
  <si>
    <t>College Democrats</t>
  </si>
  <si>
    <t>Philosophy Club</t>
  </si>
  <si>
    <t>Stoll, Mary</t>
  </si>
  <si>
    <t>Rugby Club</t>
  </si>
  <si>
    <t>Mu Gamma Pi</t>
  </si>
  <si>
    <t>ROTC Student Fund</t>
  </si>
  <si>
    <t>Alpha Phi Alpha</t>
  </si>
  <si>
    <t>Geology Environmental Sciences Club</t>
  </si>
  <si>
    <t>Doss, Paul</t>
  </si>
  <si>
    <t>Scheller, Kent</t>
  </si>
  <si>
    <t>Honors Student Assembly</t>
  </si>
  <si>
    <t>Alpha Kappa Psi</t>
  </si>
  <si>
    <t>American Advertising Federation</t>
  </si>
  <si>
    <t>Dennis, Erin</t>
  </si>
  <si>
    <t>Durham, Wesley</t>
  </si>
  <si>
    <t>Exercise Science Club</t>
  </si>
  <si>
    <t>Weatherholt, Alyssa</t>
  </si>
  <si>
    <t>Public Relations Society</t>
  </si>
  <si>
    <t>Reese, Mary Beth</t>
  </si>
  <si>
    <t>Beta Alpha Psi</t>
  </si>
  <si>
    <t>Stellar</t>
  </si>
  <si>
    <t>Standiford Reyes, Laurel</t>
  </si>
  <si>
    <t>Spanish Club</t>
  </si>
  <si>
    <t>Stewart, Morgan</t>
  </si>
  <si>
    <t>Natl Soc for Collegiate Scholars</t>
  </si>
  <si>
    <t>Phi Alpha Theta History Honor Soc</t>
  </si>
  <si>
    <t>Casement, Steven</t>
  </si>
  <si>
    <t>Best Buddies</t>
  </si>
  <si>
    <t>Murray, Elise</t>
  </si>
  <si>
    <t>The Theatre Collective</t>
  </si>
  <si>
    <t>Robinson, Joshua</t>
  </si>
  <si>
    <t>Student Occupational Therapy Assn</t>
  </si>
  <si>
    <t>South Asian Student Association</t>
  </si>
  <si>
    <t>Baath, Kirat</t>
  </si>
  <si>
    <t>Makoday, Meghana</t>
  </si>
  <si>
    <t>Pre-Professional Health Club</t>
  </si>
  <si>
    <t>Alpha Mu Gamma</t>
  </si>
  <si>
    <t>ASME</t>
  </si>
  <si>
    <t>Field, Brandon</t>
  </si>
  <si>
    <t>Active Minds at USI</t>
  </si>
  <si>
    <t>Todd, Susan</t>
  </si>
  <si>
    <t>Dance Marathon</t>
  </si>
  <si>
    <t>Scheller, Mary</t>
  </si>
  <si>
    <t>Buxton, Christina</t>
  </si>
  <si>
    <t>Sport Management Club</t>
  </si>
  <si>
    <t>Sorrells, Darrin</t>
  </si>
  <si>
    <t>USI Japanese Club</t>
  </si>
  <si>
    <t>Hitchcock, David</t>
  </si>
  <si>
    <t>Student Veteran Association</t>
  </si>
  <si>
    <t>Vegetarian Club</t>
  </si>
  <si>
    <t>MPA Society</t>
  </si>
  <si>
    <t>HOSA Club</t>
  </si>
  <si>
    <t>Klingler, Ian</t>
  </si>
  <si>
    <t>Global Citizens Club</t>
  </si>
  <si>
    <t>Gupta, Sukanya</t>
  </si>
  <si>
    <t>Radiologic Technology Club</t>
  </si>
  <si>
    <t>Williams, Ryan</t>
  </si>
  <si>
    <t>Schmuck, Heather</t>
  </si>
  <si>
    <t>Lambda Nu Theta Chi</t>
  </si>
  <si>
    <t>Aviator Esports</t>
  </si>
  <si>
    <t>Smith, Chase</t>
  </si>
  <si>
    <t>Fellowship of Christian Athletes</t>
  </si>
  <si>
    <t>Southern Roots Student Growers</t>
  </si>
  <si>
    <t>Graduate Student Professional Ntwk</t>
  </si>
  <si>
    <t>KESHO</t>
  </si>
  <si>
    <t>Students for Life at USI</t>
  </si>
  <si>
    <t>Bueltel, Brett</t>
  </si>
  <si>
    <t>National Marrow Donor Program</t>
  </si>
  <si>
    <t>Bennett, Rich</t>
  </si>
  <si>
    <t>Smothers, Jack</t>
  </si>
  <si>
    <t>Community Healthcare Club</t>
  </si>
  <si>
    <t>Nimkar, Swateja</t>
  </si>
  <si>
    <t>Criminal Justice Student Assoc</t>
  </si>
  <si>
    <t>Association for Computing Machinery</t>
  </si>
  <si>
    <t>Srivastava, Srishti</t>
  </si>
  <si>
    <t>Next Generation Christian</t>
  </si>
  <si>
    <t>Students for Gender Violence Aware</t>
  </si>
  <si>
    <t>Climbing Club at USI</t>
  </si>
  <si>
    <t>Gregory, Mark</t>
  </si>
  <si>
    <t>Eagles Bass Fishing Team</t>
  </si>
  <si>
    <t>Turning Point USA at USI</t>
  </si>
  <si>
    <t>Delight Ministries</t>
  </si>
  <si>
    <t>Oeding, Jill</t>
  </si>
  <si>
    <t>African Student Association</t>
  </si>
  <si>
    <t>Asian Student Union</t>
  </si>
  <si>
    <t>Anthropology Club</t>
  </si>
  <si>
    <t>Bauer, Daniel</t>
  </si>
  <si>
    <t>Business Professionals of America</t>
  </si>
  <si>
    <t>Kinney, Kathleen</t>
  </si>
  <si>
    <t>Kovanic, Nancy</t>
  </si>
  <si>
    <t>Student Org Food Service Clearing</t>
  </si>
  <si>
    <t>Women's Rugby</t>
  </si>
  <si>
    <t>Sigma Iota Rho</t>
  </si>
  <si>
    <t>USI Table Top Club</t>
  </si>
  <si>
    <t>Wire, Richard</t>
  </si>
  <si>
    <t>Andrews, Carly</t>
  </si>
  <si>
    <t>Panamanian Association</t>
  </si>
  <si>
    <t>Health Informatics and Info Mgmt</t>
  </si>
  <si>
    <t>Ecoternatives</t>
  </si>
  <si>
    <t>Am College of Health Care Admin</t>
  </si>
  <si>
    <t>Fein, Joy</t>
  </si>
  <si>
    <t>Engineers In Action</t>
  </si>
  <si>
    <t>Hill, Jason</t>
  </si>
  <si>
    <t>Authentically Me Hair and Culture</t>
  </si>
  <si>
    <t>Feminist Majority Alliance of USI</t>
  </si>
  <si>
    <t>Society of Women Engineers</t>
  </si>
  <si>
    <t>Muslim Student Association</t>
  </si>
  <si>
    <t>Greenwood, Eric</t>
  </si>
  <si>
    <t>Clay Target Club</t>
  </si>
  <si>
    <t>Eagles Fencing Club</t>
  </si>
  <si>
    <t>Wilderness Exploration Club</t>
  </si>
  <si>
    <t>Candid</t>
  </si>
  <si>
    <t>Dickes, Robert</t>
  </si>
  <si>
    <t>Pre-Dental Club</t>
  </si>
  <si>
    <t>Haunt USI</t>
  </si>
  <si>
    <t>Young Americans for Freedom</t>
  </si>
  <si>
    <t>KPop Dance Club</t>
  </si>
  <si>
    <t>Sobriety in College</t>
  </si>
  <si>
    <t>Pott College Student Advisory Board</t>
  </si>
  <si>
    <t>ACM - Women</t>
  </si>
  <si>
    <t>McWilliams, Josh</t>
  </si>
  <si>
    <t>What's Cookin</t>
  </si>
  <si>
    <t>Baker, Jamie</t>
  </si>
  <si>
    <t>Hammonds, Isobel</t>
  </si>
  <si>
    <t>Chinese Student Union</t>
  </si>
  <si>
    <t>Yang, Jing</t>
  </si>
  <si>
    <t>Book Brewers Club</t>
  </si>
  <si>
    <t>Conaway, Charles</t>
  </si>
  <si>
    <t>Ellman, Richard</t>
  </si>
  <si>
    <t>Recess Club</t>
  </si>
  <si>
    <t>Pickleball Club USI</t>
  </si>
  <si>
    <t>Rotaract</t>
  </si>
  <si>
    <t>Foroughi, Abbas</t>
  </si>
  <si>
    <t>Disc Golf Club</t>
  </si>
  <si>
    <t>We Keep US Safe</t>
  </si>
  <si>
    <t>Sales Club</t>
  </si>
  <si>
    <t>Hoehn, Shannon</t>
  </si>
  <si>
    <t>Bowling Club</t>
  </si>
  <si>
    <t>College Mentors for Kids</t>
  </si>
  <si>
    <t>Payne, Simone</t>
  </si>
  <si>
    <t>Athletics Away Game Tickets</t>
  </si>
  <si>
    <t>General Agencies</t>
  </si>
  <si>
    <t>Merit Scholars Enrichment Program</t>
  </si>
  <si>
    <t>Cook, Heather</t>
  </si>
  <si>
    <t>Archibald Eagle Food Closet</t>
  </si>
  <si>
    <t>Math Contest</t>
  </si>
  <si>
    <t>Sigma Phi Omega</t>
  </si>
  <si>
    <t>Administrative Assistants and Assoc</t>
  </si>
  <si>
    <t>Blair, Carol</t>
  </si>
  <si>
    <t>Nursing &amp; Health Professions Club</t>
  </si>
  <si>
    <t>Health Plan Fee</t>
  </si>
  <si>
    <t>Biology Study Trip</t>
  </si>
  <si>
    <t>Language Academic Bowl</t>
  </si>
  <si>
    <t>High School Media Day</t>
  </si>
  <si>
    <t>Greater Evansville College Fair</t>
  </si>
  <si>
    <t>Academy of Business Economics</t>
  </si>
  <si>
    <t>Destination Indiana</t>
  </si>
  <si>
    <t>USI Retirees</t>
  </si>
  <si>
    <t>Deem, John</t>
  </si>
  <si>
    <t>Housing Reserve</t>
  </si>
  <si>
    <t>Auxilliary System R&amp;R Reserve</t>
  </si>
  <si>
    <t>Housing Debt Reserve</t>
  </si>
  <si>
    <t>Dining Reserve</t>
  </si>
  <si>
    <t>Parking Reserve</t>
  </si>
  <si>
    <t>Auxiliary Facilities Reserve</t>
  </si>
  <si>
    <t>Library Acquisitions Reserve</t>
  </si>
  <si>
    <t>New Harmony Project Reserve</t>
  </si>
  <si>
    <t>Rec &amp; Fitness Center Debt Reserve</t>
  </si>
  <si>
    <t>Rec &amp; Fitness Ctr Expansion Reserve</t>
  </si>
  <si>
    <t>Creative &amp; Print Svcs Equip Reserve</t>
  </si>
  <si>
    <t>Photography Equipment Reserve</t>
  </si>
  <si>
    <t>Interest Earned on Auxiliary Funds</t>
  </si>
  <si>
    <t>NH Property Disposal Reserve</t>
  </si>
  <si>
    <t>Construction Planning Reserve</t>
  </si>
  <si>
    <t>Special Projects Reserve</t>
  </si>
  <si>
    <t>Property Purchases/Sales</t>
  </si>
  <si>
    <t>Landscaping &amp; Campus Improv Reserve</t>
  </si>
  <si>
    <t>HP Reno LL First/Second Floors</t>
  </si>
  <si>
    <t>Beale House Repair and Improv</t>
  </si>
  <si>
    <t>Daktronics LED Arena Display</t>
  </si>
  <si>
    <t>OC Career Services Relocation</t>
  </si>
  <si>
    <t>2025 BE Center Applied Technologies</t>
  </si>
  <si>
    <t>RL STEM Innovation Lab</t>
  </si>
  <si>
    <t>OC LL - Online Learning &amp; SFSC</t>
  </si>
  <si>
    <t>Oglesby, Madison</t>
  </si>
  <si>
    <t>Res Halls Community Kitchens</t>
  </si>
  <si>
    <t>DRL Starbucks Renovation</t>
  </si>
  <si>
    <t>Junior Achievement Discovery Center</t>
  </si>
  <si>
    <t>Res Halls Boiler Replacement</t>
  </si>
  <si>
    <t>Series N Construction</t>
  </si>
  <si>
    <t>University Home Renovations</t>
  </si>
  <si>
    <t xml:space="preserve">unknown, </t>
  </si>
  <si>
    <t>RFWC Storage &amp; Bike Shop</t>
  </si>
  <si>
    <t>New Creative &amp; Print Services Bldg</t>
  </si>
  <si>
    <t>NEEF Outdoor Pavilion</t>
  </si>
  <si>
    <t>State of Indiana Funding</t>
  </si>
  <si>
    <t>Wright Admin Renovation</t>
  </si>
  <si>
    <t>Health Professions Reno Phase IV</t>
  </si>
  <si>
    <t>ED 1101 Renovation</t>
  </si>
  <si>
    <t>Reis, John</t>
  </si>
  <si>
    <t>Physical Plant Boilers 1 &amp; 2</t>
  </si>
  <si>
    <t>SEC Arena Lighting Replacement</t>
  </si>
  <si>
    <t>SCE-AHU-01 Cold Deck Drain Pan</t>
  </si>
  <si>
    <t>SC Fume Hood Upgrade</t>
  </si>
  <si>
    <t>WA Renovation-HVAC R&amp;R</t>
  </si>
  <si>
    <t>LA Bldg Water Damage Repairs</t>
  </si>
  <si>
    <t>Support Services Roof Replacement</t>
  </si>
  <si>
    <t>Campus Security Camera Replacements</t>
  </si>
  <si>
    <t>Series L-1 2017</t>
  </si>
  <si>
    <t>Series L-2 2017</t>
  </si>
  <si>
    <t>Series L-3 2017</t>
  </si>
  <si>
    <t>Series M 2019</t>
  </si>
  <si>
    <t>Series O 2022</t>
  </si>
  <si>
    <t>Series 2006</t>
  </si>
  <si>
    <t>Investment in Plant</t>
  </si>
  <si>
    <t>Educational Buildings General</t>
  </si>
  <si>
    <t>Right to Use Agreements</t>
  </si>
  <si>
    <t>Library Building</t>
  </si>
  <si>
    <t>Kolb Property</t>
  </si>
  <si>
    <t>Paul Grimes Log House</t>
  </si>
  <si>
    <t>Foundation Offices</t>
  </si>
  <si>
    <t>University Home Land</t>
  </si>
  <si>
    <t>McDowell Road Lot &amp; Garage</t>
  </si>
  <si>
    <t>McDowell Road Acerage</t>
  </si>
  <si>
    <t>1161 Schutte Road</t>
  </si>
  <si>
    <t>1222 McDowell Road</t>
  </si>
  <si>
    <t>1001 Schutte Road</t>
  </si>
  <si>
    <t>1111 Schutte Road</t>
  </si>
  <si>
    <t>9330 Charlie Drive</t>
  </si>
  <si>
    <t>815 Schutte</t>
  </si>
  <si>
    <t>1101 Schutte Road</t>
  </si>
  <si>
    <t>1401 Schutte Road</t>
  </si>
  <si>
    <t>8401 Broadway Avenue</t>
  </si>
  <si>
    <t>9351 Farmington Drive</t>
  </si>
  <si>
    <t>821 Mahrenholz Road</t>
  </si>
  <si>
    <t>7401 Mahrenholz Road</t>
  </si>
  <si>
    <t>805 Schutte Road</t>
  </si>
  <si>
    <t>1501 Schutte Road</t>
  </si>
  <si>
    <t>Broadway Recreational Complex</t>
  </si>
  <si>
    <t>1130 McDowell Road</t>
  </si>
  <si>
    <t>Atheneum</t>
  </si>
  <si>
    <t>Maclure Square</t>
  </si>
  <si>
    <t>David Owen Laboratory Site</t>
  </si>
  <si>
    <t>Hidbrader Archives Building</t>
  </si>
  <si>
    <t>West Street Log Cabins</t>
  </si>
  <si>
    <t>Bodmer Lichtenberger Building</t>
  </si>
  <si>
    <t>Salomon Wolf</t>
  </si>
  <si>
    <t>1850s Doctor Office</t>
  </si>
  <si>
    <t>LO Robb Lot</t>
  </si>
  <si>
    <t>Benton Lot</t>
  </si>
  <si>
    <t>Authreith Dunlap House</t>
  </si>
  <si>
    <t>1830 Owen House</t>
  </si>
  <si>
    <t>Keppler House</t>
  </si>
  <si>
    <t>Hop House</t>
  </si>
  <si>
    <t>Murphy Auditorium</t>
  </si>
  <si>
    <t>Wisley Land</t>
  </si>
  <si>
    <t>John Beal House</t>
  </si>
  <si>
    <t>David Lenz House</t>
  </si>
  <si>
    <t>Cooper Shop &amp; Stave Yard</t>
  </si>
  <si>
    <t>Brandenstein House</t>
  </si>
  <si>
    <t>Orchard</t>
  </si>
  <si>
    <t>Jacquess Hall &amp; Parlour</t>
  </si>
  <si>
    <t>Macluria Double Log</t>
  </si>
  <si>
    <t>Goodman House</t>
  </si>
  <si>
    <t>Anderson Lot</t>
  </si>
  <si>
    <t>Theatre Barn</t>
  </si>
  <si>
    <t>Reichert House</t>
  </si>
  <si>
    <t>Maintenance Shop</t>
  </si>
  <si>
    <t>Laundromat</t>
  </si>
  <si>
    <t>Schnee Elliott House</t>
  </si>
  <si>
    <t>Neef House</t>
  </si>
  <si>
    <t>New Harmony School Site</t>
  </si>
  <si>
    <t>St Stephen Church Rectory</t>
  </si>
  <si>
    <t>417 Arthur Street New Harmony</t>
  </si>
  <si>
    <t>Red Bud Park Part 1 New Harmony</t>
  </si>
  <si>
    <t>Red Bud Park Part II New Harmony</t>
  </si>
  <si>
    <t>McDonald Apartments</t>
  </si>
  <si>
    <t>O'Daniel Apartments</t>
  </si>
  <si>
    <t>Land</t>
  </si>
  <si>
    <t>Building Shells</t>
  </si>
  <si>
    <t>Building Roofs</t>
  </si>
  <si>
    <t>Building Utilities</t>
  </si>
  <si>
    <t>Building Internal</t>
  </si>
  <si>
    <t>Guaranteed Energy Performance</t>
  </si>
  <si>
    <t>Parking Lots/Roads/Improvements</t>
  </si>
  <si>
    <t>Infrastructure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</si>
</sst>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0"/>
    <numFmt numFmtId="165" formatCode="00000"/>
    <numFmt numFmtId="166" formatCode="[$-F800]dddd\,\ mmmm\ dd\,\ yyyy"/>
  </numFmts>
  <fonts count="23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5" applyNumberFormat="0" applyAlignment="0" applyProtection="0"/>
    <xf numFmtId="0" fontId="8" fillId="28" borderId="6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3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5" applyNumberFormat="0" applyAlignment="0" applyProtection="0"/>
    <xf numFmtId="0" fontId="15" fillId="0" borderId="10" applyNumberFormat="0" applyFill="0" applyAlignment="0" applyProtection="0"/>
    <xf numFmtId="0" fontId="16" fillId="31" borderId="0" applyNumberFormat="0" applyBorder="0" applyAlignment="0" applyProtection="0"/>
    <xf numFmtId="0" fontId="4" fillId="32" borderId="11" applyNumberFormat="0" applyFont="0" applyAlignment="0" applyProtection="0"/>
    <xf numFmtId="0" fontId="17" fillId="27" borderId="12" applyNumberFormat="0" applyAlignment="0" applyProtection="0"/>
    <xf numFmtId="0" fontId="18" fillId="0" borderId="0" applyNumberFormat="0" applyFill="0" applyBorder="0" applyAlignment="0" applyProtection="0"/>
    <xf numFmtId="0" fontId="19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2" fillId="3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</cellStyleXfs>
  <cellXfs count="20">
    <xf numFmtId="0" fontId="0" fillId="0" borderId="0" xfId="0"/>
    <xf numFmtId="164" fontId="21" fillId="0" borderId="0" xfId="0" applyNumberFormat="1" applyFont="1" applyAlignment="1">
      <alignment horizontal="right"/>
    </xf>
    <xf numFmtId="164" fontId="21" fillId="0" borderId="0" xfId="0" applyNumberFormat="1" applyFont="1" applyAlignment="1">
      <alignment horizontal="left"/>
    </xf>
    <xf numFmtId="0" fontId="21" fillId="0" borderId="0" xfId="0" applyFont="1"/>
    <xf numFmtId="49" fontId="2" fillId="0" borderId="3" xfId="0" applyNumberFormat="1" applyFont="1" applyBorder="1" applyAlignment="1">
      <alignment horizontal="center"/>
    </xf>
    <xf numFmtId="49" fontId="3" fillId="0" borderId="4" xfId="0" applyNumberFormat="1" applyFont="1" applyBorder="1"/>
    <xf numFmtId="164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center"/>
    </xf>
    <xf numFmtId="165" fontId="0" fillId="0" borderId="0" xfId="0" applyNumberFormat="1"/>
    <xf numFmtId="166" fontId="0" fillId="0" borderId="0" xfId="0" applyNumberFormat="1"/>
    <xf numFmtId="49" fontId="0" fillId="0" borderId="0" xfId="0" applyNumberFormat="1"/>
    <xf numFmtId="165" fontId="0" fillId="0" borderId="0" xfId="0" applyNumberForma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1 2" xfId="43" xr:uid="{29419FA6-4D87-4A49-A8B9-6E8CC0B91F7D}"/>
    <cellStyle name="60% - Accent2" xfId="14" builtinId="36" customBuiltin="1"/>
    <cellStyle name="60% - Accent2 2" xfId="44" xr:uid="{FE4BC7B2-2F23-4E62-9571-0D9B912B30D6}"/>
    <cellStyle name="60% - Accent3" xfId="15" builtinId="40" customBuiltin="1"/>
    <cellStyle name="60% - Accent3 2" xfId="45" xr:uid="{1CA85726-B57A-4510-AB1A-69E67EDD7996}"/>
    <cellStyle name="60% - Accent4" xfId="16" builtinId="44" customBuiltin="1"/>
    <cellStyle name="60% - Accent4 2" xfId="46" xr:uid="{CBB3DB18-FD9D-4F96-A4B7-E63A71AF7CE9}"/>
    <cellStyle name="60% - Accent5" xfId="17" builtinId="48" customBuiltin="1"/>
    <cellStyle name="60% - Accent5 2" xfId="47" xr:uid="{A04BA019-B02A-45D8-8627-52143E96C349}"/>
    <cellStyle name="60% - Accent6" xfId="18" builtinId="52" customBuiltin="1"/>
    <cellStyle name="60% - Accent6 2" xfId="48" xr:uid="{4081551B-CEE5-4F89-AF27-612C47550FC0}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eutral 2" xfId="42" xr:uid="{DF743D5E-97EF-45E6-BAB4-27CFE7F1F5A8}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037"/>
  <sheetViews>
    <sheetView tabSelected="1" zoomScale="90" zoomScaleNormal="90" workbookViewId="0">
      <pane ySplit="2" topLeftCell="A3" activePane="bottomLeft" state="frozen"/>
      <selection pane="bottomLeft" activeCell="A2" sqref="A2"/>
    </sheetView>
  </sheetViews>
  <sheetFormatPr defaultColWidth="8.85546875" defaultRowHeight="15" x14ac:dyDescent="0.25"/>
  <cols>
    <col min="1" max="1" width="11.7109375" style="12" customWidth="1"/>
    <col min="2" max="2" width="6" style="10" customWidth="1"/>
    <col min="3" max="3" width="6.5703125" style="13" customWidth="1"/>
    <col min="4" max="4" width="7.28515625" style="10" customWidth="1"/>
    <col min="5" max="5" width="38.5703125" style="12" customWidth="1"/>
    <col min="6" max="6" width="36.28515625" style="12" customWidth="1"/>
    <col min="7" max="7" width="10.7109375" style="12" customWidth="1"/>
    <col min="8" max="8" width="13.42578125" style="12" customWidth="1"/>
    <col min="9" max="9" width="7" style="12" customWidth="1"/>
    <col min="10" max="10" width="11" style="12" customWidth="1"/>
    <col min="11" max="11" width="30.42578125" style="12" bestFit="1" customWidth="1"/>
    <col min="12" max="12" width="26.85546875" style="12" bestFit="1" customWidth="1"/>
    <col min="13" max="14" width="26.85546875" style="12" customWidth="1"/>
    <col min="15" max="15" width="24.28515625" style="12" customWidth="1"/>
    <col min="16" max="16" width="18.85546875" style="12" bestFit="1" customWidth="1"/>
    <col min="17" max="17" width="18" style="12" customWidth="1"/>
    <col min="18" max="18" width="23.42578125" style="12" customWidth="1"/>
    <col min="19" max="19" width="30.42578125" style="12" bestFit="1" customWidth="1"/>
    <col min="20" max="16384" width="8.85546875" style="12"/>
  </cols>
  <sheetData>
    <row r="1" spans="1:19" customFormat="1" ht="15.75" x14ac:dyDescent="0.25">
      <c r="A1" s="14" t="s">
        <v>0</v>
      </c>
      <c r="B1" s="15"/>
      <c r="C1" s="15"/>
      <c r="D1" s="15"/>
      <c r="E1" s="16"/>
      <c r="F1" s="17" t="s">
        <v>1</v>
      </c>
      <c r="G1" s="18"/>
      <c r="H1" s="18"/>
      <c r="I1" s="19"/>
      <c r="K1" s="11">
        <v>46246</v>
      </c>
      <c r="L1" s="1"/>
      <c r="M1" s="2"/>
      <c r="N1" s="3"/>
      <c r="S1" s="11">
        <v>46246</v>
      </c>
    </row>
    <row r="2" spans="1:19" customFormat="1" x14ac:dyDescent="0.25">
      <c r="A2" s="4" t="s">
        <v>2</v>
      </c>
      <c r="B2" s="9" t="s">
        <v>3</v>
      </c>
      <c r="C2" s="9" t="s">
        <v>4</v>
      </c>
      <c r="D2" s="9" t="s">
        <v>5</v>
      </c>
      <c r="E2" s="5" t="s">
        <v>6</v>
      </c>
      <c r="F2" s="5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  <c r="L2" s="6" t="s">
        <v>13</v>
      </c>
      <c r="M2" s="6" t="s">
        <v>14</v>
      </c>
      <c r="N2" s="6" t="s">
        <v>15</v>
      </c>
      <c r="O2" s="6" t="s">
        <v>16</v>
      </c>
      <c r="P2" s="7" t="s">
        <v>17</v>
      </c>
      <c r="Q2" s="8" t="s">
        <v>18</v>
      </c>
      <c r="R2" s="6" t="s">
        <v>19</v>
      </c>
      <c r="S2" s="6" t="s">
        <v>12</v>
      </c>
    </row>
    <row r="3" spans="1:19" customFormat="1" x14ac:dyDescent="0.25">
      <c r="A3" t="str">
        <f>"10001"</f>
        <v>10001</v>
      </c>
      <c r="B3" t="str">
        <f>"00100"</f>
        <v>00100</v>
      </c>
      <c r="C3" t="str">
        <f>"1400"</f>
        <v>1400</v>
      </c>
      <c r="D3" t="str">
        <f>"00100"</f>
        <v>00100</v>
      </c>
      <c r="E3" t="s">
        <v>20</v>
      </c>
      <c r="F3" t="s">
        <v>21</v>
      </c>
      <c r="G3" t="str">
        <f>""</f>
        <v/>
      </c>
      <c r="H3" t="str">
        <f>" 00"</f>
        <v xml:space="preserve"> 00</v>
      </c>
      <c r="I3">
        <v>0.01</v>
      </c>
      <c r="J3">
        <v>9999999.9900000002</v>
      </c>
      <c r="K3" t="s">
        <v>22</v>
      </c>
      <c r="L3" t="s">
        <v>23</v>
      </c>
      <c r="P3" t="s">
        <v>24</v>
      </c>
      <c r="Q3" t="s">
        <v>24</v>
      </c>
      <c r="R3" t="s">
        <v>23</v>
      </c>
    </row>
    <row r="4" spans="1:19" customFormat="1" x14ac:dyDescent="0.25">
      <c r="A4" t="str">
        <f>"10001"</f>
        <v>10001</v>
      </c>
      <c r="B4" t="str">
        <f>"00110"</f>
        <v>00110</v>
      </c>
      <c r="C4" t="str">
        <f>"1400"</f>
        <v>1400</v>
      </c>
      <c r="D4" t="str">
        <f>"00110"</f>
        <v>00110</v>
      </c>
      <c r="E4" t="s">
        <v>20</v>
      </c>
      <c r="F4" t="s">
        <v>25</v>
      </c>
      <c r="G4" t="str">
        <f>""</f>
        <v/>
      </c>
      <c r="H4" t="str">
        <f>" 00"</f>
        <v xml:space="preserve"> 00</v>
      </c>
      <c r="I4">
        <v>0.01</v>
      </c>
      <c r="J4">
        <v>9999999.9900000002</v>
      </c>
      <c r="K4" t="s">
        <v>23</v>
      </c>
      <c r="L4" t="s">
        <v>22</v>
      </c>
      <c r="P4" t="s">
        <v>24</v>
      </c>
      <c r="Q4" t="s">
        <v>24</v>
      </c>
      <c r="R4" t="s">
        <v>23</v>
      </c>
    </row>
    <row r="5" spans="1:19" customFormat="1" x14ac:dyDescent="0.25">
      <c r="A5" t="str">
        <f>"10001"</f>
        <v>10001</v>
      </c>
      <c r="B5" t="str">
        <f>"00162"</f>
        <v>00162</v>
      </c>
      <c r="C5" t="str">
        <f>"1400"</f>
        <v>1400</v>
      </c>
      <c r="D5" t="str">
        <f>"00162"</f>
        <v>00162</v>
      </c>
      <c r="E5" t="s">
        <v>20</v>
      </c>
      <c r="F5" t="s">
        <v>26</v>
      </c>
      <c r="G5" t="str">
        <f>""</f>
        <v/>
      </c>
      <c r="H5" t="str">
        <f>" 00"</f>
        <v xml:space="preserve"> 00</v>
      </c>
      <c r="I5">
        <v>0.01</v>
      </c>
      <c r="J5">
        <v>9999999.9900000002</v>
      </c>
      <c r="K5" t="s">
        <v>27</v>
      </c>
      <c r="L5" t="s">
        <v>28</v>
      </c>
      <c r="P5" t="s">
        <v>29</v>
      </c>
      <c r="Q5" t="s">
        <v>29</v>
      </c>
      <c r="R5" t="s">
        <v>28</v>
      </c>
    </row>
    <row r="6" spans="1:19" customFormat="1" x14ac:dyDescent="0.25">
      <c r="A6" t="str">
        <f>"10001"</f>
        <v>10001</v>
      </c>
      <c r="B6" t="str">
        <f>"00163"</f>
        <v>00163</v>
      </c>
      <c r="C6" t="str">
        <f>"1400"</f>
        <v>1400</v>
      </c>
      <c r="D6" t="str">
        <f>"00163"</f>
        <v>00163</v>
      </c>
      <c r="E6" t="s">
        <v>20</v>
      </c>
      <c r="F6" t="s">
        <v>30</v>
      </c>
      <c r="G6" t="str">
        <f>""</f>
        <v/>
      </c>
      <c r="H6" t="str">
        <f>" 00"</f>
        <v xml:space="preserve"> 00</v>
      </c>
      <c r="I6">
        <v>0.01</v>
      </c>
      <c r="J6">
        <v>9999999.9900000002</v>
      </c>
      <c r="K6" t="s">
        <v>31</v>
      </c>
      <c r="L6" t="s">
        <v>32</v>
      </c>
      <c r="P6" t="s">
        <v>24</v>
      </c>
      <c r="Q6" t="s">
        <v>24</v>
      </c>
      <c r="R6" t="s">
        <v>31</v>
      </c>
    </row>
    <row r="7" spans="1:19" customFormat="1" x14ac:dyDescent="0.25">
      <c r="A7" t="str">
        <f>"10001"</f>
        <v>10001</v>
      </c>
      <c r="B7" t="str">
        <f>"00164"</f>
        <v>00164</v>
      </c>
      <c r="C7" t="str">
        <f>"1400"</f>
        <v>1400</v>
      </c>
      <c r="D7" t="str">
        <f>"00164"</f>
        <v>00164</v>
      </c>
      <c r="E7" t="s">
        <v>20</v>
      </c>
      <c r="F7" t="s">
        <v>33</v>
      </c>
      <c r="G7" t="str">
        <f>""</f>
        <v/>
      </c>
      <c r="H7" t="str">
        <f>" 00"</f>
        <v xml:space="preserve"> 00</v>
      </c>
      <c r="I7">
        <v>0.01</v>
      </c>
      <c r="J7">
        <v>9999999.9900000002</v>
      </c>
      <c r="K7" t="s">
        <v>32</v>
      </c>
      <c r="L7" t="s">
        <v>34</v>
      </c>
      <c r="P7" t="s">
        <v>24</v>
      </c>
      <c r="Q7" t="s">
        <v>24</v>
      </c>
      <c r="R7" t="s">
        <v>35</v>
      </c>
    </row>
    <row r="8" spans="1:19" customFormat="1" x14ac:dyDescent="0.25">
      <c r="A8" t="str">
        <f>"10001"</f>
        <v>10001</v>
      </c>
      <c r="B8" t="str">
        <f>"01000"</f>
        <v>01000</v>
      </c>
      <c r="C8" t="str">
        <f>"1400"</f>
        <v>1400</v>
      </c>
      <c r="D8" t="str">
        <f>"01000"</f>
        <v>01000</v>
      </c>
      <c r="E8" t="s">
        <v>20</v>
      </c>
      <c r="F8" t="s">
        <v>36</v>
      </c>
      <c r="G8" t="str">
        <f>""</f>
        <v/>
      </c>
      <c r="H8" t="str">
        <f>" 00"</f>
        <v xml:space="preserve"> 00</v>
      </c>
      <c r="I8">
        <v>0.01</v>
      </c>
      <c r="J8">
        <v>9999999.9900000002</v>
      </c>
      <c r="K8" t="s">
        <v>27</v>
      </c>
      <c r="L8" t="s">
        <v>28</v>
      </c>
      <c r="P8" t="s">
        <v>29</v>
      </c>
      <c r="Q8" t="s">
        <v>29</v>
      </c>
      <c r="R8" t="s">
        <v>37</v>
      </c>
    </row>
    <row r="9" spans="1:19" customFormat="1" x14ac:dyDescent="0.25">
      <c r="A9" t="str">
        <f>"10001"</f>
        <v>10001</v>
      </c>
      <c r="B9" t="str">
        <f>"01010"</f>
        <v>01010</v>
      </c>
      <c r="C9" t="str">
        <f>"1400"</f>
        <v>1400</v>
      </c>
      <c r="D9" t="str">
        <f>"01010"</f>
        <v>01010</v>
      </c>
      <c r="E9" t="s">
        <v>20</v>
      </c>
      <c r="F9" t="s">
        <v>38</v>
      </c>
      <c r="G9" t="str">
        <f>""</f>
        <v/>
      </c>
      <c r="H9" t="str">
        <f>" 00"</f>
        <v xml:space="preserve"> 00</v>
      </c>
      <c r="I9">
        <v>0.01</v>
      </c>
      <c r="J9">
        <v>9999999.9900000002</v>
      </c>
      <c r="K9" t="s">
        <v>27</v>
      </c>
      <c r="L9" t="s">
        <v>28</v>
      </c>
      <c r="P9" t="s">
        <v>29</v>
      </c>
      <c r="Q9" t="s">
        <v>29</v>
      </c>
      <c r="R9" t="s">
        <v>28</v>
      </c>
    </row>
    <row r="10" spans="1:19" customFormat="1" x14ac:dyDescent="0.25">
      <c r="A10" t="str">
        <f>"10001"</f>
        <v>10001</v>
      </c>
      <c r="B10" t="str">
        <f>"01030"</f>
        <v>01030</v>
      </c>
      <c r="C10" t="str">
        <f>"1600"</f>
        <v>1600</v>
      </c>
      <c r="D10" t="str">
        <f>"01030"</f>
        <v>01030</v>
      </c>
      <c r="E10" t="s">
        <v>20</v>
      </c>
      <c r="F10" t="s">
        <v>39</v>
      </c>
      <c r="G10" t="str">
        <f>""</f>
        <v/>
      </c>
      <c r="H10" t="str">
        <f>" 00"</f>
        <v xml:space="preserve"> 00</v>
      </c>
      <c r="I10">
        <v>0.01</v>
      </c>
      <c r="J10">
        <v>9999999.9900000002</v>
      </c>
      <c r="K10" t="s">
        <v>40</v>
      </c>
      <c r="L10" t="s">
        <v>41</v>
      </c>
      <c r="M10" t="s">
        <v>42</v>
      </c>
      <c r="P10" t="s">
        <v>24</v>
      </c>
      <c r="Q10" t="s">
        <v>24</v>
      </c>
      <c r="R10" t="s">
        <v>40</v>
      </c>
    </row>
    <row r="11" spans="1:19" customFormat="1" x14ac:dyDescent="0.25">
      <c r="A11" t="str">
        <f>"10001"</f>
        <v>10001</v>
      </c>
      <c r="B11" t="str">
        <f>"01035"</f>
        <v>01035</v>
      </c>
      <c r="C11" t="str">
        <f>"1600"</f>
        <v>1600</v>
      </c>
      <c r="D11" t="str">
        <f>"01035"</f>
        <v>01035</v>
      </c>
      <c r="E11" t="s">
        <v>20</v>
      </c>
      <c r="F11" t="s">
        <v>43</v>
      </c>
      <c r="G11" t="str">
        <f>""</f>
        <v/>
      </c>
      <c r="H11" t="str">
        <f>" 00"</f>
        <v xml:space="preserve"> 00</v>
      </c>
      <c r="I11">
        <v>0.01</v>
      </c>
      <c r="J11">
        <v>9999999.9900000002</v>
      </c>
      <c r="K11" t="s">
        <v>40</v>
      </c>
      <c r="L11" t="s">
        <v>41</v>
      </c>
      <c r="M11" t="s">
        <v>42</v>
      </c>
      <c r="P11" t="s">
        <v>24</v>
      </c>
      <c r="Q11" t="s">
        <v>24</v>
      </c>
      <c r="R11" t="s">
        <v>41</v>
      </c>
    </row>
    <row r="12" spans="1:19" customFormat="1" x14ac:dyDescent="0.25">
      <c r="A12" t="str">
        <f>"10001"</f>
        <v>10001</v>
      </c>
      <c r="B12" t="str">
        <f>"01040"</f>
        <v>01040</v>
      </c>
      <c r="C12" t="str">
        <f>"1100"</f>
        <v>1100</v>
      </c>
      <c r="D12" t="str">
        <f>"01040"</f>
        <v>01040</v>
      </c>
      <c r="E12" t="s">
        <v>20</v>
      </c>
      <c r="F12" t="s">
        <v>44</v>
      </c>
      <c r="G12" t="str">
        <f>""</f>
        <v/>
      </c>
      <c r="H12" t="str">
        <f>" 00"</f>
        <v xml:space="preserve"> 00</v>
      </c>
      <c r="I12">
        <v>0.01</v>
      </c>
      <c r="J12">
        <v>9999999.9900000002</v>
      </c>
      <c r="K12" t="s">
        <v>45</v>
      </c>
      <c r="L12" t="s">
        <v>40</v>
      </c>
      <c r="M12" t="s">
        <v>42</v>
      </c>
      <c r="N12" t="s">
        <v>41</v>
      </c>
      <c r="P12" t="s">
        <v>24</v>
      </c>
      <c r="Q12" t="s">
        <v>24</v>
      </c>
      <c r="R12" t="s">
        <v>45</v>
      </c>
    </row>
    <row r="13" spans="1:19" customFormat="1" x14ac:dyDescent="0.25">
      <c r="A13" t="str">
        <f>"10001"</f>
        <v>10001</v>
      </c>
      <c r="B13" t="str">
        <f>"01047"</f>
        <v>01047</v>
      </c>
      <c r="C13" t="str">
        <f>"1700"</f>
        <v>1700</v>
      </c>
      <c r="D13" t="str">
        <f>"01047"</f>
        <v>01047</v>
      </c>
      <c r="E13" t="s">
        <v>20</v>
      </c>
      <c r="F13" t="s">
        <v>46</v>
      </c>
      <c r="G13" t="str">
        <f>""</f>
        <v/>
      </c>
      <c r="H13" t="str">
        <f>" 00"</f>
        <v xml:space="preserve"> 00</v>
      </c>
      <c r="I13">
        <v>0.01</v>
      </c>
      <c r="J13">
        <v>9999999.9900000002</v>
      </c>
      <c r="K13" t="s">
        <v>40</v>
      </c>
      <c r="L13" t="s">
        <v>41</v>
      </c>
      <c r="M13" t="s">
        <v>42</v>
      </c>
      <c r="P13" t="s">
        <v>24</v>
      </c>
      <c r="Q13" t="s">
        <v>24</v>
      </c>
      <c r="R13" t="s">
        <v>47</v>
      </c>
    </row>
    <row r="14" spans="1:19" customFormat="1" x14ac:dyDescent="0.25">
      <c r="A14" t="str">
        <f>"10001"</f>
        <v>10001</v>
      </c>
      <c r="B14" t="str">
        <f>"01090"</f>
        <v>01090</v>
      </c>
      <c r="C14" t="str">
        <f>"1100"</f>
        <v>1100</v>
      </c>
      <c r="D14" t="str">
        <f>"01090"</f>
        <v>01090</v>
      </c>
      <c r="E14" t="s">
        <v>20</v>
      </c>
      <c r="F14" t="s">
        <v>48</v>
      </c>
      <c r="G14" t="str">
        <f>""</f>
        <v/>
      </c>
      <c r="H14" t="str">
        <f>" 00"</f>
        <v xml:space="preserve"> 00</v>
      </c>
      <c r="I14">
        <v>0.01</v>
      </c>
      <c r="J14">
        <v>9999999.9900000002</v>
      </c>
      <c r="K14" t="s">
        <v>40</v>
      </c>
      <c r="L14" t="s">
        <v>41</v>
      </c>
      <c r="M14" t="s">
        <v>42</v>
      </c>
      <c r="P14" t="s">
        <v>24</v>
      </c>
      <c r="Q14" t="s">
        <v>24</v>
      </c>
      <c r="R14" t="s">
        <v>41</v>
      </c>
    </row>
    <row r="15" spans="1:19" customFormat="1" x14ac:dyDescent="0.25">
      <c r="A15" t="str">
        <f>"10001"</f>
        <v>10001</v>
      </c>
      <c r="B15" t="str">
        <f>"01160"</f>
        <v>01160</v>
      </c>
      <c r="C15" t="str">
        <f>"1600"</f>
        <v>1600</v>
      </c>
      <c r="D15" t="str">
        <f>"01160"</f>
        <v>01160</v>
      </c>
      <c r="E15" t="s">
        <v>20</v>
      </c>
      <c r="F15" t="s">
        <v>49</v>
      </c>
      <c r="G15" t="str">
        <f>""</f>
        <v/>
      </c>
      <c r="H15" t="str">
        <f>" 10"</f>
        <v xml:space="preserve"> 10</v>
      </c>
      <c r="I15">
        <v>0.01</v>
      </c>
      <c r="J15">
        <v>500</v>
      </c>
      <c r="K15" t="s">
        <v>50</v>
      </c>
      <c r="P15" t="s">
        <v>24</v>
      </c>
      <c r="Q15" t="s">
        <v>24</v>
      </c>
      <c r="R15" t="s">
        <v>42</v>
      </c>
    </row>
    <row r="16" spans="1:19" customFormat="1" x14ac:dyDescent="0.25">
      <c r="A16" t="str">
        <f>"10001"</f>
        <v>10001</v>
      </c>
      <c r="B16" t="str">
        <f>"01160"</f>
        <v>01160</v>
      </c>
      <c r="C16" t="str">
        <f>"1600"</f>
        <v>1600</v>
      </c>
      <c r="D16" t="str">
        <f>"01160"</f>
        <v>01160</v>
      </c>
      <c r="E16" t="s">
        <v>20</v>
      </c>
      <c r="F16" t="s">
        <v>49</v>
      </c>
      <c r="G16" t="str">
        <f>""</f>
        <v/>
      </c>
      <c r="H16" t="str">
        <f>" 20"</f>
        <v xml:space="preserve"> 20</v>
      </c>
      <c r="I16">
        <v>500.01</v>
      </c>
      <c r="J16">
        <v>9999999.9900000002</v>
      </c>
      <c r="K16" t="s">
        <v>42</v>
      </c>
      <c r="L16" t="s">
        <v>40</v>
      </c>
      <c r="M16" t="s">
        <v>41</v>
      </c>
      <c r="P16" t="s">
        <v>24</v>
      </c>
      <c r="Q16" t="s">
        <v>24</v>
      </c>
      <c r="R16" t="s">
        <v>42</v>
      </c>
    </row>
    <row r="17" spans="1:18" customFormat="1" x14ac:dyDescent="0.25">
      <c r="A17" t="str">
        <f>"10001"</f>
        <v>10001</v>
      </c>
      <c r="B17" t="str">
        <f>"01180"</f>
        <v>01180</v>
      </c>
      <c r="C17" t="str">
        <f>"1100"</f>
        <v>1100</v>
      </c>
      <c r="D17" t="str">
        <f>"01180"</f>
        <v>01180</v>
      </c>
      <c r="E17" t="s">
        <v>20</v>
      </c>
      <c r="F17" t="s">
        <v>51</v>
      </c>
      <c r="G17" t="str">
        <f>""</f>
        <v/>
      </c>
      <c r="H17" t="str">
        <f>" 00"</f>
        <v xml:space="preserve"> 00</v>
      </c>
      <c r="I17">
        <v>0.01</v>
      </c>
      <c r="J17">
        <v>9999999.9900000002</v>
      </c>
      <c r="K17" t="s">
        <v>52</v>
      </c>
      <c r="L17" t="s">
        <v>53</v>
      </c>
      <c r="M17" t="s">
        <v>27</v>
      </c>
      <c r="P17" t="s">
        <v>29</v>
      </c>
      <c r="Q17" t="s">
        <v>29</v>
      </c>
      <c r="R17" t="s">
        <v>28</v>
      </c>
    </row>
    <row r="18" spans="1:18" customFormat="1" x14ac:dyDescent="0.25">
      <c r="A18" t="str">
        <f>"10001"</f>
        <v>10001</v>
      </c>
      <c r="B18" t="str">
        <f>"01190"</f>
        <v>01190</v>
      </c>
      <c r="C18" t="str">
        <f>"1700"</f>
        <v>1700</v>
      </c>
      <c r="D18" t="str">
        <f>"01190"</f>
        <v>01190</v>
      </c>
      <c r="E18" t="s">
        <v>20</v>
      </c>
      <c r="F18" t="s">
        <v>54</v>
      </c>
      <c r="G18" t="str">
        <f>""</f>
        <v/>
      </c>
      <c r="H18" t="str">
        <f>" 00"</f>
        <v xml:space="preserve"> 00</v>
      </c>
      <c r="I18">
        <v>0.01</v>
      </c>
      <c r="J18">
        <v>9999999.9900000002</v>
      </c>
      <c r="K18" t="s">
        <v>40</v>
      </c>
      <c r="L18" t="s">
        <v>41</v>
      </c>
      <c r="M18" t="s">
        <v>42</v>
      </c>
      <c r="P18" t="s">
        <v>24</v>
      </c>
      <c r="Q18" t="s">
        <v>24</v>
      </c>
      <c r="R18" t="s">
        <v>40</v>
      </c>
    </row>
    <row r="19" spans="1:18" customFormat="1" x14ac:dyDescent="0.25">
      <c r="A19" t="str">
        <f>"10001"</f>
        <v>10001</v>
      </c>
      <c r="B19" t="str">
        <f>"01200"</f>
        <v>01200</v>
      </c>
      <c r="C19" t="str">
        <f>"1100"</f>
        <v>1100</v>
      </c>
      <c r="D19" t="str">
        <f>"01200"</f>
        <v>01200</v>
      </c>
      <c r="E19" t="s">
        <v>20</v>
      </c>
      <c r="F19" t="s">
        <v>55</v>
      </c>
      <c r="G19" t="str">
        <f>""</f>
        <v/>
      </c>
      <c r="H19" t="str">
        <f>" 00"</f>
        <v xml:space="preserve"> 00</v>
      </c>
      <c r="I19">
        <v>0.01</v>
      </c>
      <c r="J19">
        <v>9999999.9900000002</v>
      </c>
      <c r="K19" t="s">
        <v>56</v>
      </c>
      <c r="L19" t="s">
        <v>57</v>
      </c>
      <c r="M19" t="s">
        <v>58</v>
      </c>
      <c r="P19" t="s">
        <v>29</v>
      </c>
      <c r="Q19" t="s">
        <v>29</v>
      </c>
      <c r="R19" t="s">
        <v>59</v>
      </c>
    </row>
    <row r="20" spans="1:18" customFormat="1" x14ac:dyDescent="0.25">
      <c r="A20" t="str">
        <f>"10001"</f>
        <v>10001</v>
      </c>
      <c r="B20" t="str">
        <f>"01225"</f>
        <v>01225</v>
      </c>
      <c r="C20" t="str">
        <f>"1300"</f>
        <v>1300</v>
      </c>
      <c r="D20" t="str">
        <f>"01225"</f>
        <v>01225</v>
      </c>
      <c r="E20" t="s">
        <v>20</v>
      </c>
      <c r="F20" t="s">
        <v>60</v>
      </c>
      <c r="G20" t="str">
        <f>""</f>
        <v/>
      </c>
      <c r="H20" t="str">
        <f>" 00"</f>
        <v xml:space="preserve"> 00</v>
      </c>
      <c r="I20">
        <v>0.01</v>
      </c>
      <c r="J20">
        <v>9999999.9900000002</v>
      </c>
      <c r="K20" t="s">
        <v>53</v>
      </c>
      <c r="L20" t="s">
        <v>61</v>
      </c>
      <c r="P20" t="s">
        <v>29</v>
      </c>
      <c r="Q20" t="s">
        <v>29</v>
      </c>
      <c r="R20" t="s">
        <v>61</v>
      </c>
    </row>
    <row r="21" spans="1:18" customFormat="1" x14ac:dyDescent="0.25">
      <c r="A21" t="str">
        <f>"10001"</f>
        <v>10001</v>
      </c>
      <c r="B21" t="str">
        <f>"01230"</f>
        <v>01230</v>
      </c>
      <c r="C21" t="str">
        <f>"1300"</f>
        <v>1300</v>
      </c>
      <c r="D21" t="str">
        <f>"01230"</f>
        <v>01230</v>
      </c>
      <c r="E21" t="s">
        <v>20</v>
      </c>
      <c r="F21" t="s">
        <v>62</v>
      </c>
      <c r="G21" t="str">
        <f>""</f>
        <v/>
      </c>
      <c r="H21" t="str">
        <f>" 00"</f>
        <v xml:space="preserve"> 00</v>
      </c>
      <c r="I21">
        <v>0.01</v>
      </c>
      <c r="J21">
        <v>9999999.9900000002</v>
      </c>
      <c r="K21" t="s">
        <v>63</v>
      </c>
      <c r="L21" t="s">
        <v>64</v>
      </c>
      <c r="M21" t="s">
        <v>65</v>
      </c>
      <c r="P21" t="s">
        <v>29</v>
      </c>
      <c r="Q21" t="s">
        <v>29</v>
      </c>
      <c r="R21" t="s">
        <v>66</v>
      </c>
    </row>
    <row r="22" spans="1:18" customFormat="1" x14ac:dyDescent="0.25">
      <c r="A22" t="str">
        <f>"10001"</f>
        <v>10001</v>
      </c>
      <c r="B22" t="str">
        <f>"01231"</f>
        <v>01231</v>
      </c>
      <c r="C22" t="str">
        <f>"1300"</f>
        <v>1300</v>
      </c>
      <c r="D22" t="str">
        <f>"01231"</f>
        <v>01231</v>
      </c>
      <c r="E22" t="s">
        <v>20</v>
      </c>
      <c r="F22" t="s">
        <v>67</v>
      </c>
      <c r="G22" t="str">
        <f>""</f>
        <v/>
      </c>
      <c r="H22" t="str">
        <f>" 00"</f>
        <v xml:space="preserve"> 00</v>
      </c>
      <c r="I22">
        <v>0.01</v>
      </c>
      <c r="J22">
        <v>9999999.9900000002</v>
      </c>
      <c r="K22" t="s">
        <v>63</v>
      </c>
      <c r="L22" t="s">
        <v>64</v>
      </c>
      <c r="M22" t="s">
        <v>65</v>
      </c>
      <c r="P22" t="s">
        <v>29</v>
      </c>
      <c r="Q22" t="s">
        <v>29</v>
      </c>
      <c r="R22" t="s">
        <v>66</v>
      </c>
    </row>
    <row r="23" spans="1:18" customFormat="1" x14ac:dyDescent="0.25">
      <c r="A23" t="str">
        <f>"10001"</f>
        <v>10001</v>
      </c>
      <c r="B23" t="str">
        <f>"01240"</f>
        <v>01240</v>
      </c>
      <c r="C23" t="str">
        <f>"1400"</f>
        <v>1400</v>
      </c>
      <c r="D23" t="str">
        <f>"01240"</f>
        <v>01240</v>
      </c>
      <c r="E23" t="s">
        <v>20</v>
      </c>
      <c r="F23" t="s">
        <v>68</v>
      </c>
      <c r="G23" t="str">
        <f>""</f>
        <v/>
      </c>
      <c r="H23" t="str">
        <f>" 00"</f>
        <v xml:space="preserve"> 00</v>
      </c>
      <c r="I23">
        <v>0.01</v>
      </c>
      <c r="J23">
        <v>9999999.9900000002</v>
      </c>
      <c r="K23" t="s">
        <v>69</v>
      </c>
      <c r="L23" t="s">
        <v>27</v>
      </c>
      <c r="P23" t="s">
        <v>29</v>
      </c>
      <c r="Q23" t="s">
        <v>29</v>
      </c>
      <c r="R23" t="s">
        <v>69</v>
      </c>
    </row>
    <row r="24" spans="1:18" customFormat="1" x14ac:dyDescent="0.25">
      <c r="A24" t="str">
        <f>"10001"</f>
        <v>10001</v>
      </c>
      <c r="B24" t="str">
        <f>"01241"</f>
        <v>01241</v>
      </c>
      <c r="C24" t="str">
        <f>"1300"</f>
        <v>1300</v>
      </c>
      <c r="D24" t="str">
        <f>"01241"</f>
        <v>01241</v>
      </c>
      <c r="E24" t="s">
        <v>20</v>
      </c>
      <c r="F24" t="s">
        <v>70</v>
      </c>
      <c r="G24" t="str">
        <f>""</f>
        <v/>
      </c>
      <c r="H24" t="str">
        <f>" 00"</f>
        <v xml:space="preserve"> 00</v>
      </c>
      <c r="I24">
        <v>0.01</v>
      </c>
      <c r="J24">
        <v>9999999.9900000002</v>
      </c>
      <c r="K24" t="s">
        <v>71</v>
      </c>
      <c r="L24" t="s">
        <v>27</v>
      </c>
      <c r="M24" t="s">
        <v>72</v>
      </c>
      <c r="P24" t="s">
        <v>29</v>
      </c>
      <c r="Q24" t="s">
        <v>29</v>
      </c>
      <c r="R24" t="s">
        <v>28</v>
      </c>
    </row>
    <row r="25" spans="1:18" customFormat="1" x14ac:dyDescent="0.25">
      <c r="A25" t="str">
        <f>"10001"</f>
        <v>10001</v>
      </c>
      <c r="B25" t="str">
        <f>"01242"</f>
        <v>01242</v>
      </c>
      <c r="C25" t="str">
        <f>"1300"</f>
        <v>1300</v>
      </c>
      <c r="D25" t="str">
        <f>"01242"</f>
        <v>01242</v>
      </c>
      <c r="E25" t="s">
        <v>20</v>
      </c>
      <c r="F25" t="s">
        <v>73</v>
      </c>
      <c r="G25" t="str">
        <f>""</f>
        <v/>
      </c>
      <c r="H25" t="str">
        <f>" 00"</f>
        <v xml:space="preserve"> 00</v>
      </c>
      <c r="I25">
        <v>0.01</v>
      </c>
      <c r="J25">
        <v>9999999.9900000002</v>
      </c>
      <c r="K25" t="s">
        <v>27</v>
      </c>
      <c r="L25" t="s">
        <v>28</v>
      </c>
      <c r="P25" t="s">
        <v>29</v>
      </c>
      <c r="Q25" t="s">
        <v>29</v>
      </c>
      <c r="R25" t="s">
        <v>28</v>
      </c>
    </row>
    <row r="26" spans="1:18" customFormat="1" x14ac:dyDescent="0.25">
      <c r="A26" t="str">
        <f>"10001"</f>
        <v>10001</v>
      </c>
      <c r="B26" t="str">
        <f>"01250"</f>
        <v>01250</v>
      </c>
      <c r="C26" t="str">
        <f>"1300"</f>
        <v>1300</v>
      </c>
      <c r="D26" t="str">
        <f>"01250"</f>
        <v>01250</v>
      </c>
      <c r="E26" t="s">
        <v>20</v>
      </c>
      <c r="F26" t="s">
        <v>74</v>
      </c>
      <c r="G26" t="str">
        <f>""</f>
        <v/>
      </c>
      <c r="H26" t="str">
        <f>" 00"</f>
        <v xml:space="preserve"> 00</v>
      </c>
      <c r="I26">
        <v>0.01</v>
      </c>
      <c r="J26">
        <v>9999999.9900000002</v>
      </c>
      <c r="K26" t="s">
        <v>27</v>
      </c>
      <c r="L26" t="s">
        <v>75</v>
      </c>
      <c r="P26" t="s">
        <v>29</v>
      </c>
      <c r="Q26" t="s">
        <v>29</v>
      </c>
      <c r="R26" t="s">
        <v>76</v>
      </c>
    </row>
    <row r="27" spans="1:18" customFormat="1" x14ac:dyDescent="0.25">
      <c r="A27" t="str">
        <f>"10001"</f>
        <v>10001</v>
      </c>
      <c r="B27" t="str">
        <f>"01260"</f>
        <v>01260</v>
      </c>
      <c r="C27" t="str">
        <f>"1100"</f>
        <v>1100</v>
      </c>
      <c r="D27" t="str">
        <f>"01260"</f>
        <v>01260</v>
      </c>
      <c r="E27" t="s">
        <v>20</v>
      </c>
      <c r="F27" t="s">
        <v>77</v>
      </c>
      <c r="G27" t="str">
        <f>""</f>
        <v/>
      </c>
      <c r="H27" t="str">
        <f>" 10"</f>
        <v xml:space="preserve"> 10</v>
      </c>
      <c r="I27">
        <v>0.01</v>
      </c>
      <c r="J27">
        <v>500</v>
      </c>
      <c r="K27" t="s">
        <v>78</v>
      </c>
      <c r="P27" t="s">
        <v>29</v>
      </c>
      <c r="Q27" t="s">
        <v>29</v>
      </c>
      <c r="R27" t="s">
        <v>79</v>
      </c>
    </row>
    <row r="28" spans="1:18" customFormat="1" x14ac:dyDescent="0.25">
      <c r="A28" t="str">
        <f>"10001"</f>
        <v>10001</v>
      </c>
      <c r="B28" t="str">
        <f>"01260"</f>
        <v>01260</v>
      </c>
      <c r="C28" t="str">
        <f>"1100"</f>
        <v>1100</v>
      </c>
      <c r="D28" t="str">
        <f>"01260"</f>
        <v>01260</v>
      </c>
      <c r="E28" t="s">
        <v>20</v>
      </c>
      <c r="F28" t="s">
        <v>77</v>
      </c>
      <c r="G28" t="str">
        <f>""</f>
        <v/>
      </c>
      <c r="H28" t="str">
        <f>" 20"</f>
        <v xml:space="preserve"> 20</v>
      </c>
      <c r="I28">
        <v>500.01</v>
      </c>
      <c r="J28">
        <v>9999999.9900000002</v>
      </c>
      <c r="K28" t="s">
        <v>78</v>
      </c>
      <c r="P28" t="s">
        <v>29</v>
      </c>
      <c r="Q28" t="s">
        <v>29</v>
      </c>
      <c r="R28" t="s">
        <v>79</v>
      </c>
    </row>
    <row r="29" spans="1:18" customFormat="1" x14ac:dyDescent="0.25">
      <c r="A29" t="str">
        <f>"10001"</f>
        <v>10001</v>
      </c>
      <c r="B29" t="str">
        <f>"01270"</f>
        <v>01270</v>
      </c>
      <c r="C29" t="str">
        <f>"1100"</f>
        <v>1100</v>
      </c>
      <c r="D29" t="str">
        <f>"01270"</f>
        <v>01270</v>
      </c>
      <c r="E29" t="s">
        <v>20</v>
      </c>
      <c r="F29" t="s">
        <v>80</v>
      </c>
      <c r="G29" t="str">
        <f>""</f>
        <v/>
      </c>
      <c r="H29" t="str">
        <f>" 10"</f>
        <v xml:space="preserve"> 10</v>
      </c>
      <c r="I29">
        <v>0.01</v>
      </c>
      <c r="J29">
        <v>500</v>
      </c>
      <c r="K29" t="s">
        <v>78</v>
      </c>
      <c r="P29" t="s">
        <v>29</v>
      </c>
      <c r="Q29" t="s">
        <v>29</v>
      </c>
      <c r="R29" t="s">
        <v>81</v>
      </c>
    </row>
    <row r="30" spans="1:18" customFormat="1" x14ac:dyDescent="0.25">
      <c r="A30" t="str">
        <f>"10001"</f>
        <v>10001</v>
      </c>
      <c r="B30" t="str">
        <f>"01270"</f>
        <v>01270</v>
      </c>
      <c r="C30" t="str">
        <f>"1100"</f>
        <v>1100</v>
      </c>
      <c r="D30" t="str">
        <f>"01270"</f>
        <v>01270</v>
      </c>
      <c r="E30" t="s">
        <v>20</v>
      </c>
      <c r="F30" t="s">
        <v>80</v>
      </c>
      <c r="G30" t="str">
        <f>""</f>
        <v/>
      </c>
      <c r="H30" t="str">
        <f>" 20"</f>
        <v xml:space="preserve"> 20</v>
      </c>
      <c r="I30">
        <v>500.01</v>
      </c>
      <c r="J30">
        <v>9999999.9900000002</v>
      </c>
      <c r="K30" t="s">
        <v>78</v>
      </c>
      <c r="P30" t="s">
        <v>29</v>
      </c>
      <c r="Q30" t="s">
        <v>29</v>
      </c>
      <c r="R30" t="s">
        <v>81</v>
      </c>
    </row>
    <row r="31" spans="1:18" customFormat="1" x14ac:dyDescent="0.25">
      <c r="A31" t="str">
        <f>"10001"</f>
        <v>10001</v>
      </c>
      <c r="B31" t="str">
        <f>"01285"</f>
        <v>01285</v>
      </c>
      <c r="C31" t="str">
        <f>"1700"</f>
        <v>1700</v>
      </c>
      <c r="D31" t="str">
        <f>"01285"</f>
        <v>01285</v>
      </c>
      <c r="E31" t="s">
        <v>20</v>
      </c>
      <c r="F31" t="s">
        <v>82</v>
      </c>
      <c r="G31" t="str">
        <f>""</f>
        <v/>
      </c>
      <c r="H31" t="str">
        <f>" 00"</f>
        <v xml:space="preserve"> 00</v>
      </c>
      <c r="I31">
        <v>0.01</v>
      </c>
      <c r="J31">
        <v>9999999.9900000002</v>
      </c>
      <c r="K31" t="s">
        <v>27</v>
      </c>
      <c r="L31" t="s">
        <v>83</v>
      </c>
      <c r="P31" t="s">
        <v>29</v>
      </c>
      <c r="Q31" t="s">
        <v>29</v>
      </c>
      <c r="R31" t="s">
        <v>83</v>
      </c>
    </row>
    <row r="32" spans="1:18" customFormat="1" x14ac:dyDescent="0.25">
      <c r="A32" t="str">
        <f>"10001"</f>
        <v>10001</v>
      </c>
      <c r="B32" t="str">
        <f>"01290"</f>
        <v>01290</v>
      </c>
      <c r="C32" t="str">
        <f>"1300"</f>
        <v>1300</v>
      </c>
      <c r="D32" t="str">
        <f>"01290"</f>
        <v>01290</v>
      </c>
      <c r="E32" t="s">
        <v>20</v>
      </c>
      <c r="F32" t="s">
        <v>84</v>
      </c>
      <c r="G32" t="str">
        <f>""</f>
        <v/>
      </c>
      <c r="H32" t="str">
        <f>" 00"</f>
        <v xml:space="preserve"> 00</v>
      </c>
      <c r="I32">
        <v>0.01</v>
      </c>
      <c r="J32">
        <v>9999999.9900000002</v>
      </c>
      <c r="K32" t="s">
        <v>71</v>
      </c>
      <c r="L32" t="s">
        <v>27</v>
      </c>
      <c r="M32" t="s">
        <v>28</v>
      </c>
      <c r="P32" t="s">
        <v>29</v>
      </c>
      <c r="Q32" t="s">
        <v>29</v>
      </c>
      <c r="R32" t="s">
        <v>28</v>
      </c>
    </row>
    <row r="33" spans="1:18" customFormat="1" x14ac:dyDescent="0.25">
      <c r="A33" t="str">
        <f>"10001"</f>
        <v>10001</v>
      </c>
      <c r="B33" t="str">
        <f>"01300"</f>
        <v>01300</v>
      </c>
      <c r="C33" t="str">
        <f>"1300"</f>
        <v>1300</v>
      </c>
      <c r="D33" t="str">
        <f>"01300"</f>
        <v>01300</v>
      </c>
      <c r="E33" t="s">
        <v>20</v>
      </c>
      <c r="F33" t="s">
        <v>85</v>
      </c>
      <c r="G33" t="str">
        <f>""</f>
        <v/>
      </c>
      <c r="H33" t="str">
        <f>" 00"</f>
        <v xml:space="preserve"> 00</v>
      </c>
      <c r="I33">
        <v>0.01</v>
      </c>
      <c r="J33">
        <v>9999999.9900000002</v>
      </c>
      <c r="K33" t="s">
        <v>86</v>
      </c>
      <c r="L33" t="s">
        <v>87</v>
      </c>
      <c r="M33" t="s">
        <v>88</v>
      </c>
      <c r="P33" t="s">
        <v>29</v>
      </c>
      <c r="Q33" t="s">
        <v>29</v>
      </c>
      <c r="R33" t="s">
        <v>89</v>
      </c>
    </row>
    <row r="34" spans="1:18" customFormat="1" x14ac:dyDescent="0.25">
      <c r="A34" t="str">
        <f>"10001"</f>
        <v>10001</v>
      </c>
      <c r="B34" t="str">
        <f>"01305"</f>
        <v>01305</v>
      </c>
      <c r="C34" t="str">
        <f>"1300"</f>
        <v>1300</v>
      </c>
      <c r="D34" t="str">
        <f>"01305"</f>
        <v>01305</v>
      </c>
      <c r="E34" t="s">
        <v>20</v>
      </c>
      <c r="F34" t="s">
        <v>90</v>
      </c>
      <c r="G34" t="str">
        <f>""</f>
        <v/>
      </c>
      <c r="H34" t="str">
        <f>" 10"</f>
        <v xml:space="preserve"> 10</v>
      </c>
      <c r="I34">
        <v>0.01</v>
      </c>
      <c r="J34">
        <v>500</v>
      </c>
      <c r="K34" t="s">
        <v>91</v>
      </c>
      <c r="P34" t="s">
        <v>29</v>
      </c>
      <c r="Q34" t="s">
        <v>29</v>
      </c>
      <c r="R34" t="s">
        <v>91</v>
      </c>
    </row>
    <row r="35" spans="1:18" customFormat="1" x14ac:dyDescent="0.25">
      <c r="A35" t="str">
        <f>"10001"</f>
        <v>10001</v>
      </c>
      <c r="B35" t="str">
        <f>"01305"</f>
        <v>01305</v>
      </c>
      <c r="C35" t="str">
        <f>"1300"</f>
        <v>1300</v>
      </c>
      <c r="D35" t="str">
        <f>"01305"</f>
        <v>01305</v>
      </c>
      <c r="E35" t="s">
        <v>20</v>
      </c>
      <c r="F35" t="s">
        <v>90</v>
      </c>
      <c r="G35" t="str">
        <f>""</f>
        <v/>
      </c>
      <c r="H35" t="str">
        <f>" 20"</f>
        <v xml:space="preserve"> 20</v>
      </c>
      <c r="I35">
        <v>500.01</v>
      </c>
      <c r="J35">
        <v>9999999.9900000002</v>
      </c>
      <c r="K35" t="s">
        <v>91</v>
      </c>
      <c r="P35" t="s">
        <v>29</v>
      </c>
      <c r="Q35" t="s">
        <v>29</v>
      </c>
      <c r="R35" t="s">
        <v>91</v>
      </c>
    </row>
    <row r="36" spans="1:18" customFormat="1" x14ac:dyDescent="0.25">
      <c r="A36" t="str">
        <f>"10001"</f>
        <v>10001</v>
      </c>
      <c r="B36" t="str">
        <f>"01310"</f>
        <v>01310</v>
      </c>
      <c r="C36" t="str">
        <f>"1100"</f>
        <v>1100</v>
      </c>
      <c r="D36" t="str">
        <f>"01310"</f>
        <v>01310</v>
      </c>
      <c r="E36" t="s">
        <v>20</v>
      </c>
      <c r="F36" t="s">
        <v>92</v>
      </c>
      <c r="G36" t="str">
        <f>""</f>
        <v/>
      </c>
      <c r="H36" t="str">
        <f>" 00"</f>
        <v xml:space="preserve"> 00</v>
      </c>
      <c r="I36">
        <v>0.01</v>
      </c>
      <c r="J36">
        <v>9999999.9900000002</v>
      </c>
      <c r="K36" t="s">
        <v>93</v>
      </c>
      <c r="L36" t="s">
        <v>86</v>
      </c>
      <c r="M36" t="s">
        <v>87</v>
      </c>
      <c r="N36" t="s">
        <v>88</v>
      </c>
      <c r="P36" t="s">
        <v>29</v>
      </c>
      <c r="Q36" t="s">
        <v>29</v>
      </c>
      <c r="R36" t="s">
        <v>89</v>
      </c>
    </row>
    <row r="37" spans="1:18" customFormat="1" x14ac:dyDescent="0.25">
      <c r="A37" t="str">
        <f>"10001"</f>
        <v>10001</v>
      </c>
      <c r="B37" t="str">
        <f>"01320"</f>
        <v>01320</v>
      </c>
      <c r="C37" t="str">
        <f>"1100"</f>
        <v>1100</v>
      </c>
      <c r="D37" t="str">
        <f>"01320"</f>
        <v>01320</v>
      </c>
      <c r="E37" t="s">
        <v>20</v>
      </c>
      <c r="F37" t="s">
        <v>94</v>
      </c>
      <c r="G37" t="str">
        <f>""</f>
        <v/>
      </c>
      <c r="H37" t="str">
        <f>" 00"</f>
        <v xml:space="preserve"> 00</v>
      </c>
      <c r="I37">
        <v>0.01</v>
      </c>
      <c r="J37">
        <v>9999999.9900000002</v>
      </c>
      <c r="K37" t="s">
        <v>95</v>
      </c>
      <c r="L37" t="s">
        <v>87</v>
      </c>
      <c r="M37" t="s">
        <v>88</v>
      </c>
      <c r="N37" t="s">
        <v>86</v>
      </c>
      <c r="P37" t="s">
        <v>29</v>
      </c>
      <c r="Q37" t="s">
        <v>29</v>
      </c>
      <c r="R37" t="s">
        <v>89</v>
      </c>
    </row>
    <row r="38" spans="1:18" customFormat="1" x14ac:dyDescent="0.25">
      <c r="A38" t="str">
        <f>"10001"</f>
        <v>10001</v>
      </c>
      <c r="B38" t="str">
        <f>"01325"</f>
        <v>01325</v>
      </c>
      <c r="C38" t="str">
        <f>"1100"</f>
        <v>1100</v>
      </c>
      <c r="D38" t="str">
        <f>"01325"</f>
        <v>01325</v>
      </c>
      <c r="E38" t="s">
        <v>20</v>
      </c>
      <c r="F38" t="s">
        <v>96</v>
      </c>
      <c r="G38" t="str">
        <f>""</f>
        <v/>
      </c>
      <c r="H38" t="str">
        <f>" 00"</f>
        <v xml:space="preserve"> 00</v>
      </c>
      <c r="I38">
        <v>0.01</v>
      </c>
      <c r="J38">
        <v>9999999.9900000002</v>
      </c>
      <c r="K38" t="s">
        <v>86</v>
      </c>
      <c r="L38" t="s">
        <v>87</v>
      </c>
      <c r="M38" t="s">
        <v>88</v>
      </c>
      <c r="P38" t="s">
        <v>29</v>
      </c>
      <c r="Q38" t="s">
        <v>29</v>
      </c>
      <c r="R38" t="s">
        <v>89</v>
      </c>
    </row>
    <row r="39" spans="1:18" customFormat="1" x14ac:dyDescent="0.25">
      <c r="A39" t="str">
        <f>"10001"</f>
        <v>10001</v>
      </c>
      <c r="B39" t="str">
        <f>"01330"</f>
        <v>01330</v>
      </c>
      <c r="C39" t="str">
        <f>"1100"</f>
        <v>1100</v>
      </c>
      <c r="D39" t="str">
        <f>"01330"</f>
        <v>01330</v>
      </c>
      <c r="E39" t="s">
        <v>20</v>
      </c>
      <c r="F39" t="s">
        <v>97</v>
      </c>
      <c r="G39" t="str">
        <f>""</f>
        <v/>
      </c>
      <c r="H39" t="str">
        <f>" 00"</f>
        <v xml:space="preserve"> 00</v>
      </c>
      <c r="I39">
        <v>0.01</v>
      </c>
      <c r="J39">
        <v>9999999.9900000002</v>
      </c>
      <c r="K39" t="s">
        <v>98</v>
      </c>
      <c r="L39" t="s">
        <v>86</v>
      </c>
      <c r="M39" t="s">
        <v>87</v>
      </c>
      <c r="N39" t="s">
        <v>88</v>
      </c>
      <c r="P39" t="s">
        <v>29</v>
      </c>
      <c r="Q39" t="s">
        <v>29</v>
      </c>
      <c r="R39" t="s">
        <v>89</v>
      </c>
    </row>
    <row r="40" spans="1:18" customFormat="1" x14ac:dyDescent="0.25">
      <c r="A40" t="str">
        <f>"10001"</f>
        <v>10001</v>
      </c>
      <c r="B40" t="str">
        <f>"01341"</f>
        <v>01341</v>
      </c>
      <c r="C40" t="str">
        <f>"1100"</f>
        <v>1100</v>
      </c>
      <c r="D40" t="str">
        <f>"01341"</f>
        <v>01341</v>
      </c>
      <c r="E40" t="s">
        <v>20</v>
      </c>
      <c r="F40" t="s">
        <v>99</v>
      </c>
      <c r="G40" t="str">
        <f>""</f>
        <v/>
      </c>
      <c r="H40" t="str">
        <f>" 00"</f>
        <v xml:space="preserve"> 00</v>
      </c>
      <c r="I40">
        <v>0.01</v>
      </c>
      <c r="J40">
        <v>9999999.9900000002</v>
      </c>
      <c r="K40" t="s">
        <v>86</v>
      </c>
      <c r="L40" t="s">
        <v>87</v>
      </c>
      <c r="M40" t="s">
        <v>88</v>
      </c>
      <c r="P40" t="s">
        <v>29</v>
      </c>
      <c r="Q40" t="s">
        <v>29</v>
      </c>
      <c r="R40" t="s">
        <v>89</v>
      </c>
    </row>
    <row r="41" spans="1:18" customFormat="1" x14ac:dyDescent="0.25">
      <c r="A41" t="str">
        <f>"10001"</f>
        <v>10001</v>
      </c>
      <c r="B41" t="str">
        <f>"01370"</f>
        <v>01370</v>
      </c>
      <c r="C41" t="str">
        <f>"1100"</f>
        <v>1100</v>
      </c>
      <c r="D41" t="str">
        <f>"01370"</f>
        <v>01370</v>
      </c>
      <c r="E41" t="s">
        <v>20</v>
      </c>
      <c r="F41" t="s">
        <v>100</v>
      </c>
      <c r="G41" t="str">
        <f>""</f>
        <v/>
      </c>
      <c r="H41" t="str">
        <f>" 00"</f>
        <v xml:space="preserve"> 00</v>
      </c>
      <c r="I41">
        <v>0.01</v>
      </c>
      <c r="J41">
        <v>9999999.9900000002</v>
      </c>
      <c r="K41" t="s">
        <v>56</v>
      </c>
      <c r="L41" t="s">
        <v>101</v>
      </c>
      <c r="M41" t="s">
        <v>57</v>
      </c>
      <c r="N41" t="s">
        <v>58</v>
      </c>
      <c r="P41" t="s">
        <v>29</v>
      </c>
      <c r="Q41" t="s">
        <v>29</v>
      </c>
      <c r="R41" t="s">
        <v>101</v>
      </c>
    </row>
    <row r="42" spans="1:18" customFormat="1" x14ac:dyDescent="0.25">
      <c r="A42" t="str">
        <f>"10001"</f>
        <v>10001</v>
      </c>
      <c r="B42" t="str">
        <f>"01380"</f>
        <v>01380</v>
      </c>
      <c r="C42" t="str">
        <f>"1100"</f>
        <v>1100</v>
      </c>
      <c r="D42" t="str">
        <f>"01380"</f>
        <v>01380</v>
      </c>
      <c r="E42" t="s">
        <v>20</v>
      </c>
      <c r="F42" t="s">
        <v>102</v>
      </c>
      <c r="G42" t="str">
        <f>""</f>
        <v/>
      </c>
      <c r="H42" t="str">
        <f>" 00"</f>
        <v xml:space="preserve"> 00</v>
      </c>
      <c r="I42">
        <v>0.01</v>
      </c>
      <c r="J42">
        <v>9999999.9900000002</v>
      </c>
      <c r="K42" t="s">
        <v>103</v>
      </c>
      <c r="L42" t="s">
        <v>104</v>
      </c>
      <c r="M42" t="s">
        <v>105</v>
      </c>
      <c r="N42" t="s">
        <v>106</v>
      </c>
      <c r="P42" t="s">
        <v>107</v>
      </c>
      <c r="Q42" t="s">
        <v>107</v>
      </c>
      <c r="R42" t="s">
        <v>108</v>
      </c>
    </row>
    <row r="43" spans="1:18" customFormat="1" x14ac:dyDescent="0.25">
      <c r="A43" t="str">
        <f>"10001"</f>
        <v>10001</v>
      </c>
      <c r="B43" t="str">
        <f>"01390"</f>
        <v>01390</v>
      </c>
      <c r="C43" t="str">
        <f>"1100"</f>
        <v>1100</v>
      </c>
      <c r="D43" t="str">
        <f>"01390"</f>
        <v>01390</v>
      </c>
      <c r="E43" t="s">
        <v>20</v>
      </c>
      <c r="F43" t="s">
        <v>109</v>
      </c>
      <c r="G43" t="str">
        <f>""</f>
        <v/>
      </c>
      <c r="H43" t="str">
        <f>" 00"</f>
        <v xml:space="preserve"> 00</v>
      </c>
      <c r="I43">
        <v>0.01</v>
      </c>
      <c r="J43">
        <v>9999999.9900000002</v>
      </c>
      <c r="K43" t="s">
        <v>106</v>
      </c>
      <c r="L43" t="s">
        <v>104</v>
      </c>
      <c r="M43" t="s">
        <v>105</v>
      </c>
      <c r="P43" t="s">
        <v>107</v>
      </c>
      <c r="Q43" t="s">
        <v>107</v>
      </c>
      <c r="R43" t="s">
        <v>108</v>
      </c>
    </row>
    <row r="44" spans="1:18" customFormat="1" x14ac:dyDescent="0.25">
      <c r="A44" t="str">
        <f>"10001"</f>
        <v>10001</v>
      </c>
      <c r="B44" t="str">
        <f>"01400"</f>
        <v>01400</v>
      </c>
      <c r="C44" t="str">
        <f>"1300"</f>
        <v>1300</v>
      </c>
      <c r="D44" t="str">
        <f>"01400"</f>
        <v>01400</v>
      </c>
      <c r="E44" t="s">
        <v>20</v>
      </c>
      <c r="F44" t="s">
        <v>110</v>
      </c>
      <c r="G44" t="str">
        <f>""</f>
        <v/>
      </c>
      <c r="H44" t="str">
        <f>" 00"</f>
        <v xml:space="preserve"> 00</v>
      </c>
      <c r="I44">
        <v>0.01</v>
      </c>
      <c r="J44">
        <v>9999999.9900000002</v>
      </c>
      <c r="K44" t="s">
        <v>56</v>
      </c>
      <c r="L44" t="s">
        <v>57</v>
      </c>
      <c r="M44" t="s">
        <v>58</v>
      </c>
      <c r="P44" t="s">
        <v>29</v>
      </c>
      <c r="Q44" t="s">
        <v>29</v>
      </c>
      <c r="R44" t="s">
        <v>59</v>
      </c>
    </row>
    <row r="45" spans="1:18" customFormat="1" x14ac:dyDescent="0.25">
      <c r="A45" t="str">
        <f>"10001"</f>
        <v>10001</v>
      </c>
      <c r="B45" t="str">
        <f>"01405"</f>
        <v>01405</v>
      </c>
      <c r="C45" t="str">
        <f>"1300"</f>
        <v>1300</v>
      </c>
      <c r="D45" t="str">
        <f>"01405"</f>
        <v>01405</v>
      </c>
      <c r="E45" t="s">
        <v>20</v>
      </c>
      <c r="F45" t="s">
        <v>111</v>
      </c>
      <c r="G45" t="str">
        <f>""</f>
        <v/>
      </c>
      <c r="H45" t="str">
        <f>" 10"</f>
        <v xml:space="preserve"> 10</v>
      </c>
      <c r="I45">
        <v>0.01</v>
      </c>
      <c r="J45">
        <v>500</v>
      </c>
      <c r="K45" t="s">
        <v>112</v>
      </c>
      <c r="P45" t="s">
        <v>29</v>
      </c>
      <c r="Q45" t="s">
        <v>29</v>
      </c>
      <c r="R45" t="s">
        <v>112</v>
      </c>
    </row>
    <row r="46" spans="1:18" customFormat="1" x14ac:dyDescent="0.25">
      <c r="A46" t="str">
        <f>"10001"</f>
        <v>10001</v>
      </c>
      <c r="B46" t="str">
        <f>"01405"</f>
        <v>01405</v>
      </c>
      <c r="C46" t="str">
        <f>"1300"</f>
        <v>1300</v>
      </c>
      <c r="D46" t="str">
        <f>"01405"</f>
        <v>01405</v>
      </c>
      <c r="E46" t="s">
        <v>20</v>
      </c>
      <c r="F46" t="s">
        <v>111</v>
      </c>
      <c r="G46" t="str">
        <f>""</f>
        <v/>
      </c>
      <c r="H46" t="str">
        <f>" 20"</f>
        <v xml:space="preserve"> 20</v>
      </c>
      <c r="I46">
        <v>500.01</v>
      </c>
      <c r="J46">
        <v>9999999.9900000002</v>
      </c>
      <c r="K46" t="s">
        <v>112</v>
      </c>
      <c r="P46" t="s">
        <v>29</v>
      </c>
      <c r="Q46" t="s">
        <v>29</v>
      </c>
      <c r="R46" t="s">
        <v>112</v>
      </c>
    </row>
    <row r="47" spans="1:18" customFormat="1" x14ac:dyDescent="0.25">
      <c r="A47" t="str">
        <f>"10001"</f>
        <v>10001</v>
      </c>
      <c r="B47" t="str">
        <f>"01410"</f>
        <v>01410</v>
      </c>
      <c r="C47" t="str">
        <f>"1300"</f>
        <v>1300</v>
      </c>
      <c r="D47" t="str">
        <f>"01410"</f>
        <v>01410</v>
      </c>
      <c r="E47" t="s">
        <v>20</v>
      </c>
      <c r="F47" t="s">
        <v>113</v>
      </c>
      <c r="G47" t="str">
        <f>""</f>
        <v/>
      </c>
      <c r="H47" t="str">
        <f>" 00"</f>
        <v xml:space="preserve"> 00</v>
      </c>
      <c r="I47">
        <v>0.01</v>
      </c>
      <c r="J47">
        <v>9999999.9900000002</v>
      </c>
      <c r="K47" t="s">
        <v>56</v>
      </c>
      <c r="L47" t="s">
        <v>57</v>
      </c>
      <c r="M47" t="s">
        <v>58</v>
      </c>
      <c r="P47" t="s">
        <v>29</v>
      </c>
      <c r="Q47" t="s">
        <v>29</v>
      </c>
      <c r="R47" t="s">
        <v>59</v>
      </c>
    </row>
    <row r="48" spans="1:18" customFormat="1" x14ac:dyDescent="0.25">
      <c r="A48" t="str">
        <f>"10001"</f>
        <v>10001</v>
      </c>
      <c r="B48" t="str">
        <f>"01420"</f>
        <v>01420</v>
      </c>
      <c r="C48" t="str">
        <f>"1300"</f>
        <v>1300</v>
      </c>
      <c r="D48" t="str">
        <f>"01420"</f>
        <v>01420</v>
      </c>
      <c r="E48" t="s">
        <v>20</v>
      </c>
      <c r="F48" t="s">
        <v>114</v>
      </c>
      <c r="G48" t="str">
        <f>""</f>
        <v/>
      </c>
      <c r="H48" t="str">
        <f>" 00"</f>
        <v xml:space="preserve"> 00</v>
      </c>
      <c r="I48">
        <v>0.01</v>
      </c>
      <c r="J48">
        <v>9999999.9900000002</v>
      </c>
      <c r="K48" t="s">
        <v>56</v>
      </c>
      <c r="L48" t="s">
        <v>57</v>
      </c>
      <c r="M48" t="s">
        <v>58</v>
      </c>
      <c r="P48" t="s">
        <v>29</v>
      </c>
      <c r="Q48" t="s">
        <v>29</v>
      </c>
      <c r="R48" t="s">
        <v>59</v>
      </c>
    </row>
    <row r="49" spans="1:18" customFormat="1" x14ac:dyDescent="0.25">
      <c r="A49" t="str">
        <f>"10001"</f>
        <v>10001</v>
      </c>
      <c r="B49" t="str">
        <f>"01430"</f>
        <v>01430</v>
      </c>
      <c r="C49" t="str">
        <f>"1300"</f>
        <v>1300</v>
      </c>
      <c r="D49" t="str">
        <f>"01430"</f>
        <v>01430</v>
      </c>
      <c r="E49" t="s">
        <v>20</v>
      </c>
      <c r="F49" t="s">
        <v>115</v>
      </c>
      <c r="G49" t="str">
        <f>""</f>
        <v/>
      </c>
      <c r="H49" t="str">
        <f>" 00"</f>
        <v xml:space="preserve"> 00</v>
      </c>
      <c r="I49">
        <v>0.01</v>
      </c>
      <c r="J49">
        <v>9999999.9900000002</v>
      </c>
      <c r="K49" t="s">
        <v>56</v>
      </c>
      <c r="L49" t="s">
        <v>57</v>
      </c>
      <c r="M49" t="s">
        <v>58</v>
      </c>
      <c r="P49" t="s">
        <v>29</v>
      </c>
      <c r="Q49" t="s">
        <v>29</v>
      </c>
      <c r="R49" t="s">
        <v>59</v>
      </c>
    </row>
    <row r="50" spans="1:18" customFormat="1" x14ac:dyDescent="0.25">
      <c r="A50" t="str">
        <f>"10001"</f>
        <v>10001</v>
      </c>
      <c r="B50" t="str">
        <f>"01440"</f>
        <v>01440</v>
      </c>
      <c r="C50" t="str">
        <f>"1300"</f>
        <v>1300</v>
      </c>
      <c r="D50" t="str">
        <f>"01440"</f>
        <v>01440</v>
      </c>
      <c r="E50" t="s">
        <v>20</v>
      </c>
      <c r="F50" t="s">
        <v>116</v>
      </c>
      <c r="G50" t="str">
        <f>""</f>
        <v/>
      </c>
      <c r="H50" t="str">
        <f>" 00"</f>
        <v xml:space="preserve"> 00</v>
      </c>
      <c r="I50">
        <v>0.01</v>
      </c>
      <c r="J50">
        <v>9999999.9900000002</v>
      </c>
      <c r="K50" t="s">
        <v>117</v>
      </c>
      <c r="L50" t="s">
        <v>56</v>
      </c>
      <c r="M50" t="s">
        <v>57</v>
      </c>
      <c r="N50" t="s">
        <v>58</v>
      </c>
      <c r="P50" t="s">
        <v>29</v>
      </c>
      <c r="Q50" t="s">
        <v>29</v>
      </c>
      <c r="R50" t="s">
        <v>59</v>
      </c>
    </row>
    <row r="51" spans="1:18" customFormat="1" x14ac:dyDescent="0.25">
      <c r="A51" t="str">
        <f>"10001"</f>
        <v>10001</v>
      </c>
      <c r="B51" t="str">
        <f>"01441"</f>
        <v>01441</v>
      </c>
      <c r="C51" t="str">
        <f>"1300"</f>
        <v>1300</v>
      </c>
      <c r="D51" t="str">
        <f>"01441"</f>
        <v>01441</v>
      </c>
      <c r="E51" t="s">
        <v>20</v>
      </c>
      <c r="F51" t="s">
        <v>118</v>
      </c>
      <c r="G51" t="str">
        <f>""</f>
        <v/>
      </c>
      <c r="H51" t="str">
        <f>" 00"</f>
        <v xml:space="preserve"> 00</v>
      </c>
      <c r="I51">
        <v>0.01</v>
      </c>
      <c r="J51">
        <v>9999999.9900000002</v>
      </c>
      <c r="K51" t="s">
        <v>117</v>
      </c>
      <c r="L51" t="s">
        <v>56</v>
      </c>
      <c r="M51" t="s">
        <v>57</v>
      </c>
      <c r="N51" t="s">
        <v>58</v>
      </c>
      <c r="P51" t="s">
        <v>29</v>
      </c>
      <c r="Q51" t="s">
        <v>29</v>
      </c>
      <c r="R51" t="s">
        <v>59</v>
      </c>
    </row>
    <row r="52" spans="1:18" customFormat="1" x14ac:dyDescent="0.25">
      <c r="A52" t="str">
        <f>"10001"</f>
        <v>10001</v>
      </c>
      <c r="B52" t="str">
        <f>"01450"</f>
        <v>01450</v>
      </c>
      <c r="C52" t="str">
        <f>"1300"</f>
        <v>1300</v>
      </c>
      <c r="D52" t="str">
        <f>"01450"</f>
        <v>01450</v>
      </c>
      <c r="E52" t="s">
        <v>20</v>
      </c>
      <c r="F52" t="s">
        <v>119</v>
      </c>
      <c r="G52" t="str">
        <f>""</f>
        <v/>
      </c>
      <c r="H52" t="str">
        <f>" 00"</f>
        <v xml:space="preserve"> 00</v>
      </c>
      <c r="I52">
        <v>0.01</v>
      </c>
      <c r="J52">
        <v>9999999.9900000002</v>
      </c>
      <c r="K52" t="s">
        <v>56</v>
      </c>
      <c r="L52" t="s">
        <v>57</v>
      </c>
      <c r="M52" t="s">
        <v>58</v>
      </c>
      <c r="P52" t="s">
        <v>29</v>
      </c>
      <c r="Q52" t="s">
        <v>29</v>
      </c>
      <c r="R52" t="s">
        <v>59</v>
      </c>
    </row>
    <row r="53" spans="1:18" customFormat="1" x14ac:dyDescent="0.25">
      <c r="A53" t="str">
        <f>"10001"</f>
        <v>10001</v>
      </c>
      <c r="B53" t="str">
        <f>"01460"</f>
        <v>01460</v>
      </c>
      <c r="C53" t="str">
        <f>"1300"</f>
        <v>1300</v>
      </c>
      <c r="D53" t="str">
        <f>"01460"</f>
        <v>01460</v>
      </c>
      <c r="E53" t="s">
        <v>20</v>
      </c>
      <c r="F53" t="s">
        <v>120</v>
      </c>
      <c r="G53" t="str">
        <f>""</f>
        <v/>
      </c>
      <c r="H53" t="str">
        <f>" 00"</f>
        <v xml:space="preserve"> 00</v>
      </c>
      <c r="I53">
        <v>0.01</v>
      </c>
      <c r="J53">
        <v>9999999.9900000002</v>
      </c>
      <c r="K53" t="s">
        <v>56</v>
      </c>
      <c r="L53" t="s">
        <v>57</v>
      </c>
      <c r="M53" t="s">
        <v>58</v>
      </c>
      <c r="P53" t="s">
        <v>29</v>
      </c>
      <c r="Q53" t="s">
        <v>29</v>
      </c>
      <c r="R53" t="s">
        <v>59</v>
      </c>
    </row>
    <row r="54" spans="1:18" customFormat="1" x14ac:dyDescent="0.25">
      <c r="A54" t="str">
        <f>"10001"</f>
        <v>10001</v>
      </c>
      <c r="B54" t="str">
        <f>"01480"</f>
        <v>01480</v>
      </c>
      <c r="C54" t="str">
        <f>"1300"</f>
        <v>1300</v>
      </c>
      <c r="D54" t="str">
        <f>"01480"</f>
        <v>01480</v>
      </c>
      <c r="E54" t="s">
        <v>20</v>
      </c>
      <c r="F54" t="s">
        <v>121</v>
      </c>
      <c r="G54" t="str">
        <f>""</f>
        <v/>
      </c>
      <c r="H54" t="str">
        <f>" 00"</f>
        <v xml:space="preserve"> 00</v>
      </c>
      <c r="I54">
        <v>0.01</v>
      </c>
      <c r="J54">
        <v>9999999.9900000002</v>
      </c>
      <c r="K54" t="s">
        <v>122</v>
      </c>
      <c r="L54" t="s">
        <v>56</v>
      </c>
      <c r="M54" t="s">
        <v>57</v>
      </c>
      <c r="N54" t="s">
        <v>58</v>
      </c>
      <c r="P54" t="s">
        <v>29</v>
      </c>
      <c r="Q54" t="s">
        <v>29</v>
      </c>
      <c r="R54" t="s">
        <v>122</v>
      </c>
    </row>
    <row r="55" spans="1:18" customFormat="1" x14ac:dyDescent="0.25">
      <c r="A55" t="str">
        <f>"10001"</f>
        <v>10001</v>
      </c>
      <c r="B55" t="str">
        <f>"01500"</f>
        <v>01500</v>
      </c>
      <c r="C55" t="str">
        <f>"1100"</f>
        <v>1100</v>
      </c>
      <c r="D55" t="str">
        <f>"01500"</f>
        <v>01500</v>
      </c>
      <c r="E55" t="s">
        <v>20</v>
      </c>
      <c r="F55" t="s">
        <v>123</v>
      </c>
      <c r="G55" t="str">
        <f>""</f>
        <v/>
      </c>
      <c r="H55" t="str">
        <f>" 00"</f>
        <v xml:space="preserve"> 00</v>
      </c>
      <c r="I55">
        <v>0.01</v>
      </c>
      <c r="J55">
        <v>9999999.9900000002</v>
      </c>
      <c r="K55" t="s">
        <v>56</v>
      </c>
      <c r="L55" t="s">
        <v>57</v>
      </c>
      <c r="M55" t="s">
        <v>58</v>
      </c>
      <c r="P55" t="s">
        <v>29</v>
      </c>
      <c r="Q55" t="s">
        <v>29</v>
      </c>
      <c r="R55" t="s">
        <v>59</v>
      </c>
    </row>
    <row r="56" spans="1:18" customFormat="1" x14ac:dyDescent="0.25">
      <c r="A56" t="str">
        <f>"10001"</f>
        <v>10001</v>
      </c>
      <c r="B56" t="str">
        <f>"01505"</f>
        <v>01505</v>
      </c>
      <c r="C56" t="str">
        <f>"1300"</f>
        <v>1300</v>
      </c>
      <c r="D56" t="str">
        <f>"01505"</f>
        <v>01505</v>
      </c>
      <c r="E56" t="s">
        <v>20</v>
      </c>
      <c r="F56" t="s">
        <v>124</v>
      </c>
      <c r="G56" t="str">
        <f>""</f>
        <v/>
      </c>
      <c r="H56" t="str">
        <f>" 00"</f>
        <v xml:space="preserve"> 00</v>
      </c>
      <c r="I56">
        <v>0.01</v>
      </c>
      <c r="J56">
        <v>9999999.9900000002</v>
      </c>
      <c r="K56" t="s">
        <v>56</v>
      </c>
      <c r="L56" t="s">
        <v>57</v>
      </c>
      <c r="M56" t="s">
        <v>58</v>
      </c>
      <c r="P56" t="s">
        <v>29</v>
      </c>
      <c r="Q56" t="s">
        <v>29</v>
      </c>
      <c r="R56" t="s">
        <v>59</v>
      </c>
    </row>
    <row r="57" spans="1:18" customFormat="1" x14ac:dyDescent="0.25">
      <c r="A57" t="str">
        <f>"10001"</f>
        <v>10001</v>
      </c>
      <c r="B57" t="str">
        <f>"01520"</f>
        <v>01520</v>
      </c>
      <c r="C57" t="str">
        <f>"1100"</f>
        <v>1100</v>
      </c>
      <c r="D57" t="str">
        <f>"01520"</f>
        <v>01520</v>
      </c>
      <c r="E57" t="s">
        <v>20</v>
      </c>
      <c r="F57" t="s">
        <v>125</v>
      </c>
      <c r="G57" t="str">
        <f>""</f>
        <v/>
      </c>
      <c r="H57" t="str">
        <f>" 00"</f>
        <v xml:space="preserve"> 00</v>
      </c>
      <c r="I57">
        <v>0.01</v>
      </c>
      <c r="J57">
        <v>9999999.9900000002</v>
      </c>
      <c r="K57" t="s">
        <v>117</v>
      </c>
      <c r="L57" t="s">
        <v>56</v>
      </c>
      <c r="M57" t="s">
        <v>57</v>
      </c>
      <c r="N57" t="s">
        <v>58</v>
      </c>
      <c r="P57" t="s">
        <v>29</v>
      </c>
      <c r="Q57" t="s">
        <v>29</v>
      </c>
      <c r="R57" t="s">
        <v>59</v>
      </c>
    </row>
    <row r="58" spans="1:18" customFormat="1" x14ac:dyDescent="0.25">
      <c r="A58" t="str">
        <f>"10001"</f>
        <v>10001</v>
      </c>
      <c r="B58" t="str">
        <f>"01545"</f>
        <v>01545</v>
      </c>
      <c r="C58" t="str">
        <f>"1100"</f>
        <v>1100</v>
      </c>
      <c r="D58" t="str">
        <f>"01545"</f>
        <v>01545</v>
      </c>
      <c r="E58" t="s">
        <v>20</v>
      </c>
      <c r="F58" t="s">
        <v>126</v>
      </c>
      <c r="G58" t="str">
        <f>""</f>
        <v/>
      </c>
      <c r="H58" t="str">
        <f>" 00"</f>
        <v xml:space="preserve"> 00</v>
      </c>
      <c r="I58">
        <v>0.01</v>
      </c>
      <c r="J58">
        <v>9999999.9900000002</v>
      </c>
      <c r="K58" t="s">
        <v>56</v>
      </c>
      <c r="L58" t="s">
        <v>57</v>
      </c>
      <c r="M58" t="s">
        <v>58</v>
      </c>
      <c r="P58" t="s">
        <v>29</v>
      </c>
      <c r="Q58" t="s">
        <v>29</v>
      </c>
      <c r="R58" t="s">
        <v>59</v>
      </c>
    </row>
    <row r="59" spans="1:18" customFormat="1" x14ac:dyDescent="0.25">
      <c r="A59" t="str">
        <f>"10001"</f>
        <v>10001</v>
      </c>
      <c r="B59" t="str">
        <f>"01550"</f>
        <v>01550</v>
      </c>
      <c r="C59" t="str">
        <f>"1100"</f>
        <v>1100</v>
      </c>
      <c r="D59" t="str">
        <f>"01550"</f>
        <v>01550</v>
      </c>
      <c r="E59" t="s">
        <v>20</v>
      </c>
      <c r="F59" t="s">
        <v>127</v>
      </c>
      <c r="G59" t="str">
        <f>""</f>
        <v/>
      </c>
      <c r="H59" t="str">
        <f>" 00"</f>
        <v xml:space="preserve"> 00</v>
      </c>
      <c r="I59">
        <v>0.01</v>
      </c>
      <c r="J59">
        <v>9999999.9900000002</v>
      </c>
      <c r="K59" t="s">
        <v>56</v>
      </c>
      <c r="L59" t="s">
        <v>57</v>
      </c>
      <c r="M59" t="s">
        <v>58</v>
      </c>
      <c r="P59" t="s">
        <v>29</v>
      </c>
      <c r="Q59" t="s">
        <v>29</v>
      </c>
      <c r="R59" t="s">
        <v>59</v>
      </c>
    </row>
    <row r="60" spans="1:18" customFormat="1" x14ac:dyDescent="0.25">
      <c r="A60" t="str">
        <f>"10001"</f>
        <v>10001</v>
      </c>
      <c r="B60" t="str">
        <f>"01560"</f>
        <v>01560</v>
      </c>
      <c r="C60" t="str">
        <f>"1100"</f>
        <v>1100</v>
      </c>
      <c r="D60" t="str">
        <f>"01560"</f>
        <v>01560</v>
      </c>
      <c r="E60" t="s">
        <v>20</v>
      </c>
      <c r="F60" t="s">
        <v>128</v>
      </c>
      <c r="G60" t="str">
        <f>""</f>
        <v/>
      </c>
      <c r="H60" t="str">
        <f>" 00"</f>
        <v xml:space="preserve"> 00</v>
      </c>
      <c r="I60">
        <v>0.01</v>
      </c>
      <c r="J60">
        <v>9999999.9900000002</v>
      </c>
      <c r="K60" t="s">
        <v>56</v>
      </c>
      <c r="L60" t="s">
        <v>57</v>
      </c>
      <c r="M60" t="s">
        <v>58</v>
      </c>
      <c r="P60" t="s">
        <v>29</v>
      </c>
      <c r="Q60" t="s">
        <v>29</v>
      </c>
      <c r="R60" t="s">
        <v>59</v>
      </c>
    </row>
    <row r="61" spans="1:18" customFormat="1" x14ac:dyDescent="0.25">
      <c r="A61" t="str">
        <f>"10001"</f>
        <v>10001</v>
      </c>
      <c r="B61" t="str">
        <f>"01570"</f>
        <v>01570</v>
      </c>
      <c r="C61" t="str">
        <f>"1100"</f>
        <v>1100</v>
      </c>
      <c r="D61" t="str">
        <f>"01570"</f>
        <v>01570</v>
      </c>
      <c r="E61" t="s">
        <v>20</v>
      </c>
      <c r="F61" t="s">
        <v>129</v>
      </c>
      <c r="G61" t="str">
        <f>""</f>
        <v/>
      </c>
      <c r="H61" t="str">
        <f>" 00"</f>
        <v xml:space="preserve"> 00</v>
      </c>
      <c r="I61">
        <v>0.01</v>
      </c>
      <c r="J61">
        <v>9999999.9900000002</v>
      </c>
      <c r="K61" t="s">
        <v>56</v>
      </c>
      <c r="L61" t="s">
        <v>57</v>
      </c>
      <c r="M61" t="s">
        <v>58</v>
      </c>
      <c r="P61" t="s">
        <v>29</v>
      </c>
      <c r="Q61" t="s">
        <v>29</v>
      </c>
      <c r="R61" t="s">
        <v>59</v>
      </c>
    </row>
    <row r="62" spans="1:18" customFormat="1" x14ac:dyDescent="0.25">
      <c r="A62" t="str">
        <f>"10001"</f>
        <v>10001</v>
      </c>
      <c r="B62" t="str">
        <f>"01580"</f>
        <v>01580</v>
      </c>
      <c r="C62" t="str">
        <f>"1100"</f>
        <v>1100</v>
      </c>
      <c r="D62" t="str">
        <f>"01580"</f>
        <v>01580</v>
      </c>
      <c r="E62" t="s">
        <v>20</v>
      </c>
      <c r="F62" t="s">
        <v>130</v>
      </c>
      <c r="G62" t="str">
        <f>""</f>
        <v/>
      </c>
      <c r="H62" t="str">
        <f>" 00"</f>
        <v xml:space="preserve"> 00</v>
      </c>
      <c r="I62">
        <v>0.01</v>
      </c>
      <c r="J62">
        <v>9999999.9900000002</v>
      </c>
      <c r="K62" t="s">
        <v>56</v>
      </c>
      <c r="L62" t="s">
        <v>57</v>
      </c>
      <c r="M62" t="s">
        <v>58</v>
      </c>
      <c r="P62" t="s">
        <v>29</v>
      </c>
      <c r="Q62" t="s">
        <v>29</v>
      </c>
      <c r="R62" t="s">
        <v>59</v>
      </c>
    </row>
    <row r="63" spans="1:18" customFormat="1" x14ac:dyDescent="0.25">
      <c r="A63" t="str">
        <f>"10001"</f>
        <v>10001</v>
      </c>
      <c r="B63" t="str">
        <f>"01600"</f>
        <v>01600</v>
      </c>
      <c r="C63" t="str">
        <f>"1100"</f>
        <v>1100</v>
      </c>
      <c r="D63" t="str">
        <f>"01600"</f>
        <v>01600</v>
      </c>
      <c r="E63" t="s">
        <v>20</v>
      </c>
      <c r="F63" t="s">
        <v>131</v>
      </c>
      <c r="G63" t="str">
        <f>""</f>
        <v/>
      </c>
      <c r="H63" t="str">
        <f>" 00"</f>
        <v xml:space="preserve"> 00</v>
      </c>
      <c r="I63">
        <v>0.01</v>
      </c>
      <c r="J63">
        <v>9999999.9900000002</v>
      </c>
      <c r="K63" t="s">
        <v>56</v>
      </c>
      <c r="L63" t="s">
        <v>57</v>
      </c>
      <c r="M63" t="s">
        <v>58</v>
      </c>
      <c r="P63" t="s">
        <v>29</v>
      </c>
      <c r="Q63" t="s">
        <v>29</v>
      </c>
      <c r="R63" t="s">
        <v>59</v>
      </c>
    </row>
    <row r="64" spans="1:18" customFormat="1" x14ac:dyDescent="0.25">
      <c r="A64" t="str">
        <f>"10001"</f>
        <v>10001</v>
      </c>
      <c r="B64" t="str">
        <f>"01610"</f>
        <v>01610</v>
      </c>
      <c r="C64" t="str">
        <f>"1100"</f>
        <v>1100</v>
      </c>
      <c r="D64" t="str">
        <f>"01610"</f>
        <v>01610</v>
      </c>
      <c r="E64" t="s">
        <v>20</v>
      </c>
      <c r="F64" t="s">
        <v>132</v>
      </c>
      <c r="G64" t="str">
        <f>""</f>
        <v/>
      </c>
      <c r="H64" t="str">
        <f>" 00"</f>
        <v xml:space="preserve"> 00</v>
      </c>
      <c r="I64">
        <v>0.01</v>
      </c>
      <c r="J64">
        <v>9999999.9900000002</v>
      </c>
      <c r="K64" t="s">
        <v>56</v>
      </c>
      <c r="L64" t="s">
        <v>57</v>
      </c>
      <c r="M64" t="s">
        <v>58</v>
      </c>
      <c r="P64" t="s">
        <v>29</v>
      </c>
      <c r="Q64" t="s">
        <v>29</v>
      </c>
      <c r="R64" t="s">
        <v>59</v>
      </c>
    </row>
    <row r="65" spans="1:18" customFormat="1" x14ac:dyDescent="0.25">
      <c r="A65" t="str">
        <f>"10001"</f>
        <v>10001</v>
      </c>
      <c r="B65" t="str">
        <f>"01620"</f>
        <v>01620</v>
      </c>
      <c r="C65" t="str">
        <f>"1100"</f>
        <v>1100</v>
      </c>
      <c r="D65" t="str">
        <f>"01620"</f>
        <v>01620</v>
      </c>
      <c r="E65" t="s">
        <v>20</v>
      </c>
      <c r="F65" t="s">
        <v>133</v>
      </c>
      <c r="G65" t="str">
        <f>""</f>
        <v/>
      </c>
      <c r="H65" t="str">
        <f>" 00"</f>
        <v xml:space="preserve"> 00</v>
      </c>
      <c r="I65">
        <v>0.01</v>
      </c>
      <c r="J65">
        <v>9999999.9900000002</v>
      </c>
      <c r="K65" t="s">
        <v>56</v>
      </c>
      <c r="L65" t="s">
        <v>57</v>
      </c>
      <c r="M65" t="s">
        <v>58</v>
      </c>
      <c r="P65" t="s">
        <v>29</v>
      </c>
      <c r="Q65" t="s">
        <v>29</v>
      </c>
      <c r="R65" t="s">
        <v>134</v>
      </c>
    </row>
    <row r="66" spans="1:18" customFormat="1" x14ac:dyDescent="0.25">
      <c r="A66" t="str">
        <f>"10001"</f>
        <v>10001</v>
      </c>
      <c r="B66" t="str">
        <f>"01630"</f>
        <v>01630</v>
      </c>
      <c r="C66" t="str">
        <f>"1100"</f>
        <v>1100</v>
      </c>
      <c r="D66" t="str">
        <f>"01630"</f>
        <v>01630</v>
      </c>
      <c r="E66" t="s">
        <v>20</v>
      </c>
      <c r="F66" t="s">
        <v>135</v>
      </c>
      <c r="G66" t="str">
        <f>""</f>
        <v/>
      </c>
      <c r="H66" t="str">
        <f>" 00"</f>
        <v xml:space="preserve"> 00</v>
      </c>
      <c r="I66">
        <v>0.01</v>
      </c>
      <c r="J66">
        <v>9999999.9900000002</v>
      </c>
      <c r="K66" t="s">
        <v>56</v>
      </c>
      <c r="L66" t="s">
        <v>57</v>
      </c>
      <c r="M66" t="s">
        <v>58</v>
      </c>
      <c r="P66" t="s">
        <v>29</v>
      </c>
      <c r="Q66" t="s">
        <v>29</v>
      </c>
      <c r="R66" t="s">
        <v>59</v>
      </c>
    </row>
    <row r="67" spans="1:18" customFormat="1" x14ac:dyDescent="0.25">
      <c r="A67" t="str">
        <f>"10001"</f>
        <v>10001</v>
      </c>
      <c r="B67" t="str">
        <f>"01640"</f>
        <v>01640</v>
      </c>
      <c r="C67" t="str">
        <f>"1100"</f>
        <v>1100</v>
      </c>
      <c r="D67" t="str">
        <f>"01640"</f>
        <v>01640</v>
      </c>
      <c r="E67" t="s">
        <v>20</v>
      </c>
      <c r="F67" t="s">
        <v>136</v>
      </c>
      <c r="G67" t="str">
        <f>""</f>
        <v/>
      </c>
      <c r="H67" t="str">
        <f>" 00"</f>
        <v xml:space="preserve"> 00</v>
      </c>
      <c r="I67">
        <v>0.01</v>
      </c>
      <c r="J67">
        <v>9999999.9900000002</v>
      </c>
      <c r="K67" t="s">
        <v>56</v>
      </c>
      <c r="L67" t="s">
        <v>57</v>
      </c>
      <c r="M67" t="s">
        <v>58</v>
      </c>
      <c r="P67" t="s">
        <v>29</v>
      </c>
      <c r="Q67" t="s">
        <v>29</v>
      </c>
      <c r="R67" t="s">
        <v>59</v>
      </c>
    </row>
    <row r="68" spans="1:18" customFormat="1" x14ac:dyDescent="0.25">
      <c r="A68" t="str">
        <f>"10001"</f>
        <v>10001</v>
      </c>
      <c r="B68" t="str">
        <f>"01645"</f>
        <v>01645</v>
      </c>
      <c r="C68" t="str">
        <f>"1100"</f>
        <v>1100</v>
      </c>
      <c r="D68" t="str">
        <f>"01645"</f>
        <v>01645</v>
      </c>
      <c r="E68" t="s">
        <v>20</v>
      </c>
      <c r="F68" t="s">
        <v>137</v>
      </c>
      <c r="G68" t="str">
        <f>""</f>
        <v/>
      </c>
      <c r="H68" t="str">
        <f>" 00"</f>
        <v xml:space="preserve"> 00</v>
      </c>
      <c r="I68">
        <v>0.01</v>
      </c>
      <c r="J68">
        <v>9999999.9900000002</v>
      </c>
      <c r="K68" t="s">
        <v>56</v>
      </c>
      <c r="L68" t="s">
        <v>57</v>
      </c>
      <c r="M68" t="s">
        <v>58</v>
      </c>
      <c r="P68" t="s">
        <v>29</v>
      </c>
      <c r="Q68" t="s">
        <v>29</v>
      </c>
      <c r="R68" t="s">
        <v>59</v>
      </c>
    </row>
    <row r="69" spans="1:18" customFormat="1" x14ac:dyDescent="0.25">
      <c r="A69" t="str">
        <f>"10001"</f>
        <v>10001</v>
      </c>
      <c r="B69" t="str">
        <f>"01660"</f>
        <v>01660</v>
      </c>
      <c r="C69" t="str">
        <f>"1300"</f>
        <v>1300</v>
      </c>
      <c r="D69" t="str">
        <f>"01660"</f>
        <v>01660</v>
      </c>
      <c r="E69" t="s">
        <v>20</v>
      </c>
      <c r="F69" t="s">
        <v>138</v>
      </c>
      <c r="G69" t="str">
        <f>""</f>
        <v/>
      </c>
      <c r="H69" t="str">
        <f>" 10"</f>
        <v xml:space="preserve"> 10</v>
      </c>
      <c r="I69">
        <v>0.01</v>
      </c>
      <c r="J69">
        <v>500</v>
      </c>
      <c r="K69" t="s">
        <v>139</v>
      </c>
      <c r="L69" t="s">
        <v>140</v>
      </c>
      <c r="M69" t="s">
        <v>141</v>
      </c>
      <c r="P69" t="s">
        <v>24</v>
      </c>
      <c r="Q69" t="s">
        <v>24</v>
      </c>
      <c r="R69" t="s">
        <v>139</v>
      </c>
    </row>
    <row r="70" spans="1:18" customFormat="1" x14ac:dyDescent="0.25">
      <c r="A70" t="str">
        <f>"10001"</f>
        <v>10001</v>
      </c>
      <c r="B70" t="str">
        <f>"01660"</f>
        <v>01660</v>
      </c>
      <c r="C70" t="str">
        <f>"1300"</f>
        <v>1300</v>
      </c>
      <c r="D70" t="str">
        <f>"01660"</f>
        <v>01660</v>
      </c>
      <c r="E70" t="s">
        <v>20</v>
      </c>
      <c r="F70" t="s">
        <v>138</v>
      </c>
      <c r="G70" t="str">
        <f>""</f>
        <v/>
      </c>
      <c r="H70" t="str">
        <f>" 20"</f>
        <v xml:space="preserve"> 20</v>
      </c>
      <c r="I70">
        <v>500.01</v>
      </c>
      <c r="J70">
        <v>9999999.9900000002</v>
      </c>
      <c r="K70" t="s">
        <v>140</v>
      </c>
      <c r="L70" t="s">
        <v>142</v>
      </c>
      <c r="P70" t="s">
        <v>24</v>
      </c>
      <c r="Q70" t="s">
        <v>24</v>
      </c>
      <c r="R70" t="s">
        <v>139</v>
      </c>
    </row>
    <row r="71" spans="1:18" customFormat="1" x14ac:dyDescent="0.25">
      <c r="A71" t="str">
        <f>"10001"</f>
        <v>10001</v>
      </c>
      <c r="B71" t="str">
        <f>"01661"</f>
        <v>01661</v>
      </c>
      <c r="C71" t="str">
        <f>"1300"</f>
        <v>1300</v>
      </c>
      <c r="D71" t="str">
        <f>"01661"</f>
        <v>01661</v>
      </c>
      <c r="E71" t="s">
        <v>20</v>
      </c>
      <c r="F71" t="s">
        <v>143</v>
      </c>
      <c r="G71" t="str">
        <f>""</f>
        <v/>
      </c>
      <c r="H71" t="str">
        <f>" 10"</f>
        <v xml:space="preserve"> 10</v>
      </c>
      <c r="I71">
        <v>0.01</v>
      </c>
      <c r="J71">
        <v>500</v>
      </c>
      <c r="K71" t="s">
        <v>144</v>
      </c>
      <c r="P71" t="s">
        <v>24</v>
      </c>
      <c r="Q71" t="s">
        <v>24</v>
      </c>
      <c r="R71" t="s">
        <v>144</v>
      </c>
    </row>
    <row r="72" spans="1:18" customFormat="1" x14ac:dyDescent="0.25">
      <c r="A72" t="str">
        <f>"10001"</f>
        <v>10001</v>
      </c>
      <c r="B72" t="str">
        <f>"01661"</f>
        <v>01661</v>
      </c>
      <c r="C72" t="str">
        <f>"1300"</f>
        <v>1300</v>
      </c>
      <c r="D72" t="str">
        <f>"01661"</f>
        <v>01661</v>
      </c>
      <c r="E72" t="s">
        <v>20</v>
      </c>
      <c r="F72" t="s">
        <v>143</v>
      </c>
      <c r="G72" t="str">
        <f>""</f>
        <v/>
      </c>
      <c r="H72" t="str">
        <f>" 20"</f>
        <v xml:space="preserve"> 20</v>
      </c>
      <c r="I72">
        <v>500.01</v>
      </c>
      <c r="J72">
        <v>9999999.9900000002</v>
      </c>
      <c r="K72" t="s">
        <v>144</v>
      </c>
      <c r="P72" t="s">
        <v>24</v>
      </c>
      <c r="Q72" t="s">
        <v>24</v>
      </c>
      <c r="R72" t="s">
        <v>144</v>
      </c>
    </row>
    <row r="73" spans="1:18" customFormat="1" x14ac:dyDescent="0.25">
      <c r="A73" t="str">
        <f>"10001"</f>
        <v>10001</v>
      </c>
      <c r="B73" t="str">
        <f>"01670"</f>
        <v>01670</v>
      </c>
      <c r="C73" t="str">
        <f>"1100"</f>
        <v>1100</v>
      </c>
      <c r="D73" t="str">
        <f>"01670"</f>
        <v>01670</v>
      </c>
      <c r="E73" t="s">
        <v>20</v>
      </c>
      <c r="F73" t="s">
        <v>145</v>
      </c>
      <c r="G73" t="str">
        <f>""</f>
        <v/>
      </c>
      <c r="H73" t="str">
        <f>" 10"</f>
        <v xml:space="preserve"> 10</v>
      </c>
      <c r="I73">
        <v>0.01</v>
      </c>
      <c r="J73">
        <v>500</v>
      </c>
      <c r="K73" t="s">
        <v>139</v>
      </c>
      <c r="L73" t="s">
        <v>140</v>
      </c>
      <c r="M73" t="s">
        <v>141</v>
      </c>
      <c r="P73" t="s">
        <v>24</v>
      </c>
      <c r="Q73" t="s">
        <v>24</v>
      </c>
      <c r="R73" t="s">
        <v>139</v>
      </c>
    </row>
    <row r="74" spans="1:18" customFormat="1" x14ac:dyDescent="0.25">
      <c r="A74" t="str">
        <f>"10001"</f>
        <v>10001</v>
      </c>
      <c r="B74" t="str">
        <f>"01670"</f>
        <v>01670</v>
      </c>
      <c r="C74" t="str">
        <f>"1100"</f>
        <v>1100</v>
      </c>
      <c r="D74" t="str">
        <f>"01670"</f>
        <v>01670</v>
      </c>
      <c r="E74" t="s">
        <v>20</v>
      </c>
      <c r="F74" t="s">
        <v>145</v>
      </c>
      <c r="G74" t="str">
        <f>""</f>
        <v/>
      </c>
      <c r="H74" t="str">
        <f>" 20"</f>
        <v xml:space="preserve"> 20</v>
      </c>
      <c r="I74">
        <v>500.01</v>
      </c>
      <c r="J74">
        <v>9999999.9900000002</v>
      </c>
      <c r="K74" t="s">
        <v>142</v>
      </c>
      <c r="L74" t="s">
        <v>140</v>
      </c>
      <c r="P74" t="s">
        <v>24</v>
      </c>
      <c r="Q74" t="s">
        <v>24</v>
      </c>
      <c r="R74" t="s">
        <v>139</v>
      </c>
    </row>
    <row r="75" spans="1:18" customFormat="1" x14ac:dyDescent="0.25">
      <c r="A75" t="str">
        <f>"10001"</f>
        <v>10001</v>
      </c>
      <c r="B75" t="str">
        <f>"01690"</f>
        <v>01690</v>
      </c>
      <c r="C75" t="str">
        <f>"1100"</f>
        <v>1100</v>
      </c>
      <c r="D75" t="str">
        <f>"01690"</f>
        <v>01690</v>
      </c>
      <c r="E75" t="s">
        <v>20</v>
      </c>
      <c r="F75" t="s">
        <v>146</v>
      </c>
      <c r="G75" t="str">
        <f>""</f>
        <v/>
      </c>
      <c r="H75" t="str">
        <f>" 10"</f>
        <v xml:space="preserve"> 10</v>
      </c>
      <c r="I75">
        <v>0.01</v>
      </c>
      <c r="J75">
        <v>500</v>
      </c>
      <c r="K75" t="s">
        <v>139</v>
      </c>
      <c r="L75" t="s">
        <v>140</v>
      </c>
      <c r="M75" t="s">
        <v>141</v>
      </c>
      <c r="P75" t="s">
        <v>24</v>
      </c>
      <c r="Q75" t="s">
        <v>24</v>
      </c>
      <c r="R75" t="s">
        <v>139</v>
      </c>
    </row>
    <row r="76" spans="1:18" customFormat="1" x14ac:dyDescent="0.25">
      <c r="A76" t="str">
        <f>"10001"</f>
        <v>10001</v>
      </c>
      <c r="B76" t="str">
        <f>"01690"</f>
        <v>01690</v>
      </c>
      <c r="C76" t="str">
        <f>"1100"</f>
        <v>1100</v>
      </c>
      <c r="D76" t="str">
        <f>"01690"</f>
        <v>01690</v>
      </c>
      <c r="E76" t="s">
        <v>20</v>
      </c>
      <c r="F76" t="s">
        <v>146</v>
      </c>
      <c r="G76" t="str">
        <f>""</f>
        <v/>
      </c>
      <c r="H76" t="str">
        <f>" 20"</f>
        <v xml:space="preserve"> 20</v>
      </c>
      <c r="I76">
        <v>500.01</v>
      </c>
      <c r="J76">
        <v>9999999.9900000002</v>
      </c>
      <c r="K76" t="s">
        <v>147</v>
      </c>
      <c r="L76" t="s">
        <v>140</v>
      </c>
      <c r="M76" t="s">
        <v>148</v>
      </c>
      <c r="P76" t="s">
        <v>24</v>
      </c>
      <c r="Q76" t="s">
        <v>24</v>
      </c>
      <c r="R76" t="s">
        <v>139</v>
      </c>
    </row>
    <row r="77" spans="1:18" customFormat="1" x14ac:dyDescent="0.25">
      <c r="A77" t="str">
        <f>"10001"</f>
        <v>10001</v>
      </c>
      <c r="B77" t="str">
        <f>"01695"</f>
        <v>01695</v>
      </c>
      <c r="C77" t="str">
        <f>"1100"</f>
        <v>1100</v>
      </c>
      <c r="D77" t="str">
        <f>"01695"</f>
        <v>01695</v>
      </c>
      <c r="E77" t="s">
        <v>20</v>
      </c>
      <c r="F77" t="s">
        <v>149</v>
      </c>
      <c r="G77" t="str">
        <f>""</f>
        <v/>
      </c>
      <c r="H77" t="str">
        <f>" 10"</f>
        <v xml:space="preserve"> 10</v>
      </c>
      <c r="I77">
        <v>0.01</v>
      </c>
      <c r="J77">
        <v>500</v>
      </c>
      <c r="K77" t="s">
        <v>139</v>
      </c>
      <c r="L77" t="s">
        <v>140</v>
      </c>
      <c r="M77" t="s">
        <v>141</v>
      </c>
      <c r="P77" t="s">
        <v>24</v>
      </c>
      <c r="Q77" t="s">
        <v>24</v>
      </c>
      <c r="R77" t="s">
        <v>139</v>
      </c>
    </row>
    <row r="78" spans="1:18" customFormat="1" x14ac:dyDescent="0.25">
      <c r="A78" t="str">
        <f>"10001"</f>
        <v>10001</v>
      </c>
      <c r="B78" t="str">
        <f>"01695"</f>
        <v>01695</v>
      </c>
      <c r="C78" t="str">
        <f>"1100"</f>
        <v>1100</v>
      </c>
      <c r="D78" t="str">
        <f>"01695"</f>
        <v>01695</v>
      </c>
      <c r="E78" t="s">
        <v>20</v>
      </c>
      <c r="F78" t="s">
        <v>149</v>
      </c>
      <c r="G78" t="str">
        <f>""</f>
        <v/>
      </c>
      <c r="H78" t="str">
        <f>" 20"</f>
        <v xml:space="preserve"> 20</v>
      </c>
      <c r="I78">
        <v>500.01</v>
      </c>
      <c r="J78">
        <v>9999999.9900000002</v>
      </c>
      <c r="K78" t="s">
        <v>150</v>
      </c>
      <c r="L78" t="s">
        <v>140</v>
      </c>
      <c r="M78" t="s">
        <v>148</v>
      </c>
      <c r="P78" t="s">
        <v>24</v>
      </c>
      <c r="Q78" t="s">
        <v>24</v>
      </c>
      <c r="R78" t="s">
        <v>139</v>
      </c>
    </row>
    <row r="79" spans="1:18" customFormat="1" x14ac:dyDescent="0.25">
      <c r="A79" t="str">
        <f>"10001"</f>
        <v>10001</v>
      </c>
      <c r="B79" t="str">
        <f>"01700"</f>
        <v>01700</v>
      </c>
      <c r="C79" t="str">
        <f>"1100"</f>
        <v>1100</v>
      </c>
      <c r="D79" t="str">
        <f>"01700"</f>
        <v>01700</v>
      </c>
      <c r="E79" t="s">
        <v>20</v>
      </c>
      <c r="F79" t="s">
        <v>151</v>
      </c>
      <c r="G79" t="str">
        <f>""</f>
        <v/>
      </c>
      <c r="H79" t="str">
        <f>" 10"</f>
        <v xml:space="preserve"> 10</v>
      </c>
      <c r="I79">
        <v>0.01</v>
      </c>
      <c r="J79">
        <v>500</v>
      </c>
      <c r="K79" t="s">
        <v>139</v>
      </c>
      <c r="L79" t="s">
        <v>140</v>
      </c>
      <c r="M79" t="s">
        <v>141</v>
      </c>
      <c r="P79" t="s">
        <v>24</v>
      </c>
      <c r="Q79" t="s">
        <v>24</v>
      </c>
      <c r="R79" t="s">
        <v>139</v>
      </c>
    </row>
    <row r="80" spans="1:18" customFormat="1" x14ac:dyDescent="0.25">
      <c r="A80" t="str">
        <f>"10001"</f>
        <v>10001</v>
      </c>
      <c r="B80" t="str">
        <f>"01700"</f>
        <v>01700</v>
      </c>
      <c r="C80" t="str">
        <f>"1100"</f>
        <v>1100</v>
      </c>
      <c r="D80" t="str">
        <f>"01700"</f>
        <v>01700</v>
      </c>
      <c r="E80" t="s">
        <v>20</v>
      </c>
      <c r="F80" t="s">
        <v>151</v>
      </c>
      <c r="G80" t="str">
        <f>""</f>
        <v/>
      </c>
      <c r="H80" t="str">
        <f>" 20"</f>
        <v xml:space="preserve"> 20</v>
      </c>
      <c r="I80">
        <v>500.01</v>
      </c>
      <c r="J80">
        <v>9999999.9900000002</v>
      </c>
      <c r="K80" t="s">
        <v>152</v>
      </c>
      <c r="L80" t="s">
        <v>140</v>
      </c>
      <c r="M80" t="s">
        <v>148</v>
      </c>
      <c r="P80" t="s">
        <v>24</v>
      </c>
      <c r="Q80" t="s">
        <v>24</v>
      </c>
      <c r="R80" t="s">
        <v>139</v>
      </c>
    </row>
    <row r="81" spans="1:18" customFormat="1" x14ac:dyDescent="0.25">
      <c r="A81" t="str">
        <f>"10001"</f>
        <v>10001</v>
      </c>
      <c r="B81" t="str">
        <f>"01705"</f>
        <v>01705</v>
      </c>
      <c r="C81" t="str">
        <f>"1100"</f>
        <v>1100</v>
      </c>
      <c r="D81" t="str">
        <f>"01705"</f>
        <v>01705</v>
      </c>
      <c r="E81" t="s">
        <v>20</v>
      </c>
      <c r="F81" t="s">
        <v>153</v>
      </c>
      <c r="G81" t="str">
        <f>""</f>
        <v/>
      </c>
      <c r="H81" t="str">
        <f>" 10"</f>
        <v xml:space="preserve"> 10</v>
      </c>
      <c r="I81">
        <v>0.01</v>
      </c>
      <c r="J81">
        <v>500</v>
      </c>
      <c r="K81" t="s">
        <v>139</v>
      </c>
      <c r="L81" t="s">
        <v>140</v>
      </c>
      <c r="M81" t="s">
        <v>141</v>
      </c>
      <c r="P81" t="s">
        <v>24</v>
      </c>
      <c r="Q81" t="s">
        <v>24</v>
      </c>
      <c r="R81" t="s">
        <v>139</v>
      </c>
    </row>
    <row r="82" spans="1:18" customFormat="1" x14ac:dyDescent="0.25">
      <c r="A82" t="str">
        <f>"10001"</f>
        <v>10001</v>
      </c>
      <c r="B82" t="str">
        <f>"01705"</f>
        <v>01705</v>
      </c>
      <c r="C82" t="str">
        <f>"1100"</f>
        <v>1100</v>
      </c>
      <c r="D82" t="str">
        <f>"01705"</f>
        <v>01705</v>
      </c>
      <c r="E82" t="s">
        <v>20</v>
      </c>
      <c r="F82" t="s">
        <v>153</v>
      </c>
      <c r="G82" t="str">
        <f>""</f>
        <v/>
      </c>
      <c r="H82" t="str">
        <f>" 20"</f>
        <v xml:space="preserve"> 20</v>
      </c>
      <c r="I82">
        <v>500.01</v>
      </c>
      <c r="J82">
        <v>9999999.9900000002</v>
      </c>
      <c r="K82" t="s">
        <v>154</v>
      </c>
      <c r="L82" t="s">
        <v>140</v>
      </c>
      <c r="M82" t="s">
        <v>148</v>
      </c>
      <c r="P82" t="s">
        <v>24</v>
      </c>
      <c r="Q82" t="s">
        <v>24</v>
      </c>
      <c r="R82" t="s">
        <v>139</v>
      </c>
    </row>
    <row r="83" spans="1:18" customFormat="1" x14ac:dyDescent="0.25">
      <c r="A83" t="str">
        <f>"10001"</f>
        <v>10001</v>
      </c>
      <c r="B83" t="str">
        <f>"01710"</f>
        <v>01710</v>
      </c>
      <c r="C83" t="str">
        <f>"1100"</f>
        <v>1100</v>
      </c>
      <c r="D83" t="str">
        <f>"01710"</f>
        <v>01710</v>
      </c>
      <c r="E83" t="s">
        <v>20</v>
      </c>
      <c r="F83" t="s">
        <v>155</v>
      </c>
      <c r="G83" t="str">
        <f>""</f>
        <v/>
      </c>
      <c r="H83" t="str">
        <f>" 10"</f>
        <v xml:space="preserve"> 10</v>
      </c>
      <c r="I83">
        <v>0.01</v>
      </c>
      <c r="J83">
        <v>500</v>
      </c>
      <c r="K83" t="s">
        <v>139</v>
      </c>
      <c r="L83" t="s">
        <v>156</v>
      </c>
      <c r="M83" t="s">
        <v>141</v>
      </c>
      <c r="P83" t="s">
        <v>24</v>
      </c>
      <c r="Q83" t="s">
        <v>24</v>
      </c>
      <c r="R83" t="s">
        <v>139</v>
      </c>
    </row>
    <row r="84" spans="1:18" customFormat="1" x14ac:dyDescent="0.25">
      <c r="A84" t="str">
        <f>"10001"</f>
        <v>10001</v>
      </c>
      <c r="B84" t="str">
        <f>"01710"</f>
        <v>01710</v>
      </c>
      <c r="C84" t="str">
        <f>"1100"</f>
        <v>1100</v>
      </c>
      <c r="D84" t="str">
        <f>"01710"</f>
        <v>01710</v>
      </c>
      <c r="E84" t="s">
        <v>20</v>
      </c>
      <c r="F84" t="s">
        <v>155</v>
      </c>
      <c r="G84" t="str">
        <f>""</f>
        <v/>
      </c>
      <c r="H84" t="str">
        <f>" 20"</f>
        <v xml:space="preserve"> 20</v>
      </c>
      <c r="I84">
        <v>500.01</v>
      </c>
      <c r="J84">
        <v>9999999.9900000002</v>
      </c>
      <c r="K84" t="s">
        <v>156</v>
      </c>
      <c r="L84" t="s">
        <v>140</v>
      </c>
      <c r="M84" t="s">
        <v>148</v>
      </c>
      <c r="P84" t="s">
        <v>24</v>
      </c>
      <c r="Q84" t="s">
        <v>24</v>
      </c>
      <c r="R84" t="s">
        <v>139</v>
      </c>
    </row>
    <row r="85" spans="1:18" customFormat="1" x14ac:dyDescent="0.25">
      <c r="A85" t="str">
        <f>"10001"</f>
        <v>10001</v>
      </c>
      <c r="B85" t="str">
        <f>"01720"</f>
        <v>01720</v>
      </c>
      <c r="C85" t="str">
        <f>"1100"</f>
        <v>1100</v>
      </c>
      <c r="D85" t="str">
        <f>"01720"</f>
        <v>01720</v>
      </c>
      <c r="E85" t="s">
        <v>20</v>
      </c>
      <c r="F85" t="s">
        <v>157</v>
      </c>
      <c r="G85" t="str">
        <f>""</f>
        <v/>
      </c>
      <c r="H85" t="str">
        <f>" 10"</f>
        <v xml:space="preserve"> 10</v>
      </c>
      <c r="I85">
        <v>0.01</v>
      </c>
      <c r="J85">
        <v>500</v>
      </c>
      <c r="K85" t="s">
        <v>139</v>
      </c>
      <c r="L85" t="s">
        <v>140</v>
      </c>
      <c r="M85" t="s">
        <v>141</v>
      </c>
      <c r="P85" t="s">
        <v>24</v>
      </c>
      <c r="Q85" t="s">
        <v>24</v>
      </c>
      <c r="R85" t="s">
        <v>139</v>
      </c>
    </row>
    <row r="86" spans="1:18" customFormat="1" x14ac:dyDescent="0.25">
      <c r="A86" t="str">
        <f>"10001"</f>
        <v>10001</v>
      </c>
      <c r="B86" t="str">
        <f>"01720"</f>
        <v>01720</v>
      </c>
      <c r="C86" t="str">
        <f>"1100"</f>
        <v>1100</v>
      </c>
      <c r="D86" t="str">
        <f>"01720"</f>
        <v>01720</v>
      </c>
      <c r="E86" t="s">
        <v>20</v>
      </c>
      <c r="F86" t="s">
        <v>157</v>
      </c>
      <c r="G86" t="str">
        <f>""</f>
        <v/>
      </c>
      <c r="H86" t="str">
        <f>" 20"</f>
        <v xml:space="preserve"> 20</v>
      </c>
      <c r="I86">
        <v>500.01</v>
      </c>
      <c r="J86">
        <v>9999999.9900000002</v>
      </c>
      <c r="K86" t="s">
        <v>158</v>
      </c>
      <c r="L86" t="s">
        <v>140</v>
      </c>
      <c r="M86" t="s">
        <v>148</v>
      </c>
      <c r="P86" t="s">
        <v>24</v>
      </c>
      <c r="Q86" t="s">
        <v>24</v>
      </c>
      <c r="R86" t="s">
        <v>139</v>
      </c>
    </row>
    <row r="87" spans="1:18" customFormat="1" x14ac:dyDescent="0.25">
      <c r="A87" t="str">
        <f>"10001"</f>
        <v>10001</v>
      </c>
      <c r="B87" t="str">
        <f>"01725"</f>
        <v>01725</v>
      </c>
      <c r="C87" t="str">
        <f>"1100"</f>
        <v>1100</v>
      </c>
      <c r="D87" t="str">
        <f>"01725"</f>
        <v>01725</v>
      </c>
      <c r="E87" t="s">
        <v>20</v>
      </c>
      <c r="F87" t="s">
        <v>159</v>
      </c>
      <c r="G87" t="str">
        <f>""</f>
        <v/>
      </c>
      <c r="H87" t="str">
        <f>" 00"</f>
        <v xml:space="preserve"> 00</v>
      </c>
      <c r="I87">
        <v>0.01</v>
      </c>
      <c r="J87">
        <v>9999999.9900000002</v>
      </c>
      <c r="K87" t="s">
        <v>140</v>
      </c>
      <c r="L87" t="s">
        <v>142</v>
      </c>
      <c r="M87" t="s">
        <v>160</v>
      </c>
      <c r="P87" t="s">
        <v>24</v>
      </c>
      <c r="Q87" t="s">
        <v>24</v>
      </c>
      <c r="R87" t="s">
        <v>139</v>
      </c>
    </row>
    <row r="88" spans="1:18" customFormat="1" x14ac:dyDescent="0.25">
      <c r="A88" t="str">
        <f>"10001"</f>
        <v>10001</v>
      </c>
      <c r="B88" t="str">
        <f>"01730"</f>
        <v>01730</v>
      </c>
      <c r="C88" t="str">
        <f>"1100"</f>
        <v>1100</v>
      </c>
      <c r="D88" t="str">
        <f>"01730"</f>
        <v>01730</v>
      </c>
      <c r="E88" t="s">
        <v>20</v>
      </c>
      <c r="F88" t="s">
        <v>161</v>
      </c>
      <c r="G88" t="str">
        <f>""</f>
        <v/>
      </c>
      <c r="H88" t="str">
        <f>" 10"</f>
        <v xml:space="preserve"> 10</v>
      </c>
      <c r="I88">
        <v>0.01</v>
      </c>
      <c r="J88">
        <v>500</v>
      </c>
      <c r="K88" t="s">
        <v>140</v>
      </c>
      <c r="L88" t="s">
        <v>139</v>
      </c>
      <c r="M88" t="s">
        <v>141</v>
      </c>
      <c r="P88" t="s">
        <v>24</v>
      </c>
      <c r="Q88" t="s">
        <v>24</v>
      </c>
      <c r="R88" t="s">
        <v>139</v>
      </c>
    </row>
    <row r="89" spans="1:18" customFormat="1" x14ac:dyDescent="0.25">
      <c r="A89" t="str">
        <f>"10001"</f>
        <v>10001</v>
      </c>
      <c r="B89" t="str">
        <f>"01730"</f>
        <v>01730</v>
      </c>
      <c r="C89" t="str">
        <f>"1100"</f>
        <v>1100</v>
      </c>
      <c r="D89" t="str">
        <f>"01730"</f>
        <v>01730</v>
      </c>
      <c r="E89" t="s">
        <v>20</v>
      </c>
      <c r="F89" t="s">
        <v>161</v>
      </c>
      <c r="G89" t="str">
        <f>""</f>
        <v/>
      </c>
      <c r="H89" t="str">
        <f>" 20"</f>
        <v xml:space="preserve"> 20</v>
      </c>
      <c r="I89">
        <v>500.01</v>
      </c>
      <c r="J89">
        <v>9999999.9900000002</v>
      </c>
      <c r="K89" t="s">
        <v>162</v>
      </c>
      <c r="L89" t="s">
        <v>140</v>
      </c>
      <c r="M89" t="s">
        <v>148</v>
      </c>
      <c r="P89" t="s">
        <v>24</v>
      </c>
      <c r="Q89" t="s">
        <v>24</v>
      </c>
      <c r="R89" t="s">
        <v>139</v>
      </c>
    </row>
    <row r="90" spans="1:18" customFormat="1" x14ac:dyDescent="0.25">
      <c r="A90" t="str">
        <f>"10001"</f>
        <v>10001</v>
      </c>
      <c r="B90" t="str">
        <f>"01750"</f>
        <v>01750</v>
      </c>
      <c r="C90" t="str">
        <f>"1100"</f>
        <v>1100</v>
      </c>
      <c r="D90" t="str">
        <f>"01750"</f>
        <v>01750</v>
      </c>
      <c r="E90" t="s">
        <v>20</v>
      </c>
      <c r="F90" t="s">
        <v>163</v>
      </c>
      <c r="G90" t="str">
        <f>""</f>
        <v/>
      </c>
      <c r="H90" t="str">
        <f>" 10"</f>
        <v xml:space="preserve"> 10</v>
      </c>
      <c r="I90">
        <v>0.01</v>
      </c>
      <c r="J90">
        <v>500</v>
      </c>
      <c r="K90" t="s">
        <v>140</v>
      </c>
      <c r="L90" t="s">
        <v>139</v>
      </c>
      <c r="M90" t="s">
        <v>141</v>
      </c>
      <c r="P90" t="s">
        <v>24</v>
      </c>
      <c r="Q90" t="s">
        <v>24</v>
      </c>
      <c r="R90" t="s">
        <v>139</v>
      </c>
    </row>
    <row r="91" spans="1:18" customFormat="1" x14ac:dyDescent="0.25">
      <c r="A91" t="str">
        <f>"10001"</f>
        <v>10001</v>
      </c>
      <c r="B91" t="str">
        <f>"01750"</f>
        <v>01750</v>
      </c>
      <c r="C91" t="str">
        <f>"1100"</f>
        <v>1100</v>
      </c>
      <c r="D91" t="str">
        <f>"01750"</f>
        <v>01750</v>
      </c>
      <c r="E91" t="s">
        <v>20</v>
      </c>
      <c r="F91" t="s">
        <v>163</v>
      </c>
      <c r="G91" t="str">
        <f>""</f>
        <v/>
      </c>
      <c r="H91" t="str">
        <f>" 20"</f>
        <v xml:space="preserve"> 20</v>
      </c>
      <c r="I91">
        <v>500.01</v>
      </c>
      <c r="J91">
        <v>9999999.9900000002</v>
      </c>
      <c r="K91" t="s">
        <v>164</v>
      </c>
      <c r="L91" t="s">
        <v>140</v>
      </c>
      <c r="M91" t="s">
        <v>148</v>
      </c>
      <c r="P91" t="s">
        <v>24</v>
      </c>
      <c r="Q91" t="s">
        <v>24</v>
      </c>
      <c r="R91" t="s">
        <v>139</v>
      </c>
    </row>
    <row r="92" spans="1:18" customFormat="1" x14ac:dyDescent="0.25">
      <c r="A92" t="str">
        <f>"10001"</f>
        <v>10001</v>
      </c>
      <c r="B92" t="str">
        <f>"01760"</f>
        <v>01760</v>
      </c>
      <c r="C92" t="str">
        <f>"1100"</f>
        <v>1100</v>
      </c>
      <c r="D92" t="str">
        <f>"01760"</f>
        <v>01760</v>
      </c>
      <c r="E92" t="s">
        <v>20</v>
      </c>
      <c r="F92" t="s">
        <v>165</v>
      </c>
      <c r="G92" t="str">
        <f>""</f>
        <v/>
      </c>
      <c r="H92" t="str">
        <f>" 10"</f>
        <v xml:space="preserve"> 10</v>
      </c>
      <c r="I92">
        <v>0.01</v>
      </c>
      <c r="J92">
        <v>500</v>
      </c>
      <c r="K92" t="s">
        <v>139</v>
      </c>
      <c r="L92" t="s">
        <v>140</v>
      </c>
      <c r="M92" t="s">
        <v>141</v>
      </c>
      <c r="P92" t="s">
        <v>24</v>
      </c>
      <c r="Q92" t="s">
        <v>24</v>
      </c>
      <c r="R92" t="s">
        <v>139</v>
      </c>
    </row>
    <row r="93" spans="1:18" customFormat="1" x14ac:dyDescent="0.25">
      <c r="A93" t="str">
        <f>"10001"</f>
        <v>10001</v>
      </c>
      <c r="B93" t="str">
        <f>"01760"</f>
        <v>01760</v>
      </c>
      <c r="C93" t="str">
        <f>"1100"</f>
        <v>1100</v>
      </c>
      <c r="D93" t="str">
        <f>"01760"</f>
        <v>01760</v>
      </c>
      <c r="E93" t="s">
        <v>20</v>
      </c>
      <c r="F93" t="s">
        <v>165</v>
      </c>
      <c r="G93" t="str">
        <f>""</f>
        <v/>
      </c>
      <c r="H93" t="str">
        <f>" 20"</f>
        <v xml:space="preserve"> 20</v>
      </c>
      <c r="I93">
        <v>500.01</v>
      </c>
      <c r="J93">
        <v>9999999.9900000002</v>
      </c>
      <c r="K93" t="s">
        <v>166</v>
      </c>
      <c r="L93" t="s">
        <v>140</v>
      </c>
      <c r="M93" t="s">
        <v>148</v>
      </c>
      <c r="P93" t="s">
        <v>24</v>
      </c>
      <c r="Q93" t="s">
        <v>24</v>
      </c>
      <c r="R93" t="s">
        <v>139</v>
      </c>
    </row>
    <row r="94" spans="1:18" customFormat="1" x14ac:dyDescent="0.25">
      <c r="A94" t="str">
        <f>"10001"</f>
        <v>10001</v>
      </c>
      <c r="B94" t="str">
        <f>"01765"</f>
        <v>01765</v>
      </c>
      <c r="C94" t="str">
        <f>"1100"</f>
        <v>1100</v>
      </c>
      <c r="D94" t="str">
        <f>"01765"</f>
        <v>01765</v>
      </c>
      <c r="E94" t="s">
        <v>20</v>
      </c>
      <c r="F94" t="s">
        <v>167</v>
      </c>
      <c r="G94" t="str">
        <f>""</f>
        <v/>
      </c>
      <c r="H94" t="str">
        <f>" 10"</f>
        <v xml:space="preserve"> 10</v>
      </c>
      <c r="I94">
        <v>0.01</v>
      </c>
      <c r="J94">
        <v>500</v>
      </c>
      <c r="K94" t="s">
        <v>139</v>
      </c>
      <c r="L94" t="s">
        <v>140</v>
      </c>
      <c r="M94" t="s">
        <v>141</v>
      </c>
      <c r="P94" t="s">
        <v>24</v>
      </c>
      <c r="Q94" t="s">
        <v>24</v>
      </c>
      <c r="R94" t="s">
        <v>139</v>
      </c>
    </row>
    <row r="95" spans="1:18" customFormat="1" x14ac:dyDescent="0.25">
      <c r="A95" t="str">
        <f>"10001"</f>
        <v>10001</v>
      </c>
      <c r="B95" t="str">
        <f>"01765"</f>
        <v>01765</v>
      </c>
      <c r="C95" t="str">
        <f>"1100"</f>
        <v>1100</v>
      </c>
      <c r="D95" t="str">
        <f>"01765"</f>
        <v>01765</v>
      </c>
      <c r="E95" t="s">
        <v>20</v>
      </c>
      <c r="F95" t="s">
        <v>167</v>
      </c>
      <c r="G95" t="str">
        <f>""</f>
        <v/>
      </c>
      <c r="H95" t="str">
        <f>" 20"</f>
        <v xml:space="preserve"> 20</v>
      </c>
      <c r="I95">
        <v>500.01</v>
      </c>
      <c r="J95">
        <v>9999999.9900000002</v>
      </c>
      <c r="K95" t="s">
        <v>168</v>
      </c>
      <c r="L95" t="s">
        <v>140</v>
      </c>
      <c r="M95" t="s">
        <v>148</v>
      </c>
      <c r="P95" t="s">
        <v>24</v>
      </c>
      <c r="Q95" t="s">
        <v>24</v>
      </c>
      <c r="R95" t="s">
        <v>139</v>
      </c>
    </row>
    <row r="96" spans="1:18" customFormat="1" x14ac:dyDescent="0.25">
      <c r="A96" t="str">
        <f>"10001"</f>
        <v>10001</v>
      </c>
      <c r="B96" t="str">
        <f>"01770"</f>
        <v>01770</v>
      </c>
      <c r="C96" t="str">
        <f>"1100"</f>
        <v>1100</v>
      </c>
      <c r="D96" t="str">
        <f>"01770"</f>
        <v>01770</v>
      </c>
      <c r="E96" t="s">
        <v>20</v>
      </c>
      <c r="F96" t="s">
        <v>169</v>
      </c>
      <c r="G96" t="str">
        <f>""</f>
        <v/>
      </c>
      <c r="H96" t="str">
        <f>" 10"</f>
        <v xml:space="preserve"> 10</v>
      </c>
      <c r="I96">
        <v>0.01</v>
      </c>
      <c r="J96">
        <v>500</v>
      </c>
      <c r="K96" t="s">
        <v>139</v>
      </c>
      <c r="L96" t="s">
        <v>140</v>
      </c>
      <c r="M96" t="s">
        <v>141</v>
      </c>
      <c r="P96" t="s">
        <v>24</v>
      </c>
      <c r="Q96" t="s">
        <v>24</v>
      </c>
      <c r="R96" t="s">
        <v>139</v>
      </c>
    </row>
    <row r="97" spans="1:18" customFormat="1" x14ac:dyDescent="0.25">
      <c r="A97" t="str">
        <f>"10001"</f>
        <v>10001</v>
      </c>
      <c r="B97" t="str">
        <f>"01770"</f>
        <v>01770</v>
      </c>
      <c r="C97" t="str">
        <f>"1100"</f>
        <v>1100</v>
      </c>
      <c r="D97" t="str">
        <f>"01770"</f>
        <v>01770</v>
      </c>
      <c r="E97" t="s">
        <v>20</v>
      </c>
      <c r="F97" t="s">
        <v>169</v>
      </c>
      <c r="G97" t="str">
        <f>""</f>
        <v/>
      </c>
      <c r="H97" t="str">
        <f>" 20"</f>
        <v xml:space="preserve"> 20</v>
      </c>
      <c r="I97">
        <v>500.01</v>
      </c>
      <c r="J97">
        <v>9999999.9900000002</v>
      </c>
      <c r="K97" t="s">
        <v>170</v>
      </c>
      <c r="L97" t="s">
        <v>140</v>
      </c>
      <c r="M97" t="s">
        <v>148</v>
      </c>
      <c r="P97" t="s">
        <v>24</v>
      </c>
      <c r="Q97" t="s">
        <v>24</v>
      </c>
      <c r="R97" t="s">
        <v>139</v>
      </c>
    </row>
    <row r="98" spans="1:18" customFormat="1" x14ac:dyDescent="0.25">
      <c r="A98" t="str">
        <f>"10001"</f>
        <v>10001</v>
      </c>
      <c r="B98" t="str">
        <f>"01775"</f>
        <v>01775</v>
      </c>
      <c r="C98" t="str">
        <f>"1100"</f>
        <v>1100</v>
      </c>
      <c r="D98" t="str">
        <f>"01775"</f>
        <v>01775</v>
      </c>
      <c r="E98" t="s">
        <v>20</v>
      </c>
      <c r="F98" t="s">
        <v>171</v>
      </c>
      <c r="G98" t="str">
        <f>""</f>
        <v/>
      </c>
      <c r="H98" t="str">
        <f>" 10"</f>
        <v xml:space="preserve"> 10</v>
      </c>
      <c r="I98">
        <v>0.01</v>
      </c>
      <c r="J98">
        <v>500</v>
      </c>
      <c r="K98" t="s">
        <v>139</v>
      </c>
      <c r="L98" t="s">
        <v>140</v>
      </c>
      <c r="M98" t="s">
        <v>141</v>
      </c>
      <c r="P98" t="s">
        <v>24</v>
      </c>
      <c r="Q98" t="s">
        <v>24</v>
      </c>
      <c r="R98" t="s">
        <v>139</v>
      </c>
    </row>
    <row r="99" spans="1:18" customFormat="1" x14ac:dyDescent="0.25">
      <c r="A99" t="str">
        <f>"10001"</f>
        <v>10001</v>
      </c>
      <c r="B99" t="str">
        <f>"01775"</f>
        <v>01775</v>
      </c>
      <c r="C99" t="str">
        <f>"1100"</f>
        <v>1100</v>
      </c>
      <c r="D99" t="str">
        <f>"01775"</f>
        <v>01775</v>
      </c>
      <c r="E99" t="s">
        <v>20</v>
      </c>
      <c r="F99" t="s">
        <v>171</v>
      </c>
      <c r="G99" t="str">
        <f>""</f>
        <v/>
      </c>
      <c r="H99" t="str">
        <f>" 20"</f>
        <v xml:space="preserve"> 20</v>
      </c>
      <c r="I99">
        <v>500.01</v>
      </c>
      <c r="J99">
        <v>9999999.9900000002</v>
      </c>
      <c r="K99" t="s">
        <v>152</v>
      </c>
      <c r="L99" t="s">
        <v>140</v>
      </c>
      <c r="M99" t="s">
        <v>148</v>
      </c>
      <c r="P99" t="s">
        <v>24</v>
      </c>
      <c r="Q99" t="s">
        <v>24</v>
      </c>
      <c r="R99" t="s">
        <v>139</v>
      </c>
    </row>
    <row r="100" spans="1:18" customFormat="1" x14ac:dyDescent="0.25">
      <c r="A100" t="str">
        <f>"10001"</f>
        <v>10001</v>
      </c>
      <c r="B100" t="str">
        <f>"01780"</f>
        <v>01780</v>
      </c>
      <c r="C100" t="str">
        <f>"1300"</f>
        <v>1300</v>
      </c>
      <c r="D100" t="str">
        <f>"01780"</f>
        <v>01780</v>
      </c>
      <c r="E100" t="s">
        <v>20</v>
      </c>
      <c r="F100" t="s">
        <v>172</v>
      </c>
      <c r="G100" t="str">
        <f>""</f>
        <v/>
      </c>
      <c r="H100" t="str">
        <f>" 00"</f>
        <v xml:space="preserve"> 00</v>
      </c>
      <c r="I100">
        <v>0.01</v>
      </c>
      <c r="J100">
        <v>9999999.9900000002</v>
      </c>
      <c r="K100" t="s">
        <v>104</v>
      </c>
      <c r="L100" t="s">
        <v>105</v>
      </c>
      <c r="M100" t="s">
        <v>106</v>
      </c>
      <c r="P100" t="s">
        <v>107</v>
      </c>
      <c r="Q100" t="s">
        <v>107</v>
      </c>
      <c r="R100" t="s">
        <v>108</v>
      </c>
    </row>
    <row r="101" spans="1:18" customFormat="1" x14ac:dyDescent="0.25">
      <c r="A101" t="str">
        <f>"10001"</f>
        <v>10001</v>
      </c>
      <c r="B101" t="str">
        <f>"01785"</f>
        <v>01785</v>
      </c>
      <c r="C101" t="str">
        <f>"1300"</f>
        <v>1300</v>
      </c>
      <c r="D101" t="str">
        <f>"01785"</f>
        <v>01785</v>
      </c>
      <c r="E101" t="s">
        <v>20</v>
      </c>
      <c r="F101" t="s">
        <v>173</v>
      </c>
      <c r="G101" t="str">
        <f>""</f>
        <v/>
      </c>
      <c r="H101" t="str">
        <f>" 10"</f>
        <v xml:space="preserve"> 10</v>
      </c>
      <c r="I101">
        <v>0.01</v>
      </c>
      <c r="J101">
        <v>500</v>
      </c>
      <c r="K101" t="s">
        <v>174</v>
      </c>
      <c r="L101" t="s">
        <v>175</v>
      </c>
      <c r="P101" t="s">
        <v>107</v>
      </c>
      <c r="Q101" t="s">
        <v>107</v>
      </c>
      <c r="R101" t="s">
        <v>174</v>
      </c>
    </row>
    <row r="102" spans="1:18" customFormat="1" x14ac:dyDescent="0.25">
      <c r="A102" t="str">
        <f>"10001"</f>
        <v>10001</v>
      </c>
      <c r="B102" t="str">
        <f>"01785"</f>
        <v>01785</v>
      </c>
      <c r="C102" t="str">
        <f>"1300"</f>
        <v>1300</v>
      </c>
      <c r="D102" t="str">
        <f>"01785"</f>
        <v>01785</v>
      </c>
      <c r="E102" t="s">
        <v>20</v>
      </c>
      <c r="F102" t="s">
        <v>173</v>
      </c>
      <c r="G102" t="str">
        <f>""</f>
        <v/>
      </c>
      <c r="H102" t="str">
        <f>" 20"</f>
        <v xml:space="preserve"> 20</v>
      </c>
      <c r="I102">
        <v>500.01</v>
      </c>
      <c r="J102">
        <v>9999999.9900000002</v>
      </c>
      <c r="K102" t="s">
        <v>174</v>
      </c>
      <c r="L102" t="s">
        <v>175</v>
      </c>
      <c r="P102" t="s">
        <v>107</v>
      </c>
      <c r="Q102" t="s">
        <v>107</v>
      </c>
      <c r="R102" t="s">
        <v>174</v>
      </c>
    </row>
    <row r="103" spans="1:18" customFormat="1" x14ac:dyDescent="0.25">
      <c r="A103" t="str">
        <f>"10001"</f>
        <v>10001</v>
      </c>
      <c r="B103" t="str">
        <f>"01790"</f>
        <v>01790</v>
      </c>
      <c r="C103" t="str">
        <f>"1100"</f>
        <v>1100</v>
      </c>
      <c r="D103" t="str">
        <f>"01790"</f>
        <v>01790</v>
      </c>
      <c r="E103" t="s">
        <v>20</v>
      </c>
      <c r="F103" t="s">
        <v>176</v>
      </c>
      <c r="G103" t="str">
        <f>""</f>
        <v/>
      </c>
      <c r="H103" t="str">
        <f>" 00"</f>
        <v xml:space="preserve"> 00</v>
      </c>
      <c r="I103">
        <v>0.01</v>
      </c>
      <c r="J103">
        <v>9999999.9900000002</v>
      </c>
      <c r="K103" t="s">
        <v>177</v>
      </c>
      <c r="L103" t="s">
        <v>104</v>
      </c>
      <c r="M103" t="s">
        <v>105</v>
      </c>
      <c r="N103" t="s">
        <v>106</v>
      </c>
      <c r="P103" t="s">
        <v>107</v>
      </c>
      <c r="Q103" t="s">
        <v>107</v>
      </c>
      <c r="R103" t="s">
        <v>108</v>
      </c>
    </row>
    <row r="104" spans="1:18" customFormat="1" x14ac:dyDescent="0.25">
      <c r="A104" t="str">
        <f>"10001"</f>
        <v>10001</v>
      </c>
      <c r="B104" t="str">
        <f>"01800"</f>
        <v>01800</v>
      </c>
      <c r="C104" t="str">
        <f>"1100"</f>
        <v>1100</v>
      </c>
      <c r="D104" t="str">
        <f>"01800"</f>
        <v>01800</v>
      </c>
      <c r="E104" t="s">
        <v>20</v>
      </c>
      <c r="F104" t="s">
        <v>178</v>
      </c>
      <c r="G104" t="str">
        <f>""</f>
        <v/>
      </c>
      <c r="H104" t="str">
        <f>" 00"</f>
        <v xml:space="preserve"> 00</v>
      </c>
      <c r="I104">
        <v>0.01</v>
      </c>
      <c r="J104">
        <v>9999999.9900000002</v>
      </c>
      <c r="K104" t="s">
        <v>179</v>
      </c>
      <c r="L104" t="s">
        <v>104</v>
      </c>
      <c r="M104" t="s">
        <v>105</v>
      </c>
      <c r="N104" t="s">
        <v>180</v>
      </c>
      <c r="P104" t="s">
        <v>107</v>
      </c>
      <c r="Q104" t="s">
        <v>107</v>
      </c>
      <c r="R104" t="s">
        <v>108</v>
      </c>
    </row>
    <row r="105" spans="1:18" customFormat="1" x14ac:dyDescent="0.25">
      <c r="A105" t="str">
        <f>"10001"</f>
        <v>10001</v>
      </c>
      <c r="B105" t="str">
        <f>"01805"</f>
        <v>01805</v>
      </c>
      <c r="C105" t="str">
        <f>"1100"</f>
        <v>1100</v>
      </c>
      <c r="D105" t="str">
        <f>"01805"</f>
        <v>01805</v>
      </c>
      <c r="E105" t="s">
        <v>20</v>
      </c>
      <c r="F105" t="s">
        <v>181</v>
      </c>
      <c r="G105" t="str">
        <f>""</f>
        <v/>
      </c>
      <c r="H105" t="str">
        <f>" 00"</f>
        <v xml:space="preserve"> 00</v>
      </c>
      <c r="I105">
        <v>0.01</v>
      </c>
      <c r="J105">
        <v>9999999.9900000002</v>
      </c>
      <c r="K105" t="s">
        <v>179</v>
      </c>
      <c r="L105" t="s">
        <v>104</v>
      </c>
      <c r="M105" t="s">
        <v>105</v>
      </c>
      <c r="N105" t="s">
        <v>180</v>
      </c>
      <c r="P105" t="s">
        <v>107</v>
      </c>
      <c r="Q105" t="s">
        <v>107</v>
      </c>
      <c r="R105" t="s">
        <v>108</v>
      </c>
    </row>
    <row r="106" spans="1:18" customFormat="1" x14ac:dyDescent="0.25">
      <c r="A106" t="str">
        <f>"10001"</f>
        <v>10001</v>
      </c>
      <c r="B106" t="str">
        <f>"01810"</f>
        <v>01810</v>
      </c>
      <c r="C106" t="str">
        <f>"1100"</f>
        <v>1100</v>
      </c>
      <c r="D106" t="str">
        <f>"01810"</f>
        <v>01810</v>
      </c>
      <c r="E106" t="s">
        <v>20</v>
      </c>
      <c r="F106" t="s">
        <v>182</v>
      </c>
      <c r="G106" t="str">
        <f>""</f>
        <v/>
      </c>
      <c r="H106" t="str">
        <f>" 00"</f>
        <v xml:space="preserve"> 00</v>
      </c>
      <c r="I106">
        <v>0.01</v>
      </c>
      <c r="J106">
        <v>9999999.9900000002</v>
      </c>
      <c r="K106" t="s">
        <v>183</v>
      </c>
      <c r="L106" t="s">
        <v>104</v>
      </c>
      <c r="M106" t="s">
        <v>105</v>
      </c>
      <c r="N106" t="s">
        <v>106</v>
      </c>
      <c r="P106" t="s">
        <v>107</v>
      </c>
      <c r="Q106" t="s">
        <v>107</v>
      </c>
      <c r="R106" t="s">
        <v>108</v>
      </c>
    </row>
    <row r="107" spans="1:18" customFormat="1" x14ac:dyDescent="0.25">
      <c r="A107" t="str">
        <f>"10001"</f>
        <v>10001</v>
      </c>
      <c r="B107" t="str">
        <f>"01820"</f>
        <v>01820</v>
      </c>
      <c r="C107" t="str">
        <f>"1100"</f>
        <v>1100</v>
      </c>
      <c r="D107" t="str">
        <f>"01820"</f>
        <v>01820</v>
      </c>
      <c r="E107" t="s">
        <v>20</v>
      </c>
      <c r="F107" t="s">
        <v>184</v>
      </c>
      <c r="G107" t="str">
        <f>""</f>
        <v/>
      </c>
      <c r="H107" t="str">
        <f>" 00"</f>
        <v xml:space="preserve"> 00</v>
      </c>
      <c r="I107">
        <v>0.01</v>
      </c>
      <c r="J107">
        <v>9999999.9900000002</v>
      </c>
      <c r="K107" t="s">
        <v>105</v>
      </c>
      <c r="L107" t="s">
        <v>104</v>
      </c>
      <c r="M107" t="s">
        <v>106</v>
      </c>
      <c r="P107" t="s">
        <v>107</v>
      </c>
      <c r="Q107" t="s">
        <v>107</v>
      </c>
      <c r="R107" t="s">
        <v>108</v>
      </c>
    </row>
    <row r="108" spans="1:18" customFormat="1" x14ac:dyDescent="0.25">
      <c r="A108" t="str">
        <f>"10001"</f>
        <v>10001</v>
      </c>
      <c r="B108" t="str">
        <f>"01830"</f>
        <v>01830</v>
      </c>
      <c r="C108" t="str">
        <f>"1100"</f>
        <v>1100</v>
      </c>
      <c r="D108" t="str">
        <f>"01830"</f>
        <v>01830</v>
      </c>
      <c r="E108" t="s">
        <v>20</v>
      </c>
      <c r="F108" t="s">
        <v>185</v>
      </c>
      <c r="G108" t="str">
        <f>""</f>
        <v/>
      </c>
      <c r="H108" t="str">
        <f>" 00"</f>
        <v xml:space="preserve"> 00</v>
      </c>
      <c r="I108">
        <v>0.01</v>
      </c>
      <c r="J108">
        <v>9999999.9900000002</v>
      </c>
      <c r="K108" t="s">
        <v>186</v>
      </c>
      <c r="L108" t="s">
        <v>104</v>
      </c>
      <c r="M108" t="s">
        <v>105</v>
      </c>
      <c r="N108" t="s">
        <v>106</v>
      </c>
      <c r="P108" t="s">
        <v>107</v>
      </c>
      <c r="Q108" t="s">
        <v>107</v>
      </c>
      <c r="R108" t="s">
        <v>108</v>
      </c>
    </row>
    <row r="109" spans="1:18" customFormat="1" x14ac:dyDescent="0.25">
      <c r="A109" t="str">
        <f>"10001"</f>
        <v>10001</v>
      </c>
      <c r="B109" t="str">
        <f>"02000"</f>
        <v>02000</v>
      </c>
      <c r="C109" t="str">
        <f>"1400"</f>
        <v>1400</v>
      </c>
      <c r="D109" t="str">
        <f>"02000"</f>
        <v>02000</v>
      </c>
      <c r="E109" t="s">
        <v>20</v>
      </c>
      <c r="F109" t="s">
        <v>187</v>
      </c>
      <c r="G109" t="str">
        <f>""</f>
        <v/>
      </c>
      <c r="H109" t="str">
        <f>" 00"</f>
        <v xml:space="preserve"> 00</v>
      </c>
      <c r="I109">
        <v>0.01</v>
      </c>
      <c r="J109">
        <v>9999999.9900000002</v>
      </c>
      <c r="K109" t="s">
        <v>188</v>
      </c>
      <c r="L109" t="s">
        <v>189</v>
      </c>
      <c r="P109" t="s">
        <v>107</v>
      </c>
      <c r="Q109" t="s">
        <v>107</v>
      </c>
      <c r="R109" t="s">
        <v>190</v>
      </c>
    </row>
    <row r="110" spans="1:18" customFormat="1" x14ac:dyDescent="0.25">
      <c r="A110" t="str">
        <f>"10001"</f>
        <v>10001</v>
      </c>
      <c r="B110" t="str">
        <f>"02010"</f>
        <v>02010</v>
      </c>
      <c r="C110" t="str">
        <f>"1400"</f>
        <v>1400</v>
      </c>
      <c r="D110" t="str">
        <f>"02010"</f>
        <v>02010</v>
      </c>
      <c r="E110" t="s">
        <v>20</v>
      </c>
      <c r="F110" t="s">
        <v>191</v>
      </c>
      <c r="G110" t="str">
        <f>""</f>
        <v/>
      </c>
      <c r="H110" t="str">
        <f>" 00"</f>
        <v xml:space="preserve"> 00</v>
      </c>
      <c r="I110">
        <v>0.01</v>
      </c>
      <c r="J110">
        <v>9999999.9900000002</v>
      </c>
      <c r="K110" t="s">
        <v>192</v>
      </c>
      <c r="L110" t="s">
        <v>193</v>
      </c>
      <c r="P110" t="s">
        <v>107</v>
      </c>
      <c r="Q110" t="s">
        <v>107</v>
      </c>
      <c r="R110" t="s">
        <v>192</v>
      </c>
    </row>
    <row r="111" spans="1:18" customFormat="1" x14ac:dyDescent="0.25">
      <c r="A111" t="str">
        <f>"10001"</f>
        <v>10001</v>
      </c>
      <c r="B111" t="str">
        <f>"02040"</f>
        <v>02040</v>
      </c>
      <c r="C111" t="str">
        <f>"1400"</f>
        <v>1400</v>
      </c>
      <c r="D111" t="str">
        <f>"02040"</f>
        <v>02040</v>
      </c>
      <c r="E111" t="s">
        <v>20</v>
      </c>
      <c r="F111" t="s">
        <v>194</v>
      </c>
      <c r="G111" t="str">
        <f>""</f>
        <v/>
      </c>
      <c r="H111" t="str">
        <f>" 00"</f>
        <v xml:space="preserve"> 00</v>
      </c>
      <c r="I111">
        <v>0.01</v>
      </c>
      <c r="J111">
        <v>9999999.9900000002</v>
      </c>
      <c r="K111" t="s">
        <v>193</v>
      </c>
      <c r="L111" t="s">
        <v>195</v>
      </c>
      <c r="P111" t="s">
        <v>107</v>
      </c>
      <c r="Q111" t="s">
        <v>107</v>
      </c>
      <c r="R111" t="s">
        <v>193</v>
      </c>
    </row>
    <row r="112" spans="1:18" customFormat="1" x14ac:dyDescent="0.25">
      <c r="A112" t="str">
        <f>"10001"</f>
        <v>10001</v>
      </c>
      <c r="B112" t="str">
        <f>"02050"</f>
        <v>02050</v>
      </c>
      <c r="C112" t="str">
        <f>"1400"</f>
        <v>1400</v>
      </c>
      <c r="D112" t="str">
        <f>"02050"</f>
        <v>02050</v>
      </c>
      <c r="E112" t="s">
        <v>20</v>
      </c>
      <c r="F112" t="s">
        <v>196</v>
      </c>
      <c r="G112" t="str">
        <f>""</f>
        <v/>
      </c>
      <c r="H112" t="str">
        <f>" 10"</f>
        <v xml:space="preserve"> 10</v>
      </c>
      <c r="I112">
        <v>0.01</v>
      </c>
      <c r="J112">
        <v>500</v>
      </c>
      <c r="K112" t="s">
        <v>197</v>
      </c>
      <c r="L112" t="s">
        <v>198</v>
      </c>
      <c r="P112" t="s">
        <v>107</v>
      </c>
      <c r="Q112" t="s">
        <v>107</v>
      </c>
      <c r="R112" t="s">
        <v>190</v>
      </c>
    </row>
    <row r="113" spans="1:18" customFormat="1" x14ac:dyDescent="0.25">
      <c r="A113" t="str">
        <f>"10001"</f>
        <v>10001</v>
      </c>
      <c r="B113" t="str">
        <f>"02050"</f>
        <v>02050</v>
      </c>
      <c r="C113" t="str">
        <f>"1400"</f>
        <v>1400</v>
      </c>
      <c r="D113" t="str">
        <f>"02050"</f>
        <v>02050</v>
      </c>
      <c r="E113" t="s">
        <v>20</v>
      </c>
      <c r="F113" t="s">
        <v>196</v>
      </c>
      <c r="G113" t="str">
        <f>""</f>
        <v/>
      </c>
      <c r="H113" t="str">
        <f>" 20"</f>
        <v xml:space="preserve"> 20</v>
      </c>
      <c r="I113">
        <v>500.01</v>
      </c>
      <c r="J113">
        <v>9999999.9900000002</v>
      </c>
      <c r="K113" t="s">
        <v>197</v>
      </c>
      <c r="P113" t="s">
        <v>107</v>
      </c>
      <c r="Q113" t="s">
        <v>107</v>
      </c>
      <c r="R113" t="s">
        <v>190</v>
      </c>
    </row>
    <row r="114" spans="1:18" customFormat="1" x14ac:dyDescent="0.25">
      <c r="A114" t="str">
        <f>"10001"</f>
        <v>10001</v>
      </c>
      <c r="B114" t="str">
        <f>"02070"</f>
        <v>02070</v>
      </c>
      <c r="C114" t="str">
        <f>"1400"</f>
        <v>1400</v>
      </c>
      <c r="D114" t="str">
        <f>"02070"</f>
        <v>02070</v>
      </c>
      <c r="E114" t="s">
        <v>20</v>
      </c>
      <c r="F114" t="s">
        <v>199</v>
      </c>
      <c r="G114" t="str">
        <f>""</f>
        <v/>
      </c>
      <c r="H114" t="str">
        <f>" 00"</f>
        <v xml:space="preserve"> 00</v>
      </c>
      <c r="I114">
        <v>0.01</v>
      </c>
      <c r="J114">
        <v>9999999.9900000002</v>
      </c>
      <c r="K114" t="s">
        <v>198</v>
      </c>
      <c r="L114" t="s">
        <v>197</v>
      </c>
      <c r="P114" t="s">
        <v>107</v>
      </c>
      <c r="Q114" t="s">
        <v>107</v>
      </c>
      <c r="R114" t="s">
        <v>200</v>
      </c>
    </row>
    <row r="115" spans="1:18" customFormat="1" x14ac:dyDescent="0.25">
      <c r="A115" t="str">
        <f>"10001"</f>
        <v>10001</v>
      </c>
      <c r="B115" t="str">
        <f>"02080"</f>
        <v>02080</v>
      </c>
      <c r="C115" t="str">
        <f>"1400"</f>
        <v>1400</v>
      </c>
      <c r="D115" t="str">
        <f>"02080"</f>
        <v>02080</v>
      </c>
      <c r="E115" t="s">
        <v>20</v>
      </c>
      <c r="F115" t="s">
        <v>201</v>
      </c>
      <c r="G115" t="str">
        <f>""</f>
        <v/>
      </c>
      <c r="H115" t="str">
        <f>" 00"</f>
        <v xml:space="preserve"> 00</v>
      </c>
      <c r="I115">
        <v>0.01</v>
      </c>
      <c r="J115">
        <v>9999999.9900000002</v>
      </c>
      <c r="K115" t="s">
        <v>202</v>
      </c>
      <c r="L115" t="s">
        <v>203</v>
      </c>
      <c r="P115" t="s">
        <v>107</v>
      </c>
      <c r="Q115" t="s">
        <v>107</v>
      </c>
      <c r="R115" t="s">
        <v>204</v>
      </c>
    </row>
    <row r="116" spans="1:18" customFormat="1" x14ac:dyDescent="0.25">
      <c r="A116" t="str">
        <f>"10001"</f>
        <v>10001</v>
      </c>
      <c r="B116" t="str">
        <f>"02085"</f>
        <v>02085</v>
      </c>
      <c r="C116" t="str">
        <f>"1400"</f>
        <v>1400</v>
      </c>
      <c r="D116" t="str">
        <f>"02085"</f>
        <v>02085</v>
      </c>
      <c r="E116" t="s">
        <v>20</v>
      </c>
      <c r="F116" t="s">
        <v>205</v>
      </c>
      <c r="G116" t="str">
        <f>""</f>
        <v/>
      </c>
      <c r="H116" t="str">
        <f>" 00"</f>
        <v xml:space="preserve"> 00</v>
      </c>
      <c r="I116">
        <v>0.01</v>
      </c>
      <c r="J116">
        <v>9999999.9900000002</v>
      </c>
      <c r="K116" t="s">
        <v>202</v>
      </c>
      <c r="L116" t="s">
        <v>206</v>
      </c>
      <c r="P116" t="s">
        <v>107</v>
      </c>
      <c r="Q116" t="s">
        <v>107</v>
      </c>
      <c r="R116" t="s">
        <v>206</v>
      </c>
    </row>
    <row r="117" spans="1:18" customFormat="1" x14ac:dyDescent="0.25">
      <c r="A117" t="str">
        <f>"10001"</f>
        <v>10001</v>
      </c>
      <c r="B117" t="str">
        <f>"02120"</f>
        <v>02120</v>
      </c>
      <c r="C117" t="str">
        <f>"1400"</f>
        <v>1400</v>
      </c>
      <c r="D117" t="str">
        <f>"02120A"</f>
        <v>02120A</v>
      </c>
      <c r="E117" t="s">
        <v>20</v>
      </c>
      <c r="F117" t="s">
        <v>207</v>
      </c>
      <c r="G117" t="str">
        <f>""</f>
        <v/>
      </c>
      <c r="H117" t="str">
        <f>" 00"</f>
        <v xml:space="preserve"> 00</v>
      </c>
      <c r="I117">
        <v>0.01</v>
      </c>
      <c r="J117">
        <v>9999999.9900000002</v>
      </c>
      <c r="K117" t="s">
        <v>208</v>
      </c>
      <c r="L117" t="s">
        <v>209</v>
      </c>
      <c r="P117" t="s">
        <v>107</v>
      </c>
      <c r="Q117" t="s">
        <v>107</v>
      </c>
      <c r="R117" t="s">
        <v>210</v>
      </c>
    </row>
    <row r="118" spans="1:18" customFormat="1" x14ac:dyDescent="0.25">
      <c r="A118" t="str">
        <f>"10001"</f>
        <v>10001</v>
      </c>
      <c r="B118" t="str">
        <f>"02121"</f>
        <v>02121</v>
      </c>
      <c r="C118" t="str">
        <f>"1400"</f>
        <v>1400</v>
      </c>
      <c r="D118" t="str">
        <f>"02121"</f>
        <v>02121</v>
      </c>
      <c r="E118" t="s">
        <v>20</v>
      </c>
      <c r="F118" t="s">
        <v>211</v>
      </c>
      <c r="G118" t="str">
        <f>""</f>
        <v/>
      </c>
      <c r="H118" t="str">
        <f>" 00"</f>
        <v xml:space="preserve"> 00</v>
      </c>
      <c r="I118">
        <v>0.01</v>
      </c>
      <c r="J118">
        <v>9999999.9900000002</v>
      </c>
      <c r="K118" t="s">
        <v>208</v>
      </c>
      <c r="L118" t="s">
        <v>209</v>
      </c>
      <c r="P118" t="s">
        <v>107</v>
      </c>
      <c r="Q118" t="s">
        <v>107</v>
      </c>
      <c r="R118" t="s">
        <v>210</v>
      </c>
    </row>
    <row r="119" spans="1:18" customFormat="1" x14ac:dyDescent="0.25">
      <c r="A119" t="str">
        <f>"10001"</f>
        <v>10001</v>
      </c>
      <c r="B119" t="str">
        <f>"02130"</f>
        <v>02130</v>
      </c>
      <c r="C119" t="str">
        <f>"1400"</f>
        <v>1400</v>
      </c>
      <c r="D119" t="str">
        <f>"02130"</f>
        <v>02130</v>
      </c>
      <c r="E119" t="s">
        <v>20</v>
      </c>
      <c r="F119" t="s">
        <v>212</v>
      </c>
      <c r="G119" t="str">
        <f>""</f>
        <v/>
      </c>
      <c r="H119" t="str">
        <f>" 00"</f>
        <v xml:space="preserve"> 00</v>
      </c>
      <c r="I119">
        <v>0.01</v>
      </c>
      <c r="J119">
        <v>9999999.9900000002</v>
      </c>
      <c r="K119" t="s">
        <v>193</v>
      </c>
      <c r="L119" t="s">
        <v>213</v>
      </c>
      <c r="P119" t="s">
        <v>107</v>
      </c>
      <c r="Q119" t="s">
        <v>107</v>
      </c>
      <c r="R119" t="s">
        <v>213</v>
      </c>
    </row>
    <row r="120" spans="1:18" customFormat="1" x14ac:dyDescent="0.25">
      <c r="A120" t="str">
        <f>"10001"</f>
        <v>10001</v>
      </c>
      <c r="B120" t="str">
        <f>"02150"</f>
        <v>02150</v>
      </c>
      <c r="C120" t="str">
        <f>"1400"</f>
        <v>1400</v>
      </c>
      <c r="D120" t="str">
        <f>"02150"</f>
        <v>02150</v>
      </c>
      <c r="E120" t="s">
        <v>20</v>
      </c>
      <c r="F120" t="s">
        <v>214</v>
      </c>
      <c r="G120" t="str">
        <f>""</f>
        <v/>
      </c>
      <c r="H120" t="str">
        <f>" 00"</f>
        <v xml:space="preserve"> 00</v>
      </c>
      <c r="I120">
        <v>0.01</v>
      </c>
      <c r="J120">
        <v>9999999.9900000002</v>
      </c>
      <c r="K120" t="s">
        <v>188</v>
      </c>
      <c r="L120" t="s">
        <v>189</v>
      </c>
      <c r="M120" t="s">
        <v>215</v>
      </c>
      <c r="P120" t="s">
        <v>107</v>
      </c>
      <c r="Q120" t="s">
        <v>107</v>
      </c>
      <c r="R120" t="s">
        <v>189</v>
      </c>
    </row>
    <row r="121" spans="1:18" customFormat="1" x14ac:dyDescent="0.25">
      <c r="A121" t="str">
        <f>"10001"</f>
        <v>10001</v>
      </c>
      <c r="B121" t="str">
        <f>"03000"</f>
        <v>03000</v>
      </c>
      <c r="C121" t="str">
        <f>"1400"</f>
        <v>1400</v>
      </c>
      <c r="D121" t="str">
        <f>"03000A"</f>
        <v>03000A</v>
      </c>
      <c r="E121" t="s">
        <v>20</v>
      </c>
      <c r="F121" t="s">
        <v>216</v>
      </c>
      <c r="G121" t="str">
        <f>""</f>
        <v/>
      </c>
      <c r="H121" t="str">
        <f>" 00"</f>
        <v xml:space="preserve"> 00</v>
      </c>
      <c r="I121">
        <v>0.01</v>
      </c>
      <c r="J121">
        <v>9999999.9900000002</v>
      </c>
      <c r="K121" t="s">
        <v>31</v>
      </c>
      <c r="L121" t="s">
        <v>217</v>
      </c>
      <c r="P121" t="s">
        <v>24</v>
      </c>
      <c r="Q121" t="s">
        <v>24</v>
      </c>
      <c r="R121" t="s">
        <v>31</v>
      </c>
    </row>
    <row r="122" spans="1:18" customFormat="1" x14ac:dyDescent="0.25">
      <c r="A122" t="str">
        <f>"10001"</f>
        <v>10001</v>
      </c>
      <c r="B122" t="str">
        <f>"03010"</f>
        <v>03010</v>
      </c>
      <c r="C122" t="str">
        <f>"1400"</f>
        <v>1400</v>
      </c>
      <c r="D122" t="str">
        <f>"03010"</f>
        <v>03010</v>
      </c>
      <c r="E122" t="s">
        <v>20</v>
      </c>
      <c r="F122" t="s">
        <v>218</v>
      </c>
      <c r="G122" t="str">
        <f>""</f>
        <v/>
      </c>
      <c r="H122" t="str">
        <f>" 00"</f>
        <v xml:space="preserve"> 00</v>
      </c>
      <c r="I122">
        <v>0.01</v>
      </c>
      <c r="J122">
        <v>9999999.9900000002</v>
      </c>
      <c r="K122" t="s">
        <v>219</v>
      </c>
      <c r="L122" t="s">
        <v>31</v>
      </c>
      <c r="P122" t="s">
        <v>24</v>
      </c>
      <c r="Q122" t="s">
        <v>24</v>
      </c>
      <c r="R122" t="s">
        <v>189</v>
      </c>
    </row>
    <row r="123" spans="1:18" customFormat="1" x14ac:dyDescent="0.25">
      <c r="A123" t="str">
        <f>"10001"</f>
        <v>10001</v>
      </c>
      <c r="B123" t="str">
        <f>"03015"</f>
        <v>03015</v>
      </c>
      <c r="C123" t="str">
        <f>"1400"</f>
        <v>1400</v>
      </c>
      <c r="D123" t="str">
        <f>"03015"</f>
        <v>03015</v>
      </c>
      <c r="E123" t="s">
        <v>20</v>
      </c>
      <c r="F123" t="s">
        <v>220</v>
      </c>
      <c r="G123" t="str">
        <f>""</f>
        <v/>
      </c>
      <c r="H123" t="str">
        <f>" 00"</f>
        <v xml:space="preserve"> 00</v>
      </c>
      <c r="I123">
        <v>0.01</v>
      </c>
      <c r="J123">
        <v>9999999.9900000002</v>
      </c>
      <c r="K123" t="s">
        <v>221</v>
      </c>
      <c r="L123" t="s">
        <v>222</v>
      </c>
      <c r="P123" t="s">
        <v>24</v>
      </c>
      <c r="Q123" t="s">
        <v>24</v>
      </c>
      <c r="R123" t="s">
        <v>222</v>
      </c>
    </row>
    <row r="124" spans="1:18" customFormat="1" x14ac:dyDescent="0.25">
      <c r="A124" t="str">
        <f>"10001"</f>
        <v>10001</v>
      </c>
      <c r="B124" t="str">
        <f>"03018"</f>
        <v>03018</v>
      </c>
      <c r="C124" t="str">
        <f>"1100"</f>
        <v>1100</v>
      </c>
      <c r="D124" t="str">
        <f>"03018"</f>
        <v>03018</v>
      </c>
      <c r="E124" t="s">
        <v>20</v>
      </c>
      <c r="F124" t="s">
        <v>223</v>
      </c>
      <c r="G124" t="str">
        <f>""</f>
        <v/>
      </c>
      <c r="H124" t="str">
        <f>" 00"</f>
        <v xml:space="preserve"> 00</v>
      </c>
      <c r="I124">
        <v>0.01</v>
      </c>
      <c r="J124">
        <v>9999999.9900000002</v>
      </c>
      <c r="K124" t="s">
        <v>31</v>
      </c>
      <c r="L124" t="s">
        <v>217</v>
      </c>
      <c r="P124" t="s">
        <v>24</v>
      </c>
      <c r="Q124" t="s">
        <v>24</v>
      </c>
      <c r="R124" t="s">
        <v>31</v>
      </c>
    </row>
    <row r="125" spans="1:18" customFormat="1" x14ac:dyDescent="0.25">
      <c r="A125" t="str">
        <f>"10001"</f>
        <v>10001</v>
      </c>
      <c r="B125" t="str">
        <f>"03020"</f>
        <v>03020</v>
      </c>
      <c r="C125" t="str">
        <f>"1400"</f>
        <v>1400</v>
      </c>
      <c r="D125" t="str">
        <f>"03020"</f>
        <v>03020</v>
      </c>
      <c r="E125" t="s">
        <v>20</v>
      </c>
      <c r="F125" t="s">
        <v>224</v>
      </c>
      <c r="G125" t="str">
        <f>""</f>
        <v/>
      </c>
      <c r="H125" t="str">
        <f>" 00"</f>
        <v xml:space="preserve"> 00</v>
      </c>
      <c r="I125">
        <v>0.01</v>
      </c>
      <c r="J125">
        <v>9999999.9900000002</v>
      </c>
      <c r="K125" t="s">
        <v>31</v>
      </c>
      <c r="L125" t="s">
        <v>217</v>
      </c>
      <c r="P125" t="s">
        <v>24</v>
      </c>
      <c r="Q125" t="s">
        <v>24</v>
      </c>
      <c r="R125" t="s">
        <v>31</v>
      </c>
    </row>
    <row r="126" spans="1:18" customFormat="1" x14ac:dyDescent="0.25">
      <c r="A126" t="str">
        <f>"10001"</f>
        <v>10001</v>
      </c>
      <c r="B126" t="str">
        <f>"03022"</f>
        <v>03022</v>
      </c>
      <c r="C126" t="str">
        <f>"1300"</f>
        <v>1300</v>
      </c>
      <c r="D126" t="str">
        <f>"03022"</f>
        <v>03022</v>
      </c>
      <c r="E126" t="s">
        <v>20</v>
      </c>
      <c r="F126" t="s">
        <v>225</v>
      </c>
      <c r="G126" t="str">
        <f>""</f>
        <v/>
      </c>
      <c r="H126" t="str">
        <f>" 00"</f>
        <v xml:space="preserve"> 00</v>
      </c>
      <c r="I126">
        <v>0.01</v>
      </c>
      <c r="J126">
        <v>9999999.9900000002</v>
      </c>
      <c r="K126" t="s">
        <v>31</v>
      </c>
      <c r="L126" t="s">
        <v>217</v>
      </c>
      <c r="P126" t="s">
        <v>24</v>
      </c>
      <c r="Q126" t="s">
        <v>24</v>
      </c>
      <c r="R126" t="s">
        <v>31</v>
      </c>
    </row>
    <row r="127" spans="1:18" customFormat="1" x14ac:dyDescent="0.25">
      <c r="A127" t="str">
        <f>"10001"</f>
        <v>10001</v>
      </c>
      <c r="B127" t="str">
        <f>"03024"</f>
        <v>03024</v>
      </c>
      <c r="C127" t="str">
        <f>"1700"</f>
        <v>1700</v>
      </c>
      <c r="D127" t="str">
        <f>"03024"</f>
        <v>03024</v>
      </c>
      <c r="E127" t="s">
        <v>20</v>
      </c>
      <c r="F127" t="s">
        <v>226</v>
      </c>
      <c r="G127" t="str">
        <f>""</f>
        <v/>
      </c>
      <c r="H127" t="str">
        <f>" 00"</f>
        <v xml:space="preserve"> 00</v>
      </c>
      <c r="I127">
        <v>0.01</v>
      </c>
      <c r="J127">
        <v>9999999.9900000002</v>
      </c>
      <c r="K127" t="s">
        <v>31</v>
      </c>
      <c r="L127" t="s">
        <v>217</v>
      </c>
      <c r="P127" t="s">
        <v>24</v>
      </c>
      <c r="Q127" t="s">
        <v>24</v>
      </c>
      <c r="R127" t="s">
        <v>31</v>
      </c>
    </row>
    <row r="128" spans="1:18" customFormat="1" x14ac:dyDescent="0.25">
      <c r="A128" t="str">
        <f>"10001"</f>
        <v>10001</v>
      </c>
      <c r="B128" t="str">
        <f>"03026"</f>
        <v>03026</v>
      </c>
      <c r="C128" t="str">
        <f>"1400"</f>
        <v>1400</v>
      </c>
      <c r="D128" t="str">
        <f>"03026"</f>
        <v>03026</v>
      </c>
      <c r="E128" t="s">
        <v>20</v>
      </c>
      <c r="F128" t="s">
        <v>227</v>
      </c>
      <c r="G128" t="str">
        <f>""</f>
        <v/>
      </c>
      <c r="H128" t="str">
        <f>" 00"</f>
        <v xml:space="preserve"> 00</v>
      </c>
      <c r="I128">
        <v>0.01</v>
      </c>
      <c r="J128">
        <v>9999999.9900000002</v>
      </c>
      <c r="K128" t="s">
        <v>31</v>
      </c>
      <c r="L128" t="s">
        <v>217</v>
      </c>
      <c r="P128" t="s">
        <v>24</v>
      </c>
      <c r="Q128" t="s">
        <v>24</v>
      </c>
      <c r="R128" t="s">
        <v>31</v>
      </c>
    </row>
    <row r="129" spans="1:18" customFormat="1" x14ac:dyDescent="0.25">
      <c r="A129" t="str">
        <f>"10001"</f>
        <v>10001</v>
      </c>
      <c r="B129" t="str">
        <f>"03030"</f>
        <v>03030</v>
      </c>
      <c r="C129" t="str">
        <f>"1500"</f>
        <v>1500</v>
      </c>
      <c r="D129" t="str">
        <f>"03030"</f>
        <v>03030</v>
      </c>
      <c r="E129" t="s">
        <v>20</v>
      </c>
      <c r="F129" t="s">
        <v>228</v>
      </c>
      <c r="G129" t="str">
        <f>""</f>
        <v/>
      </c>
      <c r="H129" t="str">
        <f>" 00"</f>
        <v xml:space="preserve"> 00</v>
      </c>
      <c r="I129">
        <v>0.01</v>
      </c>
      <c r="J129">
        <v>9999999.9900000002</v>
      </c>
      <c r="K129" t="s">
        <v>31</v>
      </c>
      <c r="L129" t="s">
        <v>217</v>
      </c>
      <c r="P129" t="s">
        <v>24</v>
      </c>
      <c r="Q129" t="s">
        <v>24</v>
      </c>
      <c r="R129" t="s">
        <v>31</v>
      </c>
    </row>
    <row r="130" spans="1:18" customFormat="1" x14ac:dyDescent="0.25">
      <c r="A130" t="str">
        <f>"10001"</f>
        <v>10001</v>
      </c>
      <c r="B130" t="str">
        <f>"03050"</f>
        <v>03050</v>
      </c>
      <c r="C130" t="str">
        <f>"1400"</f>
        <v>1400</v>
      </c>
      <c r="D130" t="str">
        <f>"03050"</f>
        <v>03050</v>
      </c>
      <c r="E130" t="s">
        <v>20</v>
      </c>
      <c r="F130" t="s">
        <v>229</v>
      </c>
      <c r="G130" t="str">
        <f>""</f>
        <v/>
      </c>
      <c r="H130" t="str">
        <f>" 00"</f>
        <v xml:space="preserve"> 00</v>
      </c>
      <c r="I130">
        <v>0.01</v>
      </c>
      <c r="J130">
        <v>9999999.9900000002</v>
      </c>
      <c r="K130" t="s">
        <v>217</v>
      </c>
      <c r="L130" t="s">
        <v>230</v>
      </c>
      <c r="P130" t="s">
        <v>24</v>
      </c>
      <c r="Q130" t="s">
        <v>24</v>
      </c>
      <c r="R130" t="s">
        <v>231</v>
      </c>
    </row>
    <row r="131" spans="1:18" customFormat="1" x14ac:dyDescent="0.25">
      <c r="A131" t="str">
        <f>"10001"</f>
        <v>10001</v>
      </c>
      <c r="B131" t="str">
        <f>"03055"</f>
        <v>03055</v>
      </c>
      <c r="C131" t="str">
        <f>"1400"</f>
        <v>1400</v>
      </c>
      <c r="D131" t="str">
        <f>"03055"</f>
        <v>03055</v>
      </c>
      <c r="E131" t="s">
        <v>20</v>
      </c>
      <c r="F131" t="s">
        <v>232</v>
      </c>
      <c r="G131" t="str">
        <f>""</f>
        <v/>
      </c>
      <c r="H131" t="str">
        <f>" 00"</f>
        <v xml:space="preserve"> 00</v>
      </c>
      <c r="I131">
        <v>0.01</v>
      </c>
      <c r="J131">
        <v>9999999.9900000002</v>
      </c>
      <c r="K131" t="s">
        <v>233</v>
      </c>
      <c r="L131" t="s">
        <v>217</v>
      </c>
      <c r="P131" t="s">
        <v>24</v>
      </c>
      <c r="Q131" t="s">
        <v>24</v>
      </c>
      <c r="R131" t="s">
        <v>231</v>
      </c>
    </row>
    <row r="132" spans="1:18" customFormat="1" x14ac:dyDescent="0.25">
      <c r="A132" t="str">
        <f>"10001"</f>
        <v>10001</v>
      </c>
      <c r="B132" t="str">
        <f>"03060"</f>
        <v>03060</v>
      </c>
      <c r="C132" t="str">
        <f>"1400"</f>
        <v>1400</v>
      </c>
      <c r="D132" t="str">
        <f>"03060"</f>
        <v>03060</v>
      </c>
      <c r="E132" t="s">
        <v>20</v>
      </c>
      <c r="F132" t="s">
        <v>234</v>
      </c>
      <c r="G132" t="str">
        <f>""</f>
        <v/>
      </c>
      <c r="H132" t="str">
        <f>" 00"</f>
        <v xml:space="preserve"> 00</v>
      </c>
      <c r="I132">
        <v>0.01</v>
      </c>
      <c r="J132">
        <v>9999999.9900000002</v>
      </c>
      <c r="K132" t="s">
        <v>230</v>
      </c>
      <c r="L132" t="s">
        <v>235</v>
      </c>
      <c r="P132" t="s">
        <v>24</v>
      </c>
      <c r="Q132" t="s">
        <v>24</v>
      </c>
      <c r="R132" t="s">
        <v>231</v>
      </c>
    </row>
    <row r="133" spans="1:18" customFormat="1" x14ac:dyDescent="0.25">
      <c r="A133" t="str">
        <f>"10001"</f>
        <v>10001</v>
      </c>
      <c r="B133" t="str">
        <f>"03065"</f>
        <v>03065</v>
      </c>
      <c r="C133" t="str">
        <f>"1400"</f>
        <v>1400</v>
      </c>
      <c r="D133" t="str">
        <f>"03065"</f>
        <v>03065</v>
      </c>
      <c r="E133" t="s">
        <v>20</v>
      </c>
      <c r="F133" t="s">
        <v>236</v>
      </c>
      <c r="G133" t="str">
        <f>""</f>
        <v/>
      </c>
      <c r="H133" t="str">
        <f>" 00"</f>
        <v xml:space="preserve"> 00</v>
      </c>
      <c r="I133">
        <v>0.01</v>
      </c>
      <c r="J133">
        <v>9999999.9900000002</v>
      </c>
      <c r="K133" t="s">
        <v>237</v>
      </c>
      <c r="L133" t="s">
        <v>238</v>
      </c>
      <c r="P133" t="s">
        <v>24</v>
      </c>
      <c r="Q133" t="s">
        <v>24</v>
      </c>
      <c r="R133" t="s">
        <v>238</v>
      </c>
    </row>
    <row r="134" spans="1:18" customFormat="1" x14ac:dyDescent="0.25">
      <c r="A134" t="str">
        <f>"10001"</f>
        <v>10001</v>
      </c>
      <c r="B134" t="str">
        <f>"03070"</f>
        <v>03070</v>
      </c>
      <c r="C134" t="str">
        <f>"1400"</f>
        <v>1400</v>
      </c>
      <c r="D134" t="str">
        <f>"03070"</f>
        <v>03070</v>
      </c>
      <c r="E134" t="s">
        <v>20</v>
      </c>
      <c r="F134" t="s">
        <v>239</v>
      </c>
      <c r="G134" t="str">
        <f>""</f>
        <v/>
      </c>
      <c r="H134" t="str">
        <f>" 00"</f>
        <v xml:space="preserve"> 00</v>
      </c>
      <c r="I134">
        <v>0.01</v>
      </c>
      <c r="J134">
        <v>9999999.9900000002</v>
      </c>
      <c r="K134" t="s">
        <v>240</v>
      </c>
      <c r="L134" t="s">
        <v>241</v>
      </c>
      <c r="P134" t="s">
        <v>24</v>
      </c>
      <c r="Q134" t="s">
        <v>24</v>
      </c>
      <c r="R134" t="s">
        <v>241</v>
      </c>
    </row>
    <row r="135" spans="1:18" customFormat="1" x14ac:dyDescent="0.25">
      <c r="A135" t="str">
        <f>"10001"</f>
        <v>10001</v>
      </c>
      <c r="B135" t="str">
        <f>"03090"</f>
        <v>03090</v>
      </c>
      <c r="C135" t="str">
        <f>"1400"</f>
        <v>1400</v>
      </c>
      <c r="D135" t="str">
        <f>"03090"</f>
        <v>03090</v>
      </c>
      <c r="E135" t="s">
        <v>20</v>
      </c>
      <c r="F135" t="s">
        <v>242</v>
      </c>
      <c r="G135" t="str">
        <f>""</f>
        <v/>
      </c>
      <c r="H135" t="str">
        <f>" 00"</f>
        <v xml:space="preserve"> 00</v>
      </c>
      <c r="I135">
        <v>0.01</v>
      </c>
      <c r="J135">
        <v>9999999.9900000002</v>
      </c>
      <c r="K135" t="s">
        <v>243</v>
      </c>
      <c r="L135" t="s">
        <v>244</v>
      </c>
      <c r="M135" t="s">
        <v>245</v>
      </c>
      <c r="P135" t="s">
        <v>24</v>
      </c>
      <c r="Q135" t="s">
        <v>24</v>
      </c>
      <c r="R135" t="s">
        <v>246</v>
      </c>
    </row>
    <row r="136" spans="1:18" customFormat="1" x14ac:dyDescent="0.25">
      <c r="A136" t="str">
        <f>"10001"</f>
        <v>10001</v>
      </c>
      <c r="B136" t="str">
        <f>"03092"</f>
        <v>03092</v>
      </c>
      <c r="C136" t="str">
        <f>"1500"</f>
        <v>1500</v>
      </c>
      <c r="D136" t="str">
        <f>"03092"</f>
        <v>03092</v>
      </c>
      <c r="E136" t="s">
        <v>20</v>
      </c>
      <c r="F136" t="s">
        <v>247</v>
      </c>
      <c r="G136" t="str">
        <f>""</f>
        <v/>
      </c>
      <c r="H136" t="str">
        <f>" 00"</f>
        <v xml:space="preserve"> 00</v>
      </c>
      <c r="I136">
        <v>0.01</v>
      </c>
      <c r="J136">
        <v>9999999.9900000002</v>
      </c>
      <c r="K136" t="s">
        <v>248</v>
      </c>
      <c r="L136" t="s">
        <v>249</v>
      </c>
      <c r="P136" t="s">
        <v>250</v>
      </c>
      <c r="Q136" t="s">
        <v>250</v>
      </c>
      <c r="R136" t="s">
        <v>251</v>
      </c>
    </row>
    <row r="137" spans="1:18" customFormat="1" x14ac:dyDescent="0.25">
      <c r="A137" t="str">
        <f>"10001"</f>
        <v>10001</v>
      </c>
      <c r="B137" t="str">
        <f>"03094"</f>
        <v>03094</v>
      </c>
      <c r="C137" t="str">
        <f>"1400"</f>
        <v>1400</v>
      </c>
      <c r="D137" t="str">
        <f>"03094"</f>
        <v>03094</v>
      </c>
      <c r="E137" t="s">
        <v>20</v>
      </c>
      <c r="F137" t="s">
        <v>252</v>
      </c>
      <c r="G137" t="str">
        <f>""</f>
        <v/>
      </c>
      <c r="H137" t="str">
        <f>" 00"</f>
        <v xml:space="preserve"> 00</v>
      </c>
      <c r="I137">
        <v>0.01</v>
      </c>
      <c r="J137">
        <v>9999999.9900000002</v>
      </c>
      <c r="K137" t="s">
        <v>243</v>
      </c>
      <c r="L137" t="s">
        <v>253</v>
      </c>
      <c r="P137" t="s">
        <v>24</v>
      </c>
      <c r="Q137" t="s">
        <v>24</v>
      </c>
      <c r="R137" t="s">
        <v>253</v>
      </c>
    </row>
    <row r="138" spans="1:18" customFormat="1" x14ac:dyDescent="0.25">
      <c r="A138" t="str">
        <f>"10001"</f>
        <v>10001</v>
      </c>
      <c r="B138" t="str">
        <f>"03120"</f>
        <v>03120</v>
      </c>
      <c r="C138" t="str">
        <f>"1500"</f>
        <v>1500</v>
      </c>
      <c r="D138" t="str">
        <f>"03120"</f>
        <v>03120</v>
      </c>
      <c r="E138" t="s">
        <v>20</v>
      </c>
      <c r="F138" t="s">
        <v>254</v>
      </c>
      <c r="G138" t="str">
        <f>""</f>
        <v/>
      </c>
      <c r="H138" t="str">
        <f>" 00"</f>
        <v xml:space="preserve"> 00</v>
      </c>
      <c r="I138">
        <v>0.01</v>
      </c>
      <c r="J138">
        <v>9999999.9900000002</v>
      </c>
      <c r="K138" t="s">
        <v>255</v>
      </c>
      <c r="L138" t="s">
        <v>256</v>
      </c>
      <c r="P138" t="s">
        <v>107</v>
      </c>
      <c r="Q138" t="s">
        <v>107</v>
      </c>
      <c r="R138" t="s">
        <v>257</v>
      </c>
    </row>
    <row r="139" spans="1:18" customFormat="1" x14ac:dyDescent="0.25">
      <c r="A139" t="str">
        <f>"10001"</f>
        <v>10001</v>
      </c>
      <c r="B139" t="str">
        <f>"03130"</f>
        <v>03130</v>
      </c>
      <c r="C139" t="str">
        <f>"1500"</f>
        <v>1500</v>
      </c>
      <c r="D139" t="str">
        <f>"03130"</f>
        <v>03130</v>
      </c>
      <c r="E139" t="s">
        <v>20</v>
      </c>
      <c r="F139" t="s">
        <v>258</v>
      </c>
      <c r="G139" t="str">
        <f>""</f>
        <v/>
      </c>
      <c r="H139" t="str">
        <f>" 00"</f>
        <v xml:space="preserve"> 00</v>
      </c>
      <c r="I139">
        <v>0.01</v>
      </c>
      <c r="J139">
        <v>9999999.9900000002</v>
      </c>
      <c r="K139" t="s">
        <v>255</v>
      </c>
      <c r="L139" t="s">
        <v>256</v>
      </c>
      <c r="P139" t="s">
        <v>107</v>
      </c>
      <c r="Q139" t="s">
        <v>107</v>
      </c>
      <c r="R139" t="s">
        <v>257</v>
      </c>
    </row>
    <row r="140" spans="1:18" customFormat="1" x14ac:dyDescent="0.25">
      <c r="A140" t="str">
        <f>"10001"</f>
        <v>10001</v>
      </c>
      <c r="B140" t="str">
        <f>"03140"</f>
        <v>03140</v>
      </c>
      <c r="C140" t="str">
        <f>"1500"</f>
        <v>1500</v>
      </c>
      <c r="D140" t="str">
        <f>"03140A"</f>
        <v>03140A</v>
      </c>
      <c r="E140" t="s">
        <v>20</v>
      </c>
      <c r="F140" t="s">
        <v>259</v>
      </c>
      <c r="G140" t="str">
        <f>""</f>
        <v/>
      </c>
      <c r="H140" t="str">
        <f>" 00"</f>
        <v xml:space="preserve"> 00</v>
      </c>
      <c r="I140">
        <v>0.01</v>
      </c>
      <c r="J140">
        <v>9999999.9900000002</v>
      </c>
      <c r="K140" t="s">
        <v>248</v>
      </c>
      <c r="L140" t="s">
        <v>249</v>
      </c>
      <c r="P140" t="s">
        <v>250</v>
      </c>
      <c r="Q140" t="s">
        <v>250</v>
      </c>
      <c r="R140" t="s">
        <v>251</v>
      </c>
    </row>
    <row r="141" spans="1:18" customFormat="1" x14ac:dyDescent="0.25">
      <c r="A141" t="str">
        <f>"10001"</f>
        <v>10001</v>
      </c>
      <c r="B141" t="str">
        <f>"03141"</f>
        <v>03141</v>
      </c>
      <c r="C141" t="str">
        <f>"1500"</f>
        <v>1500</v>
      </c>
      <c r="D141" t="str">
        <f>"03141"</f>
        <v>03141</v>
      </c>
      <c r="E141" t="s">
        <v>20</v>
      </c>
      <c r="F141" t="s">
        <v>260</v>
      </c>
      <c r="G141" t="str">
        <f>""</f>
        <v/>
      </c>
      <c r="H141" t="str">
        <f>" 00"</f>
        <v xml:space="preserve"> 00</v>
      </c>
      <c r="I141">
        <v>0.01</v>
      </c>
      <c r="J141">
        <v>9999999.9900000002</v>
      </c>
      <c r="K141" t="s">
        <v>248</v>
      </c>
      <c r="L141" t="s">
        <v>249</v>
      </c>
      <c r="P141" t="s">
        <v>250</v>
      </c>
      <c r="Q141" t="s">
        <v>250</v>
      </c>
      <c r="R141" t="s">
        <v>248</v>
      </c>
    </row>
    <row r="142" spans="1:18" customFormat="1" x14ac:dyDescent="0.25">
      <c r="A142" t="str">
        <f>"10001"</f>
        <v>10001</v>
      </c>
      <c r="B142" t="str">
        <f>"03142"</f>
        <v>03142</v>
      </c>
      <c r="C142" t="str">
        <f>"1500"</f>
        <v>1500</v>
      </c>
      <c r="D142" t="str">
        <f>"03142"</f>
        <v>03142</v>
      </c>
      <c r="E142" t="s">
        <v>20</v>
      </c>
      <c r="F142" t="s">
        <v>261</v>
      </c>
      <c r="G142" t="str">
        <f>""</f>
        <v/>
      </c>
      <c r="H142" t="str">
        <f>" 00"</f>
        <v xml:space="preserve"> 00</v>
      </c>
      <c r="I142">
        <v>0.01</v>
      </c>
      <c r="J142">
        <v>9999999.9900000002</v>
      </c>
      <c r="K142" t="s">
        <v>248</v>
      </c>
      <c r="L142" t="s">
        <v>249</v>
      </c>
      <c r="P142" t="s">
        <v>250</v>
      </c>
      <c r="Q142" t="s">
        <v>250</v>
      </c>
      <c r="R142" t="s">
        <v>249</v>
      </c>
    </row>
    <row r="143" spans="1:18" customFormat="1" x14ac:dyDescent="0.25">
      <c r="A143" t="str">
        <f>"10001"</f>
        <v>10001</v>
      </c>
      <c r="B143" t="str">
        <f>"03143"</f>
        <v>03143</v>
      </c>
      <c r="C143" t="str">
        <f>"1500"</f>
        <v>1500</v>
      </c>
      <c r="D143" t="str">
        <f>"03143"</f>
        <v>03143</v>
      </c>
      <c r="E143" t="s">
        <v>20</v>
      </c>
      <c r="F143" t="s">
        <v>262</v>
      </c>
      <c r="G143" t="str">
        <f>""</f>
        <v/>
      </c>
      <c r="H143" t="str">
        <f>" 00"</f>
        <v xml:space="preserve"> 00</v>
      </c>
      <c r="I143">
        <v>0.01</v>
      </c>
      <c r="J143">
        <v>9999999.9900000002</v>
      </c>
      <c r="K143" t="s">
        <v>248</v>
      </c>
      <c r="L143" t="s">
        <v>249</v>
      </c>
      <c r="P143" t="s">
        <v>250</v>
      </c>
      <c r="Q143" t="s">
        <v>250</v>
      </c>
      <c r="R143" t="s">
        <v>249</v>
      </c>
    </row>
    <row r="144" spans="1:18" customFormat="1" x14ac:dyDescent="0.25">
      <c r="A144" t="str">
        <f>"10001"</f>
        <v>10001</v>
      </c>
      <c r="B144" t="str">
        <f>"03144"</f>
        <v>03144</v>
      </c>
      <c r="C144" t="str">
        <f>"1500"</f>
        <v>1500</v>
      </c>
      <c r="D144" t="str">
        <f>"03144"</f>
        <v>03144</v>
      </c>
      <c r="E144" t="s">
        <v>20</v>
      </c>
      <c r="F144" t="s">
        <v>263</v>
      </c>
      <c r="G144" t="str">
        <f>""</f>
        <v/>
      </c>
      <c r="H144" t="str">
        <f>" 00"</f>
        <v xml:space="preserve"> 00</v>
      </c>
      <c r="I144">
        <v>0.01</v>
      </c>
      <c r="J144">
        <v>9999999.9900000002</v>
      </c>
      <c r="K144" t="s">
        <v>248</v>
      </c>
      <c r="L144" t="s">
        <v>249</v>
      </c>
      <c r="P144" t="s">
        <v>250</v>
      </c>
      <c r="Q144" t="s">
        <v>250</v>
      </c>
      <c r="R144" t="s">
        <v>248</v>
      </c>
    </row>
    <row r="145" spans="1:18" customFormat="1" x14ac:dyDescent="0.25">
      <c r="A145" t="str">
        <f>"10001"</f>
        <v>10001</v>
      </c>
      <c r="B145" t="str">
        <f>"03145"</f>
        <v>03145</v>
      </c>
      <c r="C145" t="str">
        <f>"1500"</f>
        <v>1500</v>
      </c>
      <c r="D145" t="str">
        <f>"03145"</f>
        <v>03145</v>
      </c>
      <c r="E145" t="s">
        <v>20</v>
      </c>
      <c r="F145" t="s">
        <v>264</v>
      </c>
      <c r="G145" t="str">
        <f>""</f>
        <v/>
      </c>
      <c r="H145" t="str">
        <f>" 00"</f>
        <v xml:space="preserve"> 00</v>
      </c>
      <c r="I145">
        <v>0.01</v>
      </c>
      <c r="J145">
        <v>9999999.9900000002</v>
      </c>
      <c r="K145" t="s">
        <v>248</v>
      </c>
      <c r="L145" t="s">
        <v>249</v>
      </c>
      <c r="P145" t="s">
        <v>250</v>
      </c>
      <c r="Q145" t="s">
        <v>250</v>
      </c>
      <c r="R145" t="s">
        <v>251</v>
      </c>
    </row>
    <row r="146" spans="1:18" customFormat="1" x14ac:dyDescent="0.25">
      <c r="A146" t="str">
        <f>"10001"</f>
        <v>10001</v>
      </c>
      <c r="B146" t="str">
        <f>"03150"</f>
        <v>03150</v>
      </c>
      <c r="C146" t="str">
        <f>"1500"</f>
        <v>1500</v>
      </c>
      <c r="D146" t="str">
        <f>"03150"</f>
        <v>03150</v>
      </c>
      <c r="E146" t="s">
        <v>20</v>
      </c>
      <c r="F146" t="s">
        <v>265</v>
      </c>
      <c r="G146" t="str">
        <f>""</f>
        <v/>
      </c>
      <c r="H146" t="str">
        <f>" 00"</f>
        <v xml:space="preserve"> 00</v>
      </c>
      <c r="I146">
        <v>0.01</v>
      </c>
      <c r="J146">
        <v>9999999.9900000002</v>
      </c>
      <c r="K146" t="s">
        <v>266</v>
      </c>
      <c r="L146" t="s">
        <v>249</v>
      </c>
      <c r="M146" t="s">
        <v>248</v>
      </c>
      <c r="P146" t="s">
        <v>250</v>
      </c>
      <c r="Q146" t="s">
        <v>250</v>
      </c>
      <c r="R146" t="s">
        <v>251</v>
      </c>
    </row>
    <row r="147" spans="1:18" customFormat="1" x14ac:dyDescent="0.25">
      <c r="A147" t="str">
        <f>"10001"</f>
        <v>10001</v>
      </c>
      <c r="B147" t="str">
        <f>"03170"</f>
        <v>03170</v>
      </c>
      <c r="C147" t="str">
        <f>"1400"</f>
        <v>1400</v>
      </c>
      <c r="D147" t="str">
        <f>"03170"</f>
        <v>03170</v>
      </c>
      <c r="E147" t="s">
        <v>20</v>
      </c>
      <c r="F147" t="s">
        <v>267</v>
      </c>
      <c r="G147" t="str">
        <f>""</f>
        <v/>
      </c>
      <c r="H147" t="str">
        <f>" 00"</f>
        <v xml:space="preserve"> 00</v>
      </c>
      <c r="I147">
        <v>0.01</v>
      </c>
      <c r="J147">
        <v>9999999.9900000002</v>
      </c>
      <c r="K147" t="s">
        <v>268</v>
      </c>
      <c r="L147" t="s">
        <v>269</v>
      </c>
      <c r="P147" t="s">
        <v>24</v>
      </c>
      <c r="Q147" t="s">
        <v>24</v>
      </c>
      <c r="R147" t="s">
        <v>270</v>
      </c>
    </row>
    <row r="148" spans="1:18" customFormat="1" x14ac:dyDescent="0.25">
      <c r="A148" t="str">
        <f>"10001"</f>
        <v>10001</v>
      </c>
      <c r="B148" t="str">
        <f>"03180"</f>
        <v>03180</v>
      </c>
      <c r="C148" t="str">
        <f>"1300"</f>
        <v>1300</v>
      </c>
      <c r="D148" t="str">
        <f>"03180"</f>
        <v>03180</v>
      </c>
      <c r="E148" t="s">
        <v>20</v>
      </c>
      <c r="F148" t="s">
        <v>271</v>
      </c>
      <c r="G148" t="str">
        <f>""</f>
        <v/>
      </c>
      <c r="H148" t="str">
        <f>" 00"</f>
        <v xml:space="preserve"> 00</v>
      </c>
      <c r="I148">
        <v>0.01</v>
      </c>
      <c r="J148">
        <v>9999999.9900000002</v>
      </c>
      <c r="K148" t="s">
        <v>268</v>
      </c>
      <c r="L148" t="s">
        <v>269</v>
      </c>
      <c r="M148" t="s">
        <v>272</v>
      </c>
      <c r="P148" t="s">
        <v>24</v>
      </c>
      <c r="Q148" t="s">
        <v>24</v>
      </c>
      <c r="R148" t="s">
        <v>270</v>
      </c>
    </row>
    <row r="149" spans="1:18" customFormat="1" x14ac:dyDescent="0.25">
      <c r="A149" t="str">
        <f>"10001"</f>
        <v>10001</v>
      </c>
      <c r="B149" t="str">
        <f>"03210"</f>
        <v>03210</v>
      </c>
      <c r="C149" t="str">
        <f>"1400"</f>
        <v>1400</v>
      </c>
      <c r="D149" t="str">
        <f>"03210"</f>
        <v>03210</v>
      </c>
      <c r="E149" t="s">
        <v>20</v>
      </c>
      <c r="F149" t="s">
        <v>273</v>
      </c>
      <c r="G149" t="str">
        <f>""</f>
        <v/>
      </c>
      <c r="H149" t="str">
        <f>" 00"</f>
        <v xml:space="preserve"> 00</v>
      </c>
      <c r="I149">
        <v>0.01</v>
      </c>
      <c r="J149">
        <v>9999999.9900000002</v>
      </c>
      <c r="K149" t="s">
        <v>274</v>
      </c>
      <c r="L149" t="s">
        <v>188</v>
      </c>
      <c r="P149" t="s">
        <v>107</v>
      </c>
      <c r="Q149" t="s">
        <v>107</v>
      </c>
      <c r="R149" t="s">
        <v>190</v>
      </c>
    </row>
    <row r="150" spans="1:18" customFormat="1" x14ac:dyDescent="0.25">
      <c r="A150" t="str">
        <f>"10001"</f>
        <v>10001</v>
      </c>
      <c r="B150" t="str">
        <f>"03510"</f>
        <v>03510</v>
      </c>
      <c r="C150" t="str">
        <f>"1400"</f>
        <v>1400</v>
      </c>
      <c r="D150" t="str">
        <f>""</f>
        <v/>
      </c>
      <c r="E150" t="s">
        <v>20</v>
      </c>
      <c r="F150" t="s">
        <v>275</v>
      </c>
      <c r="G150" t="str">
        <f>""</f>
        <v/>
      </c>
      <c r="H150" t="str">
        <f>" 00"</f>
        <v xml:space="preserve"> 00</v>
      </c>
      <c r="I150">
        <v>0.01</v>
      </c>
      <c r="J150">
        <v>9999999.9900000002</v>
      </c>
      <c r="K150" t="s">
        <v>31</v>
      </c>
      <c r="L150" t="s">
        <v>217</v>
      </c>
      <c r="P150" t="s">
        <v>230</v>
      </c>
      <c r="Q150" t="s">
        <v>230</v>
      </c>
      <c r="R150" t="s">
        <v>31</v>
      </c>
    </row>
    <row r="151" spans="1:18" customFormat="1" x14ac:dyDescent="0.25">
      <c r="A151" t="str">
        <f>"10001"</f>
        <v>10001</v>
      </c>
      <c r="B151" t="str">
        <f>"03520"</f>
        <v>03520</v>
      </c>
      <c r="C151" t="str">
        <f>"1400"</f>
        <v>1400</v>
      </c>
      <c r="D151" t="str">
        <f>""</f>
        <v/>
      </c>
      <c r="E151" t="s">
        <v>20</v>
      </c>
      <c r="F151" t="s">
        <v>276</v>
      </c>
      <c r="G151" t="str">
        <f>""</f>
        <v/>
      </c>
      <c r="H151" t="str">
        <f>" 00"</f>
        <v xml:space="preserve"> 00</v>
      </c>
      <c r="I151">
        <v>0.01</v>
      </c>
      <c r="J151">
        <v>9999999.9900000002</v>
      </c>
      <c r="K151" t="s">
        <v>31</v>
      </c>
      <c r="L151" t="s">
        <v>217</v>
      </c>
      <c r="P151" t="s">
        <v>230</v>
      </c>
      <c r="Q151" t="s">
        <v>230</v>
      </c>
      <c r="R151" t="s">
        <v>31</v>
      </c>
    </row>
    <row r="152" spans="1:18" customFormat="1" x14ac:dyDescent="0.25">
      <c r="A152" t="str">
        <f>"10001"</f>
        <v>10001</v>
      </c>
      <c r="B152" t="str">
        <f>"03530"</f>
        <v>03530</v>
      </c>
      <c r="C152" t="str">
        <f>"1400"</f>
        <v>1400</v>
      </c>
      <c r="D152" t="str">
        <f>""</f>
        <v/>
      </c>
      <c r="E152" t="s">
        <v>20</v>
      </c>
      <c r="F152" t="s">
        <v>277</v>
      </c>
      <c r="G152" t="str">
        <f>""</f>
        <v/>
      </c>
      <c r="H152" t="str">
        <f>" 00"</f>
        <v xml:space="preserve"> 00</v>
      </c>
      <c r="I152">
        <v>0.01</v>
      </c>
      <c r="J152">
        <v>9999999.9900000002</v>
      </c>
      <c r="K152" t="s">
        <v>31</v>
      </c>
      <c r="L152" t="s">
        <v>217</v>
      </c>
      <c r="P152" t="s">
        <v>230</v>
      </c>
      <c r="Q152" t="s">
        <v>230</v>
      </c>
      <c r="R152" t="s">
        <v>31</v>
      </c>
    </row>
    <row r="153" spans="1:18" customFormat="1" x14ac:dyDescent="0.25">
      <c r="A153" t="str">
        <f>"10001"</f>
        <v>10001</v>
      </c>
      <c r="B153" t="str">
        <f>"03531"</f>
        <v>03531</v>
      </c>
      <c r="C153" t="str">
        <f>"1400"</f>
        <v>1400</v>
      </c>
      <c r="D153" t="str">
        <f>"03531"</f>
        <v>03531</v>
      </c>
      <c r="E153" t="s">
        <v>20</v>
      </c>
      <c r="F153" t="s">
        <v>278</v>
      </c>
      <c r="G153" t="str">
        <f>""</f>
        <v/>
      </c>
      <c r="H153" t="str">
        <f>" 00"</f>
        <v xml:space="preserve"> 00</v>
      </c>
      <c r="I153">
        <v>0.01</v>
      </c>
      <c r="J153">
        <v>9999999.9900000002</v>
      </c>
      <c r="K153" t="s">
        <v>31</v>
      </c>
      <c r="L153" t="s">
        <v>217</v>
      </c>
      <c r="P153" t="s">
        <v>230</v>
      </c>
      <c r="Q153" t="s">
        <v>230</v>
      </c>
      <c r="R153" t="s">
        <v>31</v>
      </c>
    </row>
    <row r="154" spans="1:18" customFormat="1" x14ac:dyDescent="0.25">
      <c r="A154" t="str">
        <f>"10001"</f>
        <v>10001</v>
      </c>
      <c r="B154" t="str">
        <f>"03532"</f>
        <v>03532</v>
      </c>
      <c r="C154" t="str">
        <f>"1400"</f>
        <v>1400</v>
      </c>
      <c r="D154" t="str">
        <f>""</f>
        <v/>
      </c>
      <c r="E154" t="s">
        <v>20</v>
      </c>
      <c r="F154" t="s">
        <v>279</v>
      </c>
      <c r="G154" t="str">
        <f>""</f>
        <v/>
      </c>
      <c r="H154" t="str">
        <f>" 00"</f>
        <v xml:space="preserve"> 00</v>
      </c>
      <c r="I154">
        <v>0.01</v>
      </c>
      <c r="J154">
        <v>9999999.9900000002</v>
      </c>
      <c r="K154" t="s">
        <v>217</v>
      </c>
      <c r="P154" t="s">
        <v>230</v>
      </c>
      <c r="Q154" t="s">
        <v>230</v>
      </c>
      <c r="R154" t="s">
        <v>231</v>
      </c>
    </row>
    <row r="155" spans="1:18" customFormat="1" x14ac:dyDescent="0.25">
      <c r="A155" t="str">
        <f>"10001"</f>
        <v>10001</v>
      </c>
      <c r="B155" t="str">
        <f>"03533"</f>
        <v>03533</v>
      </c>
      <c r="C155" t="str">
        <f>"1400"</f>
        <v>1400</v>
      </c>
      <c r="D155" t="str">
        <f>""</f>
        <v/>
      </c>
      <c r="E155" t="s">
        <v>20</v>
      </c>
      <c r="F155" t="s">
        <v>280</v>
      </c>
      <c r="G155" t="str">
        <f>""</f>
        <v/>
      </c>
      <c r="H155" t="str">
        <f>" 00"</f>
        <v xml:space="preserve"> 00</v>
      </c>
      <c r="I155">
        <v>0.01</v>
      </c>
      <c r="J155">
        <v>9999999.9900000002</v>
      </c>
      <c r="K155" t="s">
        <v>217</v>
      </c>
      <c r="P155" t="s">
        <v>230</v>
      </c>
      <c r="Q155" t="s">
        <v>230</v>
      </c>
      <c r="R155" t="s">
        <v>231</v>
      </c>
    </row>
    <row r="156" spans="1:18" customFormat="1" x14ac:dyDescent="0.25">
      <c r="A156" t="str">
        <f>"10001"</f>
        <v>10001</v>
      </c>
      <c r="B156" t="str">
        <f>"03534"</f>
        <v>03534</v>
      </c>
      <c r="C156" t="str">
        <f>"1400"</f>
        <v>1400</v>
      </c>
      <c r="D156" t="str">
        <f>""</f>
        <v/>
      </c>
      <c r="E156" t="s">
        <v>20</v>
      </c>
      <c r="F156" t="s">
        <v>281</v>
      </c>
      <c r="G156" t="str">
        <f>""</f>
        <v/>
      </c>
      <c r="H156" t="str">
        <f>" 00"</f>
        <v xml:space="preserve"> 00</v>
      </c>
      <c r="I156">
        <v>0.01</v>
      </c>
      <c r="J156">
        <v>9999999.9900000002</v>
      </c>
      <c r="K156" t="s">
        <v>217</v>
      </c>
      <c r="P156" t="s">
        <v>230</v>
      </c>
      <c r="Q156" t="s">
        <v>230</v>
      </c>
      <c r="R156" t="s">
        <v>231</v>
      </c>
    </row>
    <row r="157" spans="1:18" customFormat="1" x14ac:dyDescent="0.25">
      <c r="A157" t="str">
        <f>"10001"</f>
        <v>10001</v>
      </c>
      <c r="B157" t="str">
        <f>"03540"</f>
        <v>03540</v>
      </c>
      <c r="C157" t="str">
        <f>"1400"</f>
        <v>1400</v>
      </c>
      <c r="D157" t="str">
        <f>""</f>
        <v/>
      </c>
      <c r="E157" t="s">
        <v>20</v>
      </c>
      <c r="F157" t="s">
        <v>282</v>
      </c>
      <c r="G157" t="str">
        <f>""</f>
        <v/>
      </c>
      <c r="H157" t="str">
        <f>" 00"</f>
        <v xml:space="preserve"> 00</v>
      </c>
      <c r="I157">
        <v>0.01</v>
      </c>
      <c r="J157">
        <v>9999999.9900000002</v>
      </c>
      <c r="K157" t="s">
        <v>31</v>
      </c>
      <c r="L157" t="s">
        <v>217</v>
      </c>
      <c r="P157" t="s">
        <v>230</v>
      </c>
      <c r="Q157" t="s">
        <v>230</v>
      </c>
      <c r="R157" t="s">
        <v>31</v>
      </c>
    </row>
    <row r="158" spans="1:18" customFormat="1" x14ac:dyDescent="0.25">
      <c r="A158" t="str">
        <f>"10001"</f>
        <v>10001</v>
      </c>
      <c r="B158" t="str">
        <f>"03541"</f>
        <v>03541</v>
      </c>
      <c r="C158" t="str">
        <f>"1400"</f>
        <v>1400</v>
      </c>
      <c r="D158" t="str">
        <f>"03541"</f>
        <v>03541</v>
      </c>
      <c r="E158" t="s">
        <v>20</v>
      </c>
      <c r="F158" t="s">
        <v>283</v>
      </c>
      <c r="G158" t="str">
        <f>""</f>
        <v/>
      </c>
      <c r="H158" t="str">
        <f>" 00"</f>
        <v xml:space="preserve"> 00</v>
      </c>
      <c r="I158">
        <v>0.01</v>
      </c>
      <c r="J158">
        <v>9999999.9900000002</v>
      </c>
      <c r="K158" t="s">
        <v>31</v>
      </c>
      <c r="L158" t="s">
        <v>217</v>
      </c>
      <c r="P158" t="s">
        <v>230</v>
      </c>
      <c r="Q158" t="s">
        <v>230</v>
      </c>
      <c r="R158" t="s">
        <v>31</v>
      </c>
    </row>
    <row r="159" spans="1:18" customFormat="1" x14ac:dyDescent="0.25">
      <c r="A159" t="str">
        <f>"10001"</f>
        <v>10001</v>
      </c>
      <c r="B159" t="str">
        <f>"03543"</f>
        <v>03543</v>
      </c>
      <c r="C159" t="str">
        <f>"1400"</f>
        <v>1400</v>
      </c>
      <c r="D159" t="str">
        <f>""</f>
        <v/>
      </c>
      <c r="E159" t="s">
        <v>20</v>
      </c>
      <c r="F159" t="s">
        <v>284</v>
      </c>
      <c r="G159" t="str">
        <f>""</f>
        <v/>
      </c>
      <c r="H159" t="str">
        <f>" 00"</f>
        <v xml:space="preserve"> 00</v>
      </c>
      <c r="I159">
        <v>0.01</v>
      </c>
      <c r="J159">
        <v>9999999.9900000002</v>
      </c>
      <c r="K159" t="s">
        <v>217</v>
      </c>
      <c r="P159" t="s">
        <v>230</v>
      </c>
      <c r="Q159" t="s">
        <v>230</v>
      </c>
      <c r="R159" t="s">
        <v>231</v>
      </c>
    </row>
    <row r="160" spans="1:18" customFormat="1" x14ac:dyDescent="0.25">
      <c r="A160" t="str">
        <f>"10001"</f>
        <v>10001</v>
      </c>
      <c r="B160" t="str">
        <f>"03544"</f>
        <v>03544</v>
      </c>
      <c r="C160" t="str">
        <f>"1400"</f>
        <v>1400</v>
      </c>
      <c r="D160" t="str">
        <f>"03544"</f>
        <v>03544</v>
      </c>
      <c r="E160" t="s">
        <v>20</v>
      </c>
      <c r="F160" t="s">
        <v>285</v>
      </c>
      <c r="G160" t="str">
        <f>""</f>
        <v/>
      </c>
      <c r="H160" t="str">
        <f>" 00"</f>
        <v xml:space="preserve"> 00</v>
      </c>
      <c r="I160">
        <v>0.01</v>
      </c>
      <c r="J160">
        <v>9999999.9900000002</v>
      </c>
      <c r="K160" t="s">
        <v>31</v>
      </c>
      <c r="L160" t="s">
        <v>217</v>
      </c>
      <c r="P160" t="s">
        <v>230</v>
      </c>
      <c r="Q160" t="s">
        <v>230</v>
      </c>
      <c r="R160" t="s">
        <v>31</v>
      </c>
    </row>
    <row r="161" spans="1:18" customFormat="1" x14ac:dyDescent="0.25">
      <c r="A161" t="str">
        <f>"10001"</f>
        <v>10001</v>
      </c>
      <c r="B161" t="str">
        <f>"03545"</f>
        <v>03545</v>
      </c>
      <c r="C161" t="str">
        <f>"1400"</f>
        <v>1400</v>
      </c>
      <c r="D161" t="str">
        <f>"03545"</f>
        <v>03545</v>
      </c>
      <c r="E161" t="s">
        <v>20</v>
      </c>
      <c r="F161" t="s">
        <v>286</v>
      </c>
      <c r="G161" t="str">
        <f>""</f>
        <v/>
      </c>
      <c r="H161" t="str">
        <f>" 00"</f>
        <v xml:space="preserve"> 00</v>
      </c>
      <c r="I161">
        <v>0.01</v>
      </c>
      <c r="J161">
        <v>9999999.9900000002</v>
      </c>
      <c r="K161" t="s">
        <v>31</v>
      </c>
      <c r="L161" t="s">
        <v>217</v>
      </c>
      <c r="P161" t="s">
        <v>230</v>
      </c>
      <c r="Q161" t="s">
        <v>230</v>
      </c>
      <c r="R161" t="s">
        <v>31</v>
      </c>
    </row>
    <row r="162" spans="1:18" customFormat="1" x14ac:dyDescent="0.25">
      <c r="A162" t="str">
        <f>"10001"</f>
        <v>10001</v>
      </c>
      <c r="B162" t="str">
        <f>"03546"</f>
        <v>03546</v>
      </c>
      <c r="C162" t="str">
        <f>"1400"</f>
        <v>1400</v>
      </c>
      <c r="D162" t="str">
        <f>"03546"</f>
        <v>03546</v>
      </c>
      <c r="E162" t="s">
        <v>20</v>
      </c>
      <c r="F162" t="s">
        <v>287</v>
      </c>
      <c r="G162" t="str">
        <f>""</f>
        <v/>
      </c>
      <c r="H162" t="str">
        <f>" 00"</f>
        <v xml:space="preserve"> 00</v>
      </c>
      <c r="I162">
        <v>0.01</v>
      </c>
      <c r="J162">
        <v>9999999.9900000002</v>
      </c>
      <c r="K162" t="s">
        <v>31</v>
      </c>
      <c r="L162" t="s">
        <v>217</v>
      </c>
      <c r="P162" t="s">
        <v>230</v>
      </c>
      <c r="Q162" t="s">
        <v>230</v>
      </c>
      <c r="R162" t="s">
        <v>31</v>
      </c>
    </row>
    <row r="163" spans="1:18" customFormat="1" x14ac:dyDescent="0.25">
      <c r="A163" t="str">
        <f>"10001"</f>
        <v>10001</v>
      </c>
      <c r="B163" t="str">
        <f>"03547"</f>
        <v>03547</v>
      </c>
      <c r="C163" t="str">
        <f>"1400"</f>
        <v>1400</v>
      </c>
      <c r="D163" t="str">
        <f>"03547"</f>
        <v>03547</v>
      </c>
      <c r="E163" t="s">
        <v>20</v>
      </c>
      <c r="F163" t="s">
        <v>288</v>
      </c>
      <c r="G163" t="str">
        <f>""</f>
        <v/>
      </c>
      <c r="H163" t="str">
        <f>" 00"</f>
        <v xml:space="preserve"> 00</v>
      </c>
      <c r="I163">
        <v>0.01</v>
      </c>
      <c r="J163">
        <v>9999999.9900000002</v>
      </c>
      <c r="K163" t="s">
        <v>31</v>
      </c>
      <c r="L163" t="s">
        <v>217</v>
      </c>
      <c r="P163" t="s">
        <v>230</v>
      </c>
      <c r="Q163" t="s">
        <v>230</v>
      </c>
      <c r="R163" t="s">
        <v>31</v>
      </c>
    </row>
    <row r="164" spans="1:18" customFormat="1" x14ac:dyDescent="0.25">
      <c r="A164" t="str">
        <f>"10001"</f>
        <v>10001</v>
      </c>
      <c r="B164" t="str">
        <f>"03560"</f>
        <v>03560</v>
      </c>
      <c r="C164" t="str">
        <f>"1400"</f>
        <v>1400</v>
      </c>
      <c r="D164" t="str">
        <f>""</f>
        <v/>
      </c>
      <c r="E164" t="s">
        <v>20</v>
      </c>
      <c r="F164" t="s">
        <v>289</v>
      </c>
      <c r="G164" t="str">
        <f>""</f>
        <v/>
      </c>
      <c r="H164" t="str">
        <f>" 00"</f>
        <v xml:space="preserve"> 00</v>
      </c>
      <c r="I164">
        <v>0.01</v>
      </c>
      <c r="J164">
        <v>9999999.9900000002</v>
      </c>
      <c r="K164" t="s">
        <v>31</v>
      </c>
      <c r="L164" t="s">
        <v>217</v>
      </c>
      <c r="P164" t="s">
        <v>230</v>
      </c>
      <c r="Q164" t="s">
        <v>230</v>
      </c>
      <c r="R164" t="s">
        <v>31</v>
      </c>
    </row>
    <row r="165" spans="1:18" customFormat="1" x14ac:dyDescent="0.25">
      <c r="A165" t="str">
        <f>"10001"</f>
        <v>10001</v>
      </c>
      <c r="B165" t="str">
        <f>"03570"</f>
        <v>03570</v>
      </c>
      <c r="C165" t="str">
        <f>"1400"</f>
        <v>1400</v>
      </c>
      <c r="D165" t="str">
        <f>""</f>
        <v/>
      </c>
      <c r="E165" t="s">
        <v>20</v>
      </c>
      <c r="F165" t="s">
        <v>290</v>
      </c>
      <c r="G165" t="str">
        <f>""</f>
        <v/>
      </c>
      <c r="H165" t="str">
        <f>" 00"</f>
        <v xml:space="preserve"> 00</v>
      </c>
      <c r="I165">
        <v>0.01</v>
      </c>
      <c r="J165">
        <v>9999999.9900000002</v>
      </c>
      <c r="K165" t="s">
        <v>31</v>
      </c>
      <c r="L165" t="s">
        <v>217</v>
      </c>
      <c r="P165" t="s">
        <v>230</v>
      </c>
      <c r="Q165" t="s">
        <v>230</v>
      </c>
      <c r="R165" t="s">
        <v>31</v>
      </c>
    </row>
    <row r="166" spans="1:18" customFormat="1" x14ac:dyDescent="0.25">
      <c r="A166" t="str">
        <f>"10001"</f>
        <v>10001</v>
      </c>
      <c r="B166" t="str">
        <f>"03575"</f>
        <v>03575</v>
      </c>
      <c r="C166" t="str">
        <f>"1400"</f>
        <v>1400</v>
      </c>
      <c r="D166" t="str">
        <f>""</f>
        <v/>
      </c>
      <c r="E166" t="s">
        <v>20</v>
      </c>
      <c r="F166" t="s">
        <v>291</v>
      </c>
      <c r="G166" t="str">
        <f>""</f>
        <v/>
      </c>
      <c r="H166" t="str">
        <f>" 00"</f>
        <v xml:space="preserve"> 00</v>
      </c>
      <c r="I166">
        <v>0.01</v>
      </c>
      <c r="J166">
        <v>9999999.9900000002</v>
      </c>
      <c r="K166" t="s">
        <v>31</v>
      </c>
      <c r="L166" t="s">
        <v>217</v>
      </c>
      <c r="P166" t="s">
        <v>230</v>
      </c>
      <c r="Q166" t="s">
        <v>230</v>
      </c>
      <c r="R166" t="s">
        <v>31</v>
      </c>
    </row>
    <row r="167" spans="1:18" customFormat="1" x14ac:dyDescent="0.25">
      <c r="A167" t="str">
        <f>"10001"</f>
        <v>10001</v>
      </c>
      <c r="B167" t="str">
        <f>"03581"</f>
        <v>03581</v>
      </c>
      <c r="C167" t="str">
        <f>"1400"</f>
        <v>1400</v>
      </c>
      <c r="D167" t="str">
        <f>""</f>
        <v/>
      </c>
      <c r="E167" t="s">
        <v>20</v>
      </c>
      <c r="F167" t="s">
        <v>292</v>
      </c>
      <c r="G167" t="str">
        <f>""</f>
        <v/>
      </c>
      <c r="H167" t="str">
        <f>" 00"</f>
        <v xml:space="preserve"> 00</v>
      </c>
      <c r="I167">
        <v>0.01</v>
      </c>
      <c r="J167">
        <v>9999999.9900000002</v>
      </c>
      <c r="K167" t="s">
        <v>31</v>
      </c>
      <c r="L167" t="s">
        <v>217</v>
      </c>
      <c r="P167" t="s">
        <v>230</v>
      </c>
      <c r="Q167" t="s">
        <v>230</v>
      </c>
      <c r="R167" t="s">
        <v>31</v>
      </c>
    </row>
    <row r="168" spans="1:18" customFormat="1" x14ac:dyDescent="0.25">
      <c r="A168" t="str">
        <f>"10001"</f>
        <v>10001</v>
      </c>
      <c r="B168" t="str">
        <f>"03585"</f>
        <v>03585</v>
      </c>
      <c r="C168" t="str">
        <f>"1400"</f>
        <v>1400</v>
      </c>
      <c r="D168" t="str">
        <f>""</f>
        <v/>
      </c>
      <c r="E168" t="s">
        <v>20</v>
      </c>
      <c r="F168" t="s">
        <v>293</v>
      </c>
      <c r="G168" t="str">
        <f>""</f>
        <v/>
      </c>
      <c r="H168" t="str">
        <f>" 00"</f>
        <v xml:space="preserve"> 00</v>
      </c>
      <c r="I168">
        <v>0.01</v>
      </c>
      <c r="J168">
        <v>9999999.9900000002</v>
      </c>
      <c r="K168" t="s">
        <v>31</v>
      </c>
      <c r="L168" t="s">
        <v>217</v>
      </c>
      <c r="P168" t="s">
        <v>230</v>
      </c>
      <c r="Q168" t="s">
        <v>230</v>
      </c>
      <c r="R168" t="s">
        <v>31</v>
      </c>
    </row>
    <row r="169" spans="1:18" customFormat="1" x14ac:dyDescent="0.25">
      <c r="A169" t="str">
        <f>"10001"</f>
        <v>10001</v>
      </c>
      <c r="B169" t="str">
        <f>"03591"</f>
        <v>03591</v>
      </c>
      <c r="C169" t="str">
        <f>"1400"</f>
        <v>1400</v>
      </c>
      <c r="D169" t="str">
        <f>""</f>
        <v/>
      </c>
      <c r="E169" t="s">
        <v>20</v>
      </c>
      <c r="F169" t="s">
        <v>294</v>
      </c>
      <c r="G169" t="str">
        <f>""</f>
        <v/>
      </c>
      <c r="H169" t="str">
        <f>" 00"</f>
        <v xml:space="preserve"> 00</v>
      </c>
      <c r="I169">
        <v>0.01</v>
      </c>
      <c r="J169">
        <v>9999999.9900000002</v>
      </c>
      <c r="K169" t="s">
        <v>31</v>
      </c>
      <c r="L169" t="s">
        <v>217</v>
      </c>
      <c r="P169" t="s">
        <v>230</v>
      </c>
      <c r="Q169" t="s">
        <v>230</v>
      </c>
      <c r="R169" t="s">
        <v>31</v>
      </c>
    </row>
    <row r="170" spans="1:18" customFormat="1" x14ac:dyDescent="0.25">
      <c r="A170" t="str">
        <f>"10001"</f>
        <v>10001</v>
      </c>
      <c r="B170" t="str">
        <f>"03611"</f>
        <v>03611</v>
      </c>
      <c r="C170" t="str">
        <f>"1400"</f>
        <v>1400</v>
      </c>
      <c r="D170" t="str">
        <f>""</f>
        <v/>
      </c>
      <c r="E170" t="s">
        <v>20</v>
      </c>
      <c r="F170" t="s">
        <v>295</v>
      </c>
      <c r="G170" t="str">
        <f>""</f>
        <v/>
      </c>
      <c r="H170" t="str">
        <f>" 00"</f>
        <v xml:space="preserve"> 00</v>
      </c>
      <c r="I170">
        <v>0.01</v>
      </c>
      <c r="J170">
        <v>9999999.9900000002</v>
      </c>
      <c r="K170" t="s">
        <v>31</v>
      </c>
      <c r="L170" t="s">
        <v>217</v>
      </c>
      <c r="P170" t="s">
        <v>230</v>
      </c>
      <c r="Q170" t="s">
        <v>230</v>
      </c>
      <c r="R170" t="s">
        <v>31</v>
      </c>
    </row>
    <row r="171" spans="1:18" customFormat="1" x14ac:dyDescent="0.25">
      <c r="A171" t="str">
        <f>"10001"</f>
        <v>10001</v>
      </c>
      <c r="B171" t="str">
        <f>"03612"</f>
        <v>03612</v>
      </c>
      <c r="C171" t="str">
        <f>"1400"</f>
        <v>1400</v>
      </c>
      <c r="D171" t="str">
        <f>""</f>
        <v/>
      </c>
      <c r="E171" t="s">
        <v>20</v>
      </c>
      <c r="F171" t="s">
        <v>296</v>
      </c>
      <c r="G171" t="str">
        <f>""</f>
        <v/>
      </c>
      <c r="H171" t="str">
        <f>" 00"</f>
        <v xml:space="preserve"> 00</v>
      </c>
      <c r="I171">
        <v>0.01</v>
      </c>
      <c r="J171">
        <v>9999999.9900000002</v>
      </c>
      <c r="K171" t="s">
        <v>31</v>
      </c>
      <c r="L171" t="s">
        <v>217</v>
      </c>
      <c r="P171" t="s">
        <v>230</v>
      </c>
      <c r="Q171" t="s">
        <v>230</v>
      </c>
      <c r="R171" t="s">
        <v>31</v>
      </c>
    </row>
    <row r="172" spans="1:18" customFormat="1" x14ac:dyDescent="0.25">
      <c r="A172" t="str">
        <f>"10001"</f>
        <v>10001</v>
      </c>
      <c r="B172" t="str">
        <f>"03613"</f>
        <v>03613</v>
      </c>
      <c r="C172" t="str">
        <f>"1400"</f>
        <v>1400</v>
      </c>
      <c r="D172" t="str">
        <f>""</f>
        <v/>
      </c>
      <c r="E172" t="s">
        <v>20</v>
      </c>
      <c r="F172" t="s">
        <v>297</v>
      </c>
      <c r="G172" t="str">
        <f>""</f>
        <v/>
      </c>
      <c r="H172" t="str">
        <f>" 00"</f>
        <v xml:space="preserve"> 00</v>
      </c>
      <c r="I172">
        <v>0.01</v>
      </c>
      <c r="J172">
        <v>9999999.9900000002</v>
      </c>
      <c r="K172" t="s">
        <v>31</v>
      </c>
      <c r="L172" t="s">
        <v>217</v>
      </c>
      <c r="P172" t="s">
        <v>230</v>
      </c>
      <c r="Q172" t="s">
        <v>230</v>
      </c>
      <c r="R172" t="s">
        <v>31</v>
      </c>
    </row>
    <row r="173" spans="1:18" customFormat="1" x14ac:dyDescent="0.25">
      <c r="A173" t="str">
        <f>"10001"</f>
        <v>10001</v>
      </c>
      <c r="B173" t="str">
        <f>"03614"</f>
        <v>03614</v>
      </c>
      <c r="C173" t="str">
        <f>"1400"</f>
        <v>1400</v>
      </c>
      <c r="D173" t="str">
        <f>""</f>
        <v/>
      </c>
      <c r="E173" t="s">
        <v>20</v>
      </c>
      <c r="F173" t="s">
        <v>298</v>
      </c>
      <c r="G173" t="str">
        <f>""</f>
        <v/>
      </c>
      <c r="H173" t="str">
        <f>" 00"</f>
        <v xml:space="preserve"> 00</v>
      </c>
      <c r="I173">
        <v>0.01</v>
      </c>
      <c r="J173">
        <v>9999999.9900000002</v>
      </c>
      <c r="K173" t="s">
        <v>31</v>
      </c>
      <c r="L173" t="s">
        <v>217</v>
      </c>
      <c r="P173" t="s">
        <v>230</v>
      </c>
      <c r="Q173" t="s">
        <v>230</v>
      </c>
      <c r="R173" t="s">
        <v>31</v>
      </c>
    </row>
    <row r="174" spans="1:18" customFormat="1" x14ac:dyDescent="0.25">
      <c r="A174" t="str">
        <f>"10001"</f>
        <v>10001</v>
      </c>
      <c r="B174" t="str">
        <f>"03615"</f>
        <v>03615</v>
      </c>
      <c r="C174" t="str">
        <f>"1400"</f>
        <v>1400</v>
      </c>
      <c r="D174" t="str">
        <f>""</f>
        <v/>
      </c>
      <c r="E174" t="s">
        <v>20</v>
      </c>
      <c r="F174" t="s">
        <v>299</v>
      </c>
      <c r="G174" t="str">
        <f>""</f>
        <v/>
      </c>
      <c r="H174" t="str">
        <f>" 00"</f>
        <v xml:space="preserve"> 00</v>
      </c>
      <c r="I174">
        <v>0.01</v>
      </c>
      <c r="J174">
        <v>9999999.9900000002</v>
      </c>
      <c r="K174" t="s">
        <v>31</v>
      </c>
      <c r="L174" t="s">
        <v>217</v>
      </c>
      <c r="P174" t="s">
        <v>230</v>
      </c>
      <c r="Q174" t="s">
        <v>230</v>
      </c>
      <c r="R174" t="s">
        <v>31</v>
      </c>
    </row>
    <row r="175" spans="1:18" customFormat="1" x14ac:dyDescent="0.25">
      <c r="A175" t="str">
        <f>"10001"</f>
        <v>10001</v>
      </c>
      <c r="B175" t="str">
        <f>"03616"</f>
        <v>03616</v>
      </c>
      <c r="C175" t="str">
        <f>"1400"</f>
        <v>1400</v>
      </c>
      <c r="D175" t="str">
        <f>""</f>
        <v/>
      </c>
      <c r="E175" t="s">
        <v>20</v>
      </c>
      <c r="F175" t="s">
        <v>300</v>
      </c>
      <c r="G175" t="str">
        <f>""</f>
        <v/>
      </c>
      <c r="H175" t="str">
        <f>" 00"</f>
        <v xml:space="preserve"> 00</v>
      </c>
      <c r="I175">
        <v>0.01</v>
      </c>
      <c r="J175">
        <v>9999999.9900000002</v>
      </c>
      <c r="K175" t="s">
        <v>31</v>
      </c>
      <c r="L175" t="s">
        <v>217</v>
      </c>
      <c r="P175" t="s">
        <v>230</v>
      </c>
      <c r="Q175" t="s">
        <v>230</v>
      </c>
      <c r="R175" t="s">
        <v>31</v>
      </c>
    </row>
    <row r="176" spans="1:18" customFormat="1" x14ac:dyDescent="0.25">
      <c r="A176" t="str">
        <f>"10001"</f>
        <v>10001</v>
      </c>
      <c r="B176" t="str">
        <f>"03620"</f>
        <v>03620</v>
      </c>
      <c r="C176" t="str">
        <f>"1400"</f>
        <v>1400</v>
      </c>
      <c r="D176" t="str">
        <f>""</f>
        <v/>
      </c>
      <c r="E176" t="s">
        <v>20</v>
      </c>
      <c r="F176" t="s">
        <v>301</v>
      </c>
      <c r="G176" t="str">
        <f>""</f>
        <v/>
      </c>
      <c r="H176" t="str">
        <f>" 00"</f>
        <v xml:space="preserve"> 00</v>
      </c>
      <c r="I176">
        <v>0.01</v>
      </c>
      <c r="J176">
        <v>9999999.9900000002</v>
      </c>
      <c r="K176" t="s">
        <v>31</v>
      </c>
      <c r="L176" t="s">
        <v>217</v>
      </c>
      <c r="P176" t="s">
        <v>230</v>
      </c>
      <c r="Q176" t="s">
        <v>230</v>
      </c>
      <c r="R176" t="s">
        <v>31</v>
      </c>
    </row>
    <row r="177" spans="1:18" customFormat="1" x14ac:dyDescent="0.25">
      <c r="A177" t="str">
        <f>"10001"</f>
        <v>10001</v>
      </c>
      <c r="B177" t="str">
        <f>"03630"</f>
        <v>03630</v>
      </c>
      <c r="C177" t="str">
        <f>"1400"</f>
        <v>1400</v>
      </c>
      <c r="D177" t="str">
        <f>""</f>
        <v/>
      </c>
      <c r="E177" t="s">
        <v>20</v>
      </c>
      <c r="F177" t="s">
        <v>302</v>
      </c>
      <c r="G177" t="str">
        <f>""</f>
        <v/>
      </c>
      <c r="H177" t="str">
        <f>" 00"</f>
        <v xml:space="preserve"> 00</v>
      </c>
      <c r="I177">
        <v>0.01</v>
      </c>
      <c r="J177">
        <v>9999999.9900000002</v>
      </c>
      <c r="K177" t="s">
        <v>31</v>
      </c>
      <c r="L177" t="s">
        <v>217</v>
      </c>
      <c r="P177" t="s">
        <v>230</v>
      </c>
      <c r="Q177" t="s">
        <v>230</v>
      </c>
      <c r="R177" t="s">
        <v>31</v>
      </c>
    </row>
    <row r="178" spans="1:18" customFormat="1" x14ac:dyDescent="0.25">
      <c r="A178" t="str">
        <f>"10001"</f>
        <v>10001</v>
      </c>
      <c r="B178" t="str">
        <f>"03640"</f>
        <v>03640</v>
      </c>
      <c r="C178" t="str">
        <f>"1400"</f>
        <v>1400</v>
      </c>
      <c r="D178" t="str">
        <f>""</f>
        <v/>
      </c>
      <c r="E178" t="s">
        <v>20</v>
      </c>
      <c r="F178" t="s">
        <v>303</v>
      </c>
      <c r="G178" t="str">
        <f>""</f>
        <v/>
      </c>
      <c r="H178" t="str">
        <f>" 00"</f>
        <v xml:space="preserve"> 00</v>
      </c>
      <c r="I178">
        <v>0.01</v>
      </c>
      <c r="J178">
        <v>9999999.9900000002</v>
      </c>
      <c r="K178" t="s">
        <v>31</v>
      </c>
      <c r="L178" t="s">
        <v>217</v>
      </c>
      <c r="P178" t="s">
        <v>230</v>
      </c>
      <c r="Q178" t="s">
        <v>230</v>
      </c>
      <c r="R178" t="s">
        <v>31</v>
      </c>
    </row>
    <row r="179" spans="1:18" customFormat="1" x14ac:dyDescent="0.25">
      <c r="A179" t="str">
        <f>"10001"</f>
        <v>10001</v>
      </c>
      <c r="B179" t="str">
        <f>"03650"</f>
        <v>03650</v>
      </c>
      <c r="C179" t="str">
        <f>"1400"</f>
        <v>1400</v>
      </c>
      <c r="D179" t="str">
        <f>""</f>
        <v/>
      </c>
      <c r="E179" t="s">
        <v>20</v>
      </c>
      <c r="F179" t="s">
        <v>304</v>
      </c>
      <c r="G179" t="str">
        <f>""</f>
        <v/>
      </c>
      <c r="H179" t="str">
        <f>" 00"</f>
        <v xml:space="preserve"> 00</v>
      </c>
      <c r="I179">
        <v>0.01</v>
      </c>
      <c r="J179">
        <v>9999999.9900000002</v>
      </c>
      <c r="K179" t="s">
        <v>31</v>
      </c>
      <c r="L179" t="s">
        <v>217</v>
      </c>
      <c r="P179" t="s">
        <v>230</v>
      </c>
      <c r="Q179" t="s">
        <v>230</v>
      </c>
      <c r="R179" t="s">
        <v>31</v>
      </c>
    </row>
    <row r="180" spans="1:18" customFormat="1" x14ac:dyDescent="0.25">
      <c r="A180" t="str">
        <f>"10001"</f>
        <v>10001</v>
      </c>
      <c r="B180" t="str">
        <f>"03660"</f>
        <v>03660</v>
      </c>
      <c r="C180" t="str">
        <f>"1400"</f>
        <v>1400</v>
      </c>
      <c r="D180" t="str">
        <f>""</f>
        <v/>
      </c>
      <c r="E180" t="s">
        <v>20</v>
      </c>
      <c r="F180" t="s">
        <v>305</v>
      </c>
      <c r="G180" t="str">
        <f>""</f>
        <v/>
      </c>
      <c r="H180" t="str">
        <f>" 00"</f>
        <v xml:space="preserve"> 00</v>
      </c>
      <c r="I180">
        <v>0.01</v>
      </c>
      <c r="J180">
        <v>9999999.9900000002</v>
      </c>
      <c r="K180" t="s">
        <v>31</v>
      </c>
      <c r="L180" t="s">
        <v>217</v>
      </c>
      <c r="P180" t="s">
        <v>230</v>
      </c>
      <c r="Q180" t="s">
        <v>230</v>
      </c>
      <c r="R180" t="s">
        <v>31</v>
      </c>
    </row>
    <row r="181" spans="1:18" customFormat="1" x14ac:dyDescent="0.25">
      <c r="A181" t="str">
        <f>"10001"</f>
        <v>10001</v>
      </c>
      <c r="B181" t="str">
        <f>"03680"</f>
        <v>03680</v>
      </c>
      <c r="C181" t="str">
        <f>"1400"</f>
        <v>1400</v>
      </c>
      <c r="D181" t="str">
        <f>""</f>
        <v/>
      </c>
      <c r="E181" t="s">
        <v>20</v>
      </c>
      <c r="F181" t="s">
        <v>306</v>
      </c>
      <c r="G181" t="str">
        <f>""</f>
        <v/>
      </c>
      <c r="H181" t="str">
        <f>" 00"</f>
        <v xml:space="preserve"> 00</v>
      </c>
      <c r="I181">
        <v>0.01</v>
      </c>
      <c r="J181">
        <v>9999999.9900000002</v>
      </c>
      <c r="K181" t="s">
        <v>31</v>
      </c>
      <c r="L181" t="s">
        <v>217</v>
      </c>
      <c r="P181" t="s">
        <v>230</v>
      </c>
      <c r="Q181" t="s">
        <v>230</v>
      </c>
      <c r="R181" t="s">
        <v>31</v>
      </c>
    </row>
    <row r="182" spans="1:18" customFormat="1" x14ac:dyDescent="0.25">
      <c r="A182" t="str">
        <f>"10001"</f>
        <v>10001</v>
      </c>
      <c r="B182" t="str">
        <f>"03681"</f>
        <v>03681</v>
      </c>
      <c r="C182" t="str">
        <f>"1400"</f>
        <v>1400</v>
      </c>
      <c r="D182" t="str">
        <f>""</f>
        <v/>
      </c>
      <c r="E182" t="s">
        <v>20</v>
      </c>
      <c r="F182" t="s">
        <v>307</v>
      </c>
      <c r="G182" t="str">
        <f>""</f>
        <v/>
      </c>
      <c r="H182" t="str">
        <f>" 00"</f>
        <v xml:space="preserve"> 00</v>
      </c>
      <c r="I182">
        <v>0.01</v>
      </c>
      <c r="J182">
        <v>9999999.9900000002</v>
      </c>
      <c r="K182" t="s">
        <v>31</v>
      </c>
      <c r="L182" t="s">
        <v>217</v>
      </c>
      <c r="P182" t="s">
        <v>230</v>
      </c>
      <c r="Q182" t="s">
        <v>230</v>
      </c>
      <c r="R182" t="s">
        <v>31</v>
      </c>
    </row>
    <row r="183" spans="1:18" customFormat="1" x14ac:dyDescent="0.25">
      <c r="A183" t="str">
        <f>"10001"</f>
        <v>10001</v>
      </c>
      <c r="B183" t="str">
        <f>"03683"</f>
        <v>03683</v>
      </c>
      <c r="C183" t="str">
        <f>"1400"</f>
        <v>1400</v>
      </c>
      <c r="D183" t="str">
        <f>""</f>
        <v/>
      </c>
      <c r="E183" t="s">
        <v>20</v>
      </c>
      <c r="F183" t="s">
        <v>308</v>
      </c>
      <c r="G183" t="str">
        <f>""</f>
        <v/>
      </c>
      <c r="H183" t="str">
        <f>" 00"</f>
        <v xml:space="preserve"> 00</v>
      </c>
      <c r="I183">
        <v>0.01</v>
      </c>
      <c r="J183">
        <v>9999999.9900000002</v>
      </c>
      <c r="K183" t="s">
        <v>31</v>
      </c>
      <c r="L183" t="s">
        <v>217</v>
      </c>
      <c r="P183" t="s">
        <v>230</v>
      </c>
      <c r="Q183" t="s">
        <v>230</v>
      </c>
      <c r="R183" t="s">
        <v>31</v>
      </c>
    </row>
    <row r="184" spans="1:18" customFormat="1" x14ac:dyDescent="0.25">
      <c r="A184" t="str">
        <f>"10001"</f>
        <v>10001</v>
      </c>
      <c r="B184" t="str">
        <f>"03684"</f>
        <v>03684</v>
      </c>
      <c r="C184" t="str">
        <f>"1400"</f>
        <v>1400</v>
      </c>
      <c r="D184" t="str">
        <f>""</f>
        <v/>
      </c>
      <c r="E184" t="s">
        <v>20</v>
      </c>
      <c r="F184" t="s">
        <v>309</v>
      </c>
      <c r="G184" t="str">
        <f>""</f>
        <v/>
      </c>
      <c r="H184" t="str">
        <f>" 00"</f>
        <v xml:space="preserve"> 00</v>
      </c>
      <c r="I184">
        <v>0.01</v>
      </c>
      <c r="J184">
        <v>9999999.9900000002</v>
      </c>
      <c r="K184" t="s">
        <v>31</v>
      </c>
      <c r="L184" t="s">
        <v>217</v>
      </c>
      <c r="P184" t="s">
        <v>230</v>
      </c>
      <c r="Q184" t="s">
        <v>230</v>
      </c>
      <c r="R184" t="s">
        <v>31</v>
      </c>
    </row>
    <row r="185" spans="1:18" customFormat="1" x14ac:dyDescent="0.25">
      <c r="A185" t="str">
        <f>"10001"</f>
        <v>10001</v>
      </c>
      <c r="B185" t="str">
        <f>"03685"</f>
        <v>03685</v>
      </c>
      <c r="C185" t="str">
        <f>"1400"</f>
        <v>1400</v>
      </c>
      <c r="D185" t="str">
        <f>""</f>
        <v/>
      </c>
      <c r="E185" t="s">
        <v>20</v>
      </c>
      <c r="F185" t="s">
        <v>310</v>
      </c>
      <c r="G185" t="str">
        <f>""</f>
        <v/>
      </c>
      <c r="H185" t="str">
        <f>" 00"</f>
        <v xml:space="preserve"> 00</v>
      </c>
      <c r="I185">
        <v>0.01</v>
      </c>
      <c r="J185">
        <v>9999999.9900000002</v>
      </c>
      <c r="K185" t="s">
        <v>31</v>
      </c>
      <c r="L185" t="s">
        <v>217</v>
      </c>
      <c r="P185" t="s">
        <v>230</v>
      </c>
      <c r="Q185" t="s">
        <v>230</v>
      </c>
      <c r="R185" t="s">
        <v>31</v>
      </c>
    </row>
    <row r="186" spans="1:18" customFormat="1" x14ac:dyDescent="0.25">
      <c r="A186" t="str">
        <f>"10001"</f>
        <v>10001</v>
      </c>
      <c r="B186" t="str">
        <f>"03686"</f>
        <v>03686</v>
      </c>
      <c r="C186" t="str">
        <f>"1400"</f>
        <v>1400</v>
      </c>
      <c r="D186" t="str">
        <f>""</f>
        <v/>
      </c>
      <c r="E186" t="s">
        <v>20</v>
      </c>
      <c r="F186" t="s">
        <v>311</v>
      </c>
      <c r="G186" t="str">
        <f>""</f>
        <v/>
      </c>
      <c r="H186" t="str">
        <f>" 00"</f>
        <v xml:space="preserve"> 00</v>
      </c>
      <c r="I186">
        <v>0.01</v>
      </c>
      <c r="J186">
        <v>9999999.9900000002</v>
      </c>
      <c r="K186" t="s">
        <v>31</v>
      </c>
      <c r="L186" t="s">
        <v>217</v>
      </c>
      <c r="P186" t="s">
        <v>230</v>
      </c>
      <c r="Q186" t="s">
        <v>230</v>
      </c>
      <c r="R186" t="s">
        <v>31</v>
      </c>
    </row>
    <row r="187" spans="1:18" customFormat="1" x14ac:dyDescent="0.25">
      <c r="A187" t="str">
        <f>"10001"</f>
        <v>10001</v>
      </c>
      <c r="B187" t="str">
        <f>"03687"</f>
        <v>03687</v>
      </c>
      <c r="C187" t="str">
        <f>"1400"</f>
        <v>1400</v>
      </c>
      <c r="D187" t="str">
        <f>""</f>
        <v/>
      </c>
      <c r="E187" t="s">
        <v>20</v>
      </c>
      <c r="F187" t="s">
        <v>312</v>
      </c>
      <c r="G187" t="str">
        <f>""</f>
        <v/>
      </c>
      <c r="H187" t="str">
        <f>" 00"</f>
        <v xml:space="preserve"> 00</v>
      </c>
      <c r="I187">
        <v>0.01</v>
      </c>
      <c r="J187">
        <v>9999999.9900000002</v>
      </c>
      <c r="K187" t="s">
        <v>31</v>
      </c>
      <c r="L187" t="s">
        <v>217</v>
      </c>
      <c r="P187" t="s">
        <v>230</v>
      </c>
      <c r="Q187" t="s">
        <v>230</v>
      </c>
      <c r="R187" t="s">
        <v>31</v>
      </c>
    </row>
    <row r="188" spans="1:18" customFormat="1" x14ac:dyDescent="0.25">
      <c r="A188" t="str">
        <f>"10001"</f>
        <v>10001</v>
      </c>
      <c r="B188" t="str">
        <f>"03688"</f>
        <v>03688</v>
      </c>
      <c r="C188" t="str">
        <f>"1400"</f>
        <v>1400</v>
      </c>
      <c r="D188" t="str">
        <f>""</f>
        <v/>
      </c>
      <c r="E188" t="s">
        <v>20</v>
      </c>
      <c r="F188" t="s">
        <v>313</v>
      </c>
      <c r="G188" t="str">
        <f>""</f>
        <v/>
      </c>
      <c r="H188" t="str">
        <f>" 00"</f>
        <v xml:space="preserve"> 00</v>
      </c>
      <c r="I188">
        <v>0.01</v>
      </c>
      <c r="J188">
        <v>9999999.9900000002</v>
      </c>
      <c r="K188" t="s">
        <v>31</v>
      </c>
      <c r="L188" t="s">
        <v>217</v>
      </c>
      <c r="P188" t="s">
        <v>230</v>
      </c>
      <c r="Q188" t="s">
        <v>230</v>
      </c>
      <c r="R188" t="s">
        <v>31</v>
      </c>
    </row>
    <row r="189" spans="1:18" customFormat="1" x14ac:dyDescent="0.25">
      <c r="A189" t="str">
        <f>"10001"</f>
        <v>10001</v>
      </c>
      <c r="B189" t="str">
        <f>"03689"</f>
        <v>03689</v>
      </c>
      <c r="C189" t="str">
        <f>"1400"</f>
        <v>1400</v>
      </c>
      <c r="D189" t="str">
        <f>""</f>
        <v/>
      </c>
      <c r="E189" t="s">
        <v>20</v>
      </c>
      <c r="F189" t="s">
        <v>314</v>
      </c>
      <c r="G189" t="str">
        <f>""</f>
        <v/>
      </c>
      <c r="H189" t="str">
        <f>" 00"</f>
        <v xml:space="preserve"> 00</v>
      </c>
      <c r="I189">
        <v>0.01</v>
      </c>
      <c r="J189">
        <v>9999999.9900000002</v>
      </c>
      <c r="K189" t="s">
        <v>31</v>
      </c>
      <c r="L189" t="s">
        <v>217</v>
      </c>
      <c r="P189" t="s">
        <v>230</v>
      </c>
      <c r="Q189" t="s">
        <v>230</v>
      </c>
      <c r="R189" t="s">
        <v>31</v>
      </c>
    </row>
    <row r="190" spans="1:18" customFormat="1" x14ac:dyDescent="0.25">
      <c r="A190" t="str">
        <f>"10001"</f>
        <v>10001</v>
      </c>
      <c r="B190" t="str">
        <f>"03691"</f>
        <v>03691</v>
      </c>
      <c r="C190" t="str">
        <f>"1400"</f>
        <v>1400</v>
      </c>
      <c r="D190" t="str">
        <f>""</f>
        <v/>
      </c>
      <c r="E190" t="s">
        <v>20</v>
      </c>
      <c r="F190" t="s">
        <v>315</v>
      </c>
      <c r="G190" t="str">
        <f>""</f>
        <v/>
      </c>
      <c r="H190" t="str">
        <f>" 00"</f>
        <v xml:space="preserve"> 00</v>
      </c>
      <c r="I190">
        <v>0.01</v>
      </c>
      <c r="J190">
        <v>9999999.9900000002</v>
      </c>
      <c r="K190" t="s">
        <v>31</v>
      </c>
      <c r="L190" t="s">
        <v>217</v>
      </c>
      <c r="P190" t="s">
        <v>230</v>
      </c>
      <c r="Q190" t="s">
        <v>230</v>
      </c>
      <c r="R190" t="s">
        <v>31</v>
      </c>
    </row>
    <row r="191" spans="1:18" customFormat="1" x14ac:dyDescent="0.25">
      <c r="A191" t="str">
        <f>"10001"</f>
        <v>10001</v>
      </c>
      <c r="B191" t="str">
        <f>"03700"</f>
        <v>03700</v>
      </c>
      <c r="C191" t="str">
        <f>"1400"</f>
        <v>1400</v>
      </c>
      <c r="D191" t="str">
        <f>""</f>
        <v/>
      </c>
      <c r="E191" t="s">
        <v>20</v>
      </c>
      <c r="F191" t="s">
        <v>316</v>
      </c>
      <c r="G191" t="str">
        <f>""</f>
        <v/>
      </c>
      <c r="H191" t="str">
        <f>" 00"</f>
        <v xml:space="preserve"> 00</v>
      </c>
      <c r="I191">
        <v>0.01</v>
      </c>
      <c r="J191">
        <v>9999999.9900000002</v>
      </c>
      <c r="K191" t="s">
        <v>31</v>
      </c>
      <c r="L191" t="s">
        <v>217</v>
      </c>
      <c r="P191" t="s">
        <v>230</v>
      </c>
      <c r="Q191" t="s">
        <v>230</v>
      </c>
      <c r="R191" t="s">
        <v>31</v>
      </c>
    </row>
    <row r="192" spans="1:18" customFormat="1" x14ac:dyDescent="0.25">
      <c r="A192" t="str">
        <f>"10001"</f>
        <v>10001</v>
      </c>
      <c r="B192" t="str">
        <f>"03710"</f>
        <v>03710</v>
      </c>
      <c r="C192" t="str">
        <f>"1400"</f>
        <v>1400</v>
      </c>
      <c r="D192" t="str">
        <f>""</f>
        <v/>
      </c>
      <c r="E192" t="s">
        <v>20</v>
      </c>
      <c r="F192" t="s">
        <v>317</v>
      </c>
      <c r="G192" t="str">
        <f>""</f>
        <v/>
      </c>
      <c r="H192" t="str">
        <f>" 00"</f>
        <v xml:space="preserve"> 00</v>
      </c>
      <c r="I192">
        <v>0.01</v>
      </c>
      <c r="J192">
        <v>9999999.9900000002</v>
      </c>
      <c r="K192" t="s">
        <v>31</v>
      </c>
      <c r="L192" t="s">
        <v>217</v>
      </c>
      <c r="P192" t="s">
        <v>230</v>
      </c>
      <c r="Q192" t="s">
        <v>230</v>
      </c>
      <c r="R192" t="s">
        <v>31</v>
      </c>
    </row>
    <row r="193" spans="1:18" customFormat="1" x14ac:dyDescent="0.25">
      <c r="A193" t="str">
        <f>"10001"</f>
        <v>10001</v>
      </c>
      <c r="B193" t="str">
        <f>"03720"</f>
        <v>03720</v>
      </c>
      <c r="C193" t="str">
        <f>"1400"</f>
        <v>1400</v>
      </c>
      <c r="D193" t="str">
        <f>""</f>
        <v/>
      </c>
      <c r="E193" t="s">
        <v>20</v>
      </c>
      <c r="F193" t="s">
        <v>318</v>
      </c>
      <c r="G193" t="str">
        <f>""</f>
        <v/>
      </c>
      <c r="H193" t="str">
        <f>" 00"</f>
        <v xml:space="preserve"> 00</v>
      </c>
      <c r="I193">
        <v>0.01</v>
      </c>
      <c r="J193">
        <v>9999999.9900000002</v>
      </c>
      <c r="K193" t="s">
        <v>31</v>
      </c>
      <c r="L193" t="s">
        <v>217</v>
      </c>
      <c r="P193" t="s">
        <v>230</v>
      </c>
      <c r="Q193" t="s">
        <v>230</v>
      </c>
      <c r="R193" t="s">
        <v>31</v>
      </c>
    </row>
    <row r="194" spans="1:18" customFormat="1" x14ac:dyDescent="0.25">
      <c r="A194" t="str">
        <f>"10001"</f>
        <v>10001</v>
      </c>
      <c r="B194" t="str">
        <f>"03730"</f>
        <v>03730</v>
      </c>
      <c r="C194" t="str">
        <f>"1400"</f>
        <v>1400</v>
      </c>
      <c r="D194" t="str">
        <f>""</f>
        <v/>
      </c>
      <c r="E194" t="s">
        <v>20</v>
      </c>
      <c r="F194" t="s">
        <v>319</v>
      </c>
      <c r="G194" t="str">
        <f>""</f>
        <v/>
      </c>
      <c r="H194" t="str">
        <f>" 00"</f>
        <v xml:space="preserve"> 00</v>
      </c>
      <c r="I194">
        <v>0.01</v>
      </c>
      <c r="J194">
        <v>9999999.9900000002</v>
      </c>
      <c r="K194" t="s">
        <v>31</v>
      </c>
      <c r="L194" t="s">
        <v>217</v>
      </c>
      <c r="P194" t="s">
        <v>230</v>
      </c>
      <c r="Q194" t="s">
        <v>230</v>
      </c>
      <c r="R194" t="s">
        <v>31</v>
      </c>
    </row>
    <row r="195" spans="1:18" customFormat="1" x14ac:dyDescent="0.25">
      <c r="A195" t="str">
        <f>"10001"</f>
        <v>10001</v>
      </c>
      <c r="B195" t="str">
        <f>"03770"</f>
        <v>03770</v>
      </c>
      <c r="C195" t="str">
        <f>"1400"</f>
        <v>1400</v>
      </c>
      <c r="D195" t="str">
        <f>""</f>
        <v/>
      </c>
      <c r="E195" t="s">
        <v>20</v>
      </c>
      <c r="F195" t="s">
        <v>320</v>
      </c>
      <c r="G195" t="str">
        <f>""</f>
        <v/>
      </c>
      <c r="H195" t="str">
        <f>" 00"</f>
        <v xml:space="preserve"> 00</v>
      </c>
      <c r="I195">
        <v>0.01</v>
      </c>
      <c r="J195">
        <v>9999999.9900000002</v>
      </c>
      <c r="K195" t="s">
        <v>31</v>
      </c>
      <c r="L195" t="s">
        <v>217</v>
      </c>
      <c r="P195" t="s">
        <v>230</v>
      </c>
      <c r="Q195" t="s">
        <v>230</v>
      </c>
      <c r="R195" t="s">
        <v>31</v>
      </c>
    </row>
    <row r="196" spans="1:18" customFormat="1" x14ac:dyDescent="0.25">
      <c r="A196" t="str">
        <f>"10001"</f>
        <v>10001</v>
      </c>
      <c r="B196" t="str">
        <f>"03775"</f>
        <v>03775</v>
      </c>
      <c r="C196" t="str">
        <f>"1300"</f>
        <v>1300</v>
      </c>
      <c r="D196" t="str">
        <f>"03775"</f>
        <v>03775</v>
      </c>
      <c r="E196" t="s">
        <v>20</v>
      </c>
      <c r="F196" t="s">
        <v>321</v>
      </c>
      <c r="G196" t="str">
        <f>""</f>
        <v/>
      </c>
      <c r="H196" t="str">
        <f>" 00"</f>
        <v xml:space="preserve"> 00</v>
      </c>
      <c r="I196">
        <v>0.01</v>
      </c>
      <c r="J196">
        <v>9999999.9900000002</v>
      </c>
      <c r="K196" t="s">
        <v>268</v>
      </c>
      <c r="L196" t="s">
        <v>269</v>
      </c>
      <c r="M196" t="s">
        <v>272</v>
      </c>
      <c r="P196" t="s">
        <v>230</v>
      </c>
      <c r="Q196" t="s">
        <v>230</v>
      </c>
      <c r="R196" t="s">
        <v>269</v>
      </c>
    </row>
    <row r="197" spans="1:18" customFormat="1" x14ac:dyDescent="0.25">
      <c r="A197" t="str">
        <f>"10001"</f>
        <v>10001</v>
      </c>
      <c r="B197" t="str">
        <f>"03780"</f>
        <v>03780</v>
      </c>
      <c r="C197" t="str">
        <f>"1400"</f>
        <v>1400</v>
      </c>
      <c r="D197" t="str">
        <f>""</f>
        <v/>
      </c>
      <c r="E197" t="s">
        <v>20</v>
      </c>
      <c r="F197" t="s">
        <v>322</v>
      </c>
      <c r="G197" t="str">
        <f>""</f>
        <v/>
      </c>
      <c r="H197" t="str">
        <f>" 00"</f>
        <v xml:space="preserve"> 00</v>
      </c>
      <c r="I197">
        <v>0.01</v>
      </c>
      <c r="J197">
        <v>9999999.9900000002</v>
      </c>
      <c r="K197" t="s">
        <v>31</v>
      </c>
      <c r="L197" t="s">
        <v>217</v>
      </c>
      <c r="P197" t="s">
        <v>230</v>
      </c>
      <c r="Q197" t="s">
        <v>230</v>
      </c>
      <c r="R197" t="s">
        <v>31</v>
      </c>
    </row>
    <row r="198" spans="1:18" customFormat="1" x14ac:dyDescent="0.25">
      <c r="A198" t="str">
        <f>"10001"</f>
        <v>10001</v>
      </c>
      <c r="B198" t="str">
        <f>"03785"</f>
        <v>03785</v>
      </c>
      <c r="C198" t="str">
        <f>"1400"</f>
        <v>1400</v>
      </c>
      <c r="D198" t="str">
        <f>""</f>
        <v/>
      </c>
      <c r="E198" t="s">
        <v>20</v>
      </c>
      <c r="F198" t="s">
        <v>323</v>
      </c>
      <c r="G198" t="str">
        <f>""</f>
        <v/>
      </c>
      <c r="H198" t="str">
        <f>" 00"</f>
        <v xml:space="preserve"> 00</v>
      </c>
      <c r="I198">
        <v>0.01</v>
      </c>
      <c r="J198">
        <v>9999999.9900000002</v>
      </c>
      <c r="K198" t="s">
        <v>31</v>
      </c>
      <c r="L198" t="s">
        <v>217</v>
      </c>
      <c r="P198" t="s">
        <v>24</v>
      </c>
      <c r="Q198" t="s">
        <v>24</v>
      </c>
      <c r="R198" t="s">
        <v>31</v>
      </c>
    </row>
    <row r="199" spans="1:18" customFormat="1" x14ac:dyDescent="0.25">
      <c r="A199" t="str">
        <f>"10001"</f>
        <v>10001</v>
      </c>
      <c r="B199" t="str">
        <f>"03785"</f>
        <v>03785</v>
      </c>
      <c r="C199" t="str">
        <f>"1500"</f>
        <v>1500</v>
      </c>
      <c r="D199" t="str">
        <f>""</f>
        <v/>
      </c>
      <c r="E199" t="s">
        <v>20</v>
      </c>
      <c r="F199" t="s">
        <v>323</v>
      </c>
      <c r="G199" t="str">
        <f>""</f>
        <v/>
      </c>
      <c r="H199" t="str">
        <f>" 00"</f>
        <v xml:space="preserve"> 00</v>
      </c>
      <c r="I199">
        <v>0.01</v>
      </c>
      <c r="J199">
        <v>9999999.9900000002</v>
      </c>
      <c r="K199" t="s">
        <v>31</v>
      </c>
      <c r="L199" t="s">
        <v>217</v>
      </c>
      <c r="P199" t="s">
        <v>24</v>
      </c>
      <c r="Q199" t="s">
        <v>24</v>
      </c>
      <c r="R199" t="s">
        <v>31</v>
      </c>
    </row>
    <row r="200" spans="1:18" customFormat="1" x14ac:dyDescent="0.25">
      <c r="A200" t="str">
        <f>"10001"</f>
        <v>10001</v>
      </c>
      <c r="B200" t="str">
        <f>"03800"</f>
        <v>03800</v>
      </c>
      <c r="C200" t="str">
        <f>"1400"</f>
        <v>1400</v>
      </c>
      <c r="D200" t="str">
        <f>""</f>
        <v/>
      </c>
      <c r="E200" t="s">
        <v>20</v>
      </c>
      <c r="F200" t="s">
        <v>324</v>
      </c>
      <c r="G200" t="str">
        <f>""</f>
        <v/>
      </c>
      <c r="H200" t="str">
        <f>" 00"</f>
        <v xml:space="preserve"> 00</v>
      </c>
      <c r="I200">
        <v>0.01</v>
      </c>
      <c r="J200">
        <v>9999999.9900000002</v>
      </c>
      <c r="K200" t="s">
        <v>31</v>
      </c>
      <c r="L200" t="s">
        <v>217</v>
      </c>
      <c r="P200" t="s">
        <v>250</v>
      </c>
      <c r="Q200" t="s">
        <v>250</v>
      </c>
      <c r="R200" t="s">
        <v>31</v>
      </c>
    </row>
    <row r="201" spans="1:18" customFormat="1" x14ac:dyDescent="0.25">
      <c r="A201" t="str">
        <f>"10001"</f>
        <v>10001</v>
      </c>
      <c r="B201" t="str">
        <f>"03810"</f>
        <v>03810</v>
      </c>
      <c r="C201" t="str">
        <f>"1400"</f>
        <v>1400</v>
      </c>
      <c r="D201" t="str">
        <f>"03810"</f>
        <v>03810</v>
      </c>
      <c r="E201" t="s">
        <v>20</v>
      </c>
      <c r="F201" t="s">
        <v>325</v>
      </c>
      <c r="G201" t="str">
        <f>""</f>
        <v/>
      </c>
      <c r="H201" t="str">
        <f>" 00"</f>
        <v xml:space="preserve"> 00</v>
      </c>
      <c r="I201">
        <v>0.01</v>
      </c>
      <c r="J201">
        <v>9999999.9900000002</v>
      </c>
      <c r="K201" t="s">
        <v>31</v>
      </c>
      <c r="L201" t="s">
        <v>217</v>
      </c>
      <c r="P201" t="s">
        <v>326</v>
      </c>
      <c r="Q201" t="s">
        <v>326</v>
      </c>
      <c r="R201" t="s">
        <v>31</v>
      </c>
    </row>
    <row r="202" spans="1:18" customFormat="1" x14ac:dyDescent="0.25">
      <c r="A202" t="str">
        <f>"10001"</f>
        <v>10001</v>
      </c>
      <c r="B202" t="str">
        <f>"03820"</f>
        <v>03820</v>
      </c>
      <c r="C202" t="str">
        <f>"1400"</f>
        <v>1400</v>
      </c>
      <c r="D202" t="str">
        <f>""</f>
        <v/>
      </c>
      <c r="E202" t="s">
        <v>20</v>
      </c>
      <c r="F202" t="s">
        <v>327</v>
      </c>
      <c r="G202" t="str">
        <f>""</f>
        <v/>
      </c>
      <c r="H202" t="str">
        <f>" 00"</f>
        <v xml:space="preserve"> 00</v>
      </c>
      <c r="I202">
        <v>0.01</v>
      </c>
      <c r="J202">
        <v>9999999.9900000002</v>
      </c>
      <c r="K202" t="s">
        <v>31</v>
      </c>
      <c r="L202" t="s">
        <v>217</v>
      </c>
      <c r="P202" t="s">
        <v>230</v>
      </c>
      <c r="Q202" t="s">
        <v>230</v>
      </c>
      <c r="R202" t="s">
        <v>31</v>
      </c>
    </row>
    <row r="203" spans="1:18" customFormat="1" x14ac:dyDescent="0.25">
      <c r="A203" t="str">
        <f>"10001"</f>
        <v>10001</v>
      </c>
      <c r="B203" t="str">
        <f>"03820"</f>
        <v>03820</v>
      </c>
      <c r="C203" t="str">
        <f>"1500"</f>
        <v>1500</v>
      </c>
      <c r="D203" t="str">
        <f>""</f>
        <v/>
      </c>
      <c r="E203" t="s">
        <v>20</v>
      </c>
      <c r="F203" t="s">
        <v>327</v>
      </c>
      <c r="G203" t="str">
        <f>""</f>
        <v/>
      </c>
      <c r="H203" t="str">
        <f>" 00"</f>
        <v xml:space="preserve"> 00</v>
      </c>
      <c r="I203">
        <v>0.01</v>
      </c>
      <c r="J203">
        <v>9999999.9900000002</v>
      </c>
      <c r="K203" t="s">
        <v>31</v>
      </c>
      <c r="L203" t="s">
        <v>217</v>
      </c>
      <c r="P203" t="s">
        <v>230</v>
      </c>
      <c r="Q203" t="s">
        <v>230</v>
      </c>
      <c r="R203" t="s">
        <v>31</v>
      </c>
    </row>
    <row r="204" spans="1:18" customFormat="1" x14ac:dyDescent="0.25">
      <c r="A204" t="str">
        <f>"10001"</f>
        <v>10001</v>
      </c>
      <c r="B204" t="str">
        <f>"03830"</f>
        <v>03830</v>
      </c>
      <c r="C204" t="str">
        <f>"1400"</f>
        <v>1400</v>
      </c>
      <c r="D204" t="str">
        <f>""</f>
        <v/>
      </c>
      <c r="E204" t="s">
        <v>20</v>
      </c>
      <c r="F204" t="s">
        <v>328</v>
      </c>
      <c r="G204" t="str">
        <f>""</f>
        <v/>
      </c>
      <c r="H204" t="str">
        <f>" 00"</f>
        <v xml:space="preserve"> 00</v>
      </c>
      <c r="I204">
        <v>0.01</v>
      </c>
      <c r="J204">
        <v>9999999.9900000002</v>
      </c>
      <c r="K204" t="s">
        <v>31</v>
      </c>
      <c r="L204" t="s">
        <v>217</v>
      </c>
      <c r="P204" t="s">
        <v>230</v>
      </c>
      <c r="Q204" t="s">
        <v>230</v>
      </c>
      <c r="R204" t="s">
        <v>31</v>
      </c>
    </row>
    <row r="205" spans="1:18" customFormat="1" x14ac:dyDescent="0.25">
      <c r="A205" t="str">
        <f>"10001"</f>
        <v>10001</v>
      </c>
      <c r="B205" t="str">
        <f>"03830"</f>
        <v>03830</v>
      </c>
      <c r="C205" t="str">
        <f>"1500"</f>
        <v>1500</v>
      </c>
      <c r="D205" t="str">
        <f>""</f>
        <v/>
      </c>
      <c r="E205" t="s">
        <v>20</v>
      </c>
      <c r="F205" t="s">
        <v>328</v>
      </c>
      <c r="G205" t="str">
        <f>""</f>
        <v/>
      </c>
      <c r="H205" t="str">
        <f>" 00"</f>
        <v xml:space="preserve"> 00</v>
      </c>
      <c r="I205">
        <v>0.01</v>
      </c>
      <c r="J205">
        <v>9999999.9900000002</v>
      </c>
      <c r="K205" t="s">
        <v>31</v>
      </c>
      <c r="L205" t="s">
        <v>217</v>
      </c>
      <c r="P205" t="s">
        <v>230</v>
      </c>
      <c r="Q205" t="s">
        <v>230</v>
      </c>
      <c r="R205" t="s">
        <v>31</v>
      </c>
    </row>
    <row r="206" spans="1:18" customFormat="1" x14ac:dyDescent="0.25">
      <c r="A206" t="str">
        <f>"10001"</f>
        <v>10001</v>
      </c>
      <c r="B206" t="str">
        <f>"03850"</f>
        <v>03850</v>
      </c>
      <c r="C206" t="str">
        <f>"1400"</f>
        <v>1400</v>
      </c>
      <c r="D206" t="str">
        <f>""</f>
        <v/>
      </c>
      <c r="E206" t="s">
        <v>20</v>
      </c>
      <c r="F206" t="s">
        <v>329</v>
      </c>
      <c r="G206" t="str">
        <f>""</f>
        <v/>
      </c>
      <c r="H206" t="str">
        <f>" 00"</f>
        <v xml:space="preserve"> 00</v>
      </c>
      <c r="I206">
        <v>0.01</v>
      </c>
      <c r="J206">
        <v>9999999.9900000002</v>
      </c>
      <c r="K206" t="s">
        <v>31</v>
      </c>
      <c r="L206" t="s">
        <v>217</v>
      </c>
      <c r="P206" t="s">
        <v>230</v>
      </c>
      <c r="Q206" t="s">
        <v>230</v>
      </c>
      <c r="R206" t="s">
        <v>31</v>
      </c>
    </row>
    <row r="207" spans="1:18" customFormat="1" x14ac:dyDescent="0.25">
      <c r="A207" t="str">
        <f>"10001"</f>
        <v>10001</v>
      </c>
      <c r="B207" t="str">
        <f>"03870"</f>
        <v>03870</v>
      </c>
      <c r="C207" t="str">
        <f>"1400"</f>
        <v>1400</v>
      </c>
      <c r="D207" t="str">
        <f>""</f>
        <v/>
      </c>
      <c r="E207" t="s">
        <v>20</v>
      </c>
      <c r="F207" t="s">
        <v>330</v>
      </c>
      <c r="G207" t="str">
        <f>""</f>
        <v/>
      </c>
      <c r="H207" t="str">
        <f>" 00"</f>
        <v xml:space="preserve"> 00</v>
      </c>
      <c r="I207">
        <v>0.01</v>
      </c>
      <c r="J207">
        <v>9999999.9900000002</v>
      </c>
      <c r="K207" t="s">
        <v>31</v>
      </c>
      <c r="L207" t="s">
        <v>217</v>
      </c>
      <c r="P207" t="s">
        <v>230</v>
      </c>
      <c r="Q207" t="s">
        <v>230</v>
      </c>
      <c r="R207" t="s">
        <v>31</v>
      </c>
    </row>
    <row r="208" spans="1:18" customFormat="1" x14ac:dyDescent="0.25">
      <c r="A208" t="str">
        <f>"10001"</f>
        <v>10001</v>
      </c>
      <c r="B208" t="str">
        <f>"03885"</f>
        <v>03885</v>
      </c>
      <c r="C208" t="str">
        <f>"1700"</f>
        <v>1700</v>
      </c>
      <c r="D208" t="str">
        <f>""</f>
        <v/>
      </c>
      <c r="E208" t="s">
        <v>20</v>
      </c>
      <c r="F208" t="s">
        <v>331</v>
      </c>
      <c r="G208" t="str">
        <f>""</f>
        <v/>
      </c>
      <c r="H208" t="str">
        <f>" 00"</f>
        <v xml:space="preserve"> 00</v>
      </c>
      <c r="I208">
        <v>0.01</v>
      </c>
      <c r="J208">
        <v>9999999.9900000002</v>
      </c>
      <c r="K208" t="s">
        <v>31</v>
      </c>
      <c r="L208" t="s">
        <v>217</v>
      </c>
      <c r="P208" t="s">
        <v>29</v>
      </c>
      <c r="Q208" t="s">
        <v>29</v>
      </c>
      <c r="R208" t="s">
        <v>233</v>
      </c>
    </row>
    <row r="209" spans="1:18" customFormat="1" x14ac:dyDescent="0.25">
      <c r="A209" t="str">
        <f>"10001"</f>
        <v>10001</v>
      </c>
      <c r="B209" t="str">
        <f>"03890"</f>
        <v>03890</v>
      </c>
      <c r="C209" t="str">
        <f>"1400"</f>
        <v>1400</v>
      </c>
      <c r="D209" t="str">
        <f>"03890"</f>
        <v>03890</v>
      </c>
      <c r="E209" t="s">
        <v>20</v>
      </c>
      <c r="F209" t="s">
        <v>332</v>
      </c>
      <c r="G209" t="str">
        <f>""</f>
        <v/>
      </c>
      <c r="H209" t="str">
        <f>" 00"</f>
        <v xml:space="preserve"> 00</v>
      </c>
      <c r="I209">
        <v>0.01</v>
      </c>
      <c r="J209">
        <v>9999999.9900000002</v>
      </c>
      <c r="K209" t="s">
        <v>240</v>
      </c>
      <c r="L209" t="s">
        <v>217</v>
      </c>
      <c r="P209" t="s">
        <v>230</v>
      </c>
      <c r="Q209" t="s">
        <v>230</v>
      </c>
      <c r="R209" t="s">
        <v>231</v>
      </c>
    </row>
    <row r="210" spans="1:18" customFormat="1" x14ac:dyDescent="0.25">
      <c r="A210" t="str">
        <f>"10001"</f>
        <v>10001</v>
      </c>
      <c r="B210" t="str">
        <f>"03908"</f>
        <v>03908</v>
      </c>
      <c r="C210" t="str">
        <f>"1800"</f>
        <v>1800</v>
      </c>
      <c r="D210" t="str">
        <f>""</f>
        <v/>
      </c>
      <c r="E210" t="s">
        <v>20</v>
      </c>
      <c r="F210" t="s">
        <v>333</v>
      </c>
      <c r="G210" t="str">
        <f>""</f>
        <v/>
      </c>
      <c r="H210" t="str">
        <f>" 00"</f>
        <v xml:space="preserve"> 00</v>
      </c>
      <c r="I210">
        <v>0.01</v>
      </c>
      <c r="J210">
        <v>9999999.9900000002</v>
      </c>
      <c r="K210" t="s">
        <v>217</v>
      </c>
      <c r="P210" t="s">
        <v>230</v>
      </c>
      <c r="Q210" t="s">
        <v>230</v>
      </c>
      <c r="R210" t="s">
        <v>231</v>
      </c>
    </row>
    <row r="211" spans="1:18" customFormat="1" x14ac:dyDescent="0.25">
      <c r="A211" t="str">
        <f>"10001"</f>
        <v>10001</v>
      </c>
      <c r="B211" t="str">
        <f>"03918"</f>
        <v>03918</v>
      </c>
      <c r="C211" t="str">
        <f>"1800"</f>
        <v>1800</v>
      </c>
      <c r="D211" t="str">
        <f>""</f>
        <v/>
      </c>
      <c r="E211" t="s">
        <v>20</v>
      </c>
      <c r="F211" t="s">
        <v>334</v>
      </c>
      <c r="G211" t="str">
        <f>""</f>
        <v/>
      </c>
      <c r="H211" t="str">
        <f>" 00"</f>
        <v xml:space="preserve"> 00</v>
      </c>
      <c r="I211">
        <v>0.01</v>
      </c>
      <c r="J211">
        <v>9999999.9900000002</v>
      </c>
      <c r="K211" t="s">
        <v>335</v>
      </c>
      <c r="L211" t="s">
        <v>336</v>
      </c>
      <c r="P211" t="s">
        <v>230</v>
      </c>
      <c r="Q211" t="s">
        <v>230</v>
      </c>
      <c r="R211" t="s">
        <v>335</v>
      </c>
    </row>
    <row r="212" spans="1:18" customFormat="1" x14ac:dyDescent="0.25">
      <c r="A212" t="str">
        <f>"10001"</f>
        <v>10001</v>
      </c>
      <c r="B212" t="str">
        <f>"04000"</f>
        <v>04000</v>
      </c>
      <c r="C212" t="str">
        <f>"1400"</f>
        <v>1400</v>
      </c>
      <c r="D212" t="str">
        <f>"04000"</f>
        <v>04000</v>
      </c>
      <c r="E212" t="s">
        <v>20</v>
      </c>
      <c r="F212" t="s">
        <v>337</v>
      </c>
      <c r="G212" t="str">
        <f>""</f>
        <v/>
      </c>
      <c r="H212" t="str">
        <f>" 00"</f>
        <v xml:space="preserve"> 00</v>
      </c>
      <c r="I212">
        <v>0.01</v>
      </c>
      <c r="J212">
        <v>9999999.9900000002</v>
      </c>
      <c r="K212" t="s">
        <v>219</v>
      </c>
      <c r="L212" t="s">
        <v>31</v>
      </c>
      <c r="P212" t="s">
        <v>24</v>
      </c>
      <c r="Q212" t="s">
        <v>24</v>
      </c>
      <c r="R212" t="s">
        <v>31</v>
      </c>
    </row>
    <row r="213" spans="1:18" customFormat="1" x14ac:dyDescent="0.25">
      <c r="A213" t="str">
        <f>"10001"</f>
        <v>10001</v>
      </c>
      <c r="B213" t="str">
        <f>"04010"</f>
        <v>04010</v>
      </c>
      <c r="C213" t="str">
        <f>"1400"</f>
        <v>1400</v>
      </c>
      <c r="D213" t="str">
        <f>"04010"</f>
        <v>04010</v>
      </c>
      <c r="E213" t="s">
        <v>20</v>
      </c>
      <c r="F213" t="s">
        <v>338</v>
      </c>
      <c r="G213" t="str">
        <f>""</f>
        <v/>
      </c>
      <c r="H213" t="str">
        <f>" 00"</f>
        <v xml:space="preserve"> 00</v>
      </c>
      <c r="I213">
        <v>0.01</v>
      </c>
      <c r="J213">
        <v>9999999.9900000002</v>
      </c>
      <c r="K213" t="s">
        <v>32</v>
      </c>
      <c r="L213" t="s">
        <v>34</v>
      </c>
      <c r="P213" t="s">
        <v>24</v>
      </c>
      <c r="Q213" t="s">
        <v>24</v>
      </c>
      <c r="R213" t="s">
        <v>35</v>
      </c>
    </row>
    <row r="214" spans="1:18" customFormat="1" x14ac:dyDescent="0.25">
      <c r="A214" t="str">
        <f>"10001"</f>
        <v>10001</v>
      </c>
      <c r="B214" t="str">
        <f>"04015"</f>
        <v>04015</v>
      </c>
      <c r="C214" t="str">
        <f>"1400"</f>
        <v>1400</v>
      </c>
      <c r="D214" t="str">
        <f>"04015"</f>
        <v>04015</v>
      </c>
      <c r="E214" t="s">
        <v>20</v>
      </c>
      <c r="F214" t="s">
        <v>339</v>
      </c>
      <c r="G214" t="str">
        <f>""</f>
        <v/>
      </c>
      <c r="H214" t="str">
        <f>" 00"</f>
        <v xml:space="preserve"> 00</v>
      </c>
      <c r="I214">
        <v>0.01</v>
      </c>
      <c r="J214">
        <v>9999999.9900000002</v>
      </c>
      <c r="K214" t="s">
        <v>340</v>
      </c>
      <c r="L214" t="s">
        <v>219</v>
      </c>
      <c r="P214" t="s">
        <v>24</v>
      </c>
      <c r="Q214" t="s">
        <v>24</v>
      </c>
      <c r="R214" t="s">
        <v>31</v>
      </c>
    </row>
    <row r="215" spans="1:18" customFormat="1" x14ac:dyDescent="0.25">
      <c r="A215" t="str">
        <f>"10001"</f>
        <v>10001</v>
      </c>
      <c r="B215" t="str">
        <f>"04020"</f>
        <v>04020</v>
      </c>
      <c r="C215" t="str">
        <f>"1400"</f>
        <v>1400</v>
      </c>
      <c r="D215" t="str">
        <f>"04020"</f>
        <v>04020</v>
      </c>
      <c r="E215" t="s">
        <v>20</v>
      </c>
      <c r="F215" t="s">
        <v>341</v>
      </c>
      <c r="G215" t="str">
        <f>""</f>
        <v/>
      </c>
      <c r="H215" t="str">
        <f>" 00"</f>
        <v xml:space="preserve"> 00</v>
      </c>
      <c r="I215">
        <v>0.01</v>
      </c>
      <c r="J215">
        <v>9999999.9900000002</v>
      </c>
      <c r="K215" t="s">
        <v>32</v>
      </c>
      <c r="L215" t="s">
        <v>34</v>
      </c>
      <c r="P215" t="s">
        <v>24</v>
      </c>
      <c r="Q215" t="s">
        <v>24</v>
      </c>
      <c r="R215" t="s">
        <v>35</v>
      </c>
    </row>
    <row r="216" spans="1:18" customFormat="1" x14ac:dyDescent="0.25">
      <c r="A216" t="str">
        <f>"10001"</f>
        <v>10001</v>
      </c>
      <c r="B216" t="str">
        <f>"05000"</f>
        <v>05000</v>
      </c>
      <c r="C216" t="str">
        <f>"1700"</f>
        <v>1700</v>
      </c>
      <c r="D216" t="str">
        <f>"05000"</f>
        <v>05000</v>
      </c>
      <c r="E216" t="s">
        <v>20</v>
      </c>
      <c r="F216" t="s">
        <v>342</v>
      </c>
      <c r="G216" t="str">
        <f>""</f>
        <v/>
      </c>
      <c r="H216" t="str">
        <f>" 00"</f>
        <v xml:space="preserve"> 00</v>
      </c>
      <c r="I216">
        <v>0.01</v>
      </c>
      <c r="J216">
        <v>9999999.9900000002</v>
      </c>
      <c r="K216" t="s">
        <v>343</v>
      </c>
      <c r="L216" t="s">
        <v>27</v>
      </c>
      <c r="P216" t="s">
        <v>107</v>
      </c>
      <c r="Q216" t="s">
        <v>107</v>
      </c>
      <c r="R216" t="s">
        <v>344</v>
      </c>
    </row>
    <row r="217" spans="1:18" customFormat="1" x14ac:dyDescent="0.25">
      <c r="A217" t="str">
        <f>"10001"</f>
        <v>10001</v>
      </c>
      <c r="B217" t="str">
        <f>"05001"</f>
        <v>05001</v>
      </c>
      <c r="C217" t="str">
        <f>"1700"</f>
        <v>1700</v>
      </c>
      <c r="D217" t="str">
        <f>"05001"</f>
        <v>05001</v>
      </c>
      <c r="E217" t="s">
        <v>20</v>
      </c>
      <c r="F217" t="s">
        <v>345</v>
      </c>
      <c r="G217" t="str">
        <f>""</f>
        <v/>
      </c>
      <c r="H217" t="str">
        <f>" 00"</f>
        <v xml:space="preserve"> 00</v>
      </c>
      <c r="I217">
        <v>0.01</v>
      </c>
      <c r="J217">
        <v>9999999.9900000002</v>
      </c>
      <c r="K217" t="s">
        <v>343</v>
      </c>
      <c r="L217" t="s">
        <v>27</v>
      </c>
      <c r="P217" t="s">
        <v>107</v>
      </c>
      <c r="Q217" t="s">
        <v>107</v>
      </c>
      <c r="R217" t="s">
        <v>344</v>
      </c>
    </row>
    <row r="218" spans="1:18" customFormat="1" x14ac:dyDescent="0.25">
      <c r="A218" t="str">
        <f>"10001"</f>
        <v>10001</v>
      </c>
      <c r="B218" t="str">
        <f>"05005"</f>
        <v>05005</v>
      </c>
      <c r="C218" t="str">
        <f>"1700"</f>
        <v>1700</v>
      </c>
      <c r="D218" t="str">
        <f>"05005"</f>
        <v>05005</v>
      </c>
      <c r="E218" t="s">
        <v>20</v>
      </c>
      <c r="F218" t="s">
        <v>346</v>
      </c>
      <c r="G218" t="str">
        <f>""</f>
        <v/>
      </c>
      <c r="H218" t="str">
        <f>" 00"</f>
        <v xml:space="preserve"> 00</v>
      </c>
      <c r="I218">
        <v>0.01</v>
      </c>
      <c r="J218">
        <v>9999999.9900000002</v>
      </c>
      <c r="K218" t="s">
        <v>347</v>
      </c>
      <c r="L218" t="s">
        <v>343</v>
      </c>
      <c r="P218" t="s">
        <v>107</v>
      </c>
      <c r="Q218" t="s">
        <v>107</v>
      </c>
      <c r="R218" t="s">
        <v>347</v>
      </c>
    </row>
    <row r="219" spans="1:18" customFormat="1" x14ac:dyDescent="0.25">
      <c r="A219" t="str">
        <f>"10001"</f>
        <v>10001</v>
      </c>
      <c r="B219" t="str">
        <f>"05010"</f>
        <v>05010</v>
      </c>
      <c r="C219" t="str">
        <f>"1700"</f>
        <v>1700</v>
      </c>
      <c r="D219" t="str">
        <f>"05010"</f>
        <v>05010</v>
      </c>
      <c r="E219" t="s">
        <v>20</v>
      </c>
      <c r="F219" t="s">
        <v>348</v>
      </c>
      <c r="G219" t="str">
        <f>""</f>
        <v/>
      </c>
      <c r="H219" t="str">
        <f>" 00"</f>
        <v xml:space="preserve"> 00</v>
      </c>
      <c r="I219">
        <v>0.01</v>
      </c>
      <c r="J219">
        <v>9999999.9900000002</v>
      </c>
      <c r="K219" t="s">
        <v>349</v>
      </c>
      <c r="L219" t="s">
        <v>350</v>
      </c>
      <c r="P219" t="s">
        <v>107</v>
      </c>
      <c r="Q219" t="s">
        <v>107</v>
      </c>
      <c r="R219" t="s">
        <v>349</v>
      </c>
    </row>
    <row r="220" spans="1:18" customFormat="1" x14ac:dyDescent="0.25">
      <c r="A220" t="str">
        <f>"10001"</f>
        <v>10001</v>
      </c>
      <c r="B220" t="str">
        <f>"05020"</f>
        <v>05020</v>
      </c>
      <c r="C220" t="str">
        <f>"1700"</f>
        <v>1700</v>
      </c>
      <c r="D220" t="str">
        <f>"05020"</f>
        <v>05020</v>
      </c>
      <c r="E220" t="s">
        <v>20</v>
      </c>
      <c r="F220" t="s">
        <v>351</v>
      </c>
      <c r="G220" t="str">
        <f>""</f>
        <v/>
      </c>
      <c r="H220" t="str">
        <f>" 00"</f>
        <v xml:space="preserve"> 00</v>
      </c>
      <c r="I220">
        <v>0.01</v>
      </c>
      <c r="J220">
        <v>9999999.9900000002</v>
      </c>
      <c r="K220" t="s">
        <v>352</v>
      </c>
      <c r="L220" t="s">
        <v>353</v>
      </c>
      <c r="M220" t="s">
        <v>354</v>
      </c>
      <c r="N220" t="s">
        <v>343</v>
      </c>
      <c r="P220" t="s">
        <v>107</v>
      </c>
      <c r="Q220" t="s">
        <v>107</v>
      </c>
      <c r="R220" t="s">
        <v>355</v>
      </c>
    </row>
    <row r="221" spans="1:18" customFormat="1" x14ac:dyDescent="0.25">
      <c r="A221" t="str">
        <f>"10001"</f>
        <v>10001</v>
      </c>
      <c r="B221" t="str">
        <f>"05030"</f>
        <v>05030</v>
      </c>
      <c r="C221" t="str">
        <f>"1700"</f>
        <v>1700</v>
      </c>
      <c r="D221" t="str">
        <f>"05030"</f>
        <v>05030</v>
      </c>
      <c r="E221" t="s">
        <v>20</v>
      </c>
      <c r="F221" t="s">
        <v>356</v>
      </c>
      <c r="G221" t="str">
        <f>""</f>
        <v/>
      </c>
      <c r="H221" t="str">
        <f>" 00"</f>
        <v xml:space="preserve"> 00</v>
      </c>
      <c r="I221">
        <v>0.01</v>
      </c>
      <c r="J221">
        <v>9999999.9900000002</v>
      </c>
      <c r="K221" t="s">
        <v>354</v>
      </c>
      <c r="L221" t="s">
        <v>343</v>
      </c>
      <c r="M221" t="s">
        <v>357</v>
      </c>
      <c r="P221" t="s">
        <v>107</v>
      </c>
      <c r="Q221" t="s">
        <v>107</v>
      </c>
      <c r="R221" t="s">
        <v>357</v>
      </c>
    </row>
    <row r="222" spans="1:18" customFormat="1" x14ac:dyDescent="0.25">
      <c r="A222" t="str">
        <f>"10001"</f>
        <v>10001</v>
      </c>
      <c r="B222" t="str">
        <f>"05060"</f>
        <v>05060</v>
      </c>
      <c r="C222" t="str">
        <f>"1700"</f>
        <v>1700</v>
      </c>
      <c r="D222" t="str">
        <f>"05060A"</f>
        <v>05060A</v>
      </c>
      <c r="E222" t="s">
        <v>20</v>
      </c>
      <c r="F222" t="s">
        <v>358</v>
      </c>
      <c r="G222" t="str">
        <f>""</f>
        <v/>
      </c>
      <c r="H222" t="str">
        <f>" 10"</f>
        <v xml:space="preserve"> 10</v>
      </c>
      <c r="I222">
        <v>0.01</v>
      </c>
      <c r="J222">
        <v>500</v>
      </c>
      <c r="K222" t="s">
        <v>359</v>
      </c>
      <c r="L222" t="s">
        <v>360</v>
      </c>
      <c r="P222" t="s">
        <v>107</v>
      </c>
      <c r="Q222" t="s">
        <v>107</v>
      </c>
      <c r="R222" t="s">
        <v>359</v>
      </c>
    </row>
    <row r="223" spans="1:18" customFormat="1" x14ac:dyDescent="0.25">
      <c r="A223" t="str">
        <f>"10001"</f>
        <v>10001</v>
      </c>
      <c r="B223" t="str">
        <f>"05060"</f>
        <v>05060</v>
      </c>
      <c r="C223" t="str">
        <f>"1700"</f>
        <v>1700</v>
      </c>
      <c r="D223" t="str">
        <f>"05060A"</f>
        <v>05060A</v>
      </c>
      <c r="E223" t="s">
        <v>20</v>
      </c>
      <c r="F223" t="s">
        <v>358</v>
      </c>
      <c r="G223" t="str">
        <f>""</f>
        <v/>
      </c>
      <c r="H223" t="str">
        <f>" 20"</f>
        <v xml:space="preserve"> 20</v>
      </c>
      <c r="I223">
        <v>500.01</v>
      </c>
      <c r="J223">
        <v>9999999.9900000002</v>
      </c>
      <c r="K223" t="s">
        <v>359</v>
      </c>
      <c r="L223" t="s">
        <v>343</v>
      </c>
      <c r="M223" t="s">
        <v>360</v>
      </c>
      <c r="P223" t="s">
        <v>107</v>
      </c>
      <c r="Q223" t="s">
        <v>107</v>
      </c>
      <c r="R223" t="s">
        <v>359</v>
      </c>
    </row>
    <row r="224" spans="1:18" customFormat="1" x14ac:dyDescent="0.25">
      <c r="A224" t="str">
        <f>"10001"</f>
        <v>10001</v>
      </c>
      <c r="B224" t="str">
        <f>"05070"</f>
        <v>05070</v>
      </c>
      <c r="C224" t="str">
        <f>"1700"</f>
        <v>1700</v>
      </c>
      <c r="D224" t="str">
        <f>"05070"</f>
        <v>05070</v>
      </c>
      <c r="E224" t="s">
        <v>20</v>
      </c>
      <c r="F224" t="s">
        <v>361</v>
      </c>
      <c r="G224" t="str">
        <f>""</f>
        <v/>
      </c>
      <c r="H224" t="str">
        <f>" 00"</f>
        <v xml:space="preserve"> 00</v>
      </c>
      <c r="I224">
        <v>0.01</v>
      </c>
      <c r="J224">
        <v>9999999.9900000002</v>
      </c>
      <c r="K224" t="s">
        <v>359</v>
      </c>
      <c r="L224" t="s">
        <v>360</v>
      </c>
      <c r="P224" t="s">
        <v>107</v>
      </c>
      <c r="Q224" t="s">
        <v>107</v>
      </c>
      <c r="R224" t="s">
        <v>359</v>
      </c>
    </row>
    <row r="225" spans="1:18" customFormat="1" x14ac:dyDescent="0.25">
      <c r="A225" t="str">
        <f>"10001"</f>
        <v>10001</v>
      </c>
      <c r="B225" t="str">
        <f>"05090"</f>
        <v>05090</v>
      </c>
      <c r="C225" t="str">
        <f>"1700"</f>
        <v>1700</v>
      </c>
      <c r="D225" t="str">
        <f>"05090"</f>
        <v>05090</v>
      </c>
      <c r="E225" t="s">
        <v>20</v>
      </c>
      <c r="F225" t="s">
        <v>362</v>
      </c>
      <c r="G225" t="str">
        <f>""</f>
        <v/>
      </c>
      <c r="H225" t="str">
        <f>" 00"</f>
        <v xml:space="preserve"> 00</v>
      </c>
      <c r="I225">
        <v>0.01</v>
      </c>
      <c r="J225">
        <v>9999999.9900000002</v>
      </c>
      <c r="K225" t="s">
        <v>363</v>
      </c>
      <c r="L225" t="s">
        <v>343</v>
      </c>
      <c r="P225" t="s">
        <v>107</v>
      </c>
      <c r="Q225" t="s">
        <v>107</v>
      </c>
      <c r="R225" t="s">
        <v>363</v>
      </c>
    </row>
    <row r="226" spans="1:18" customFormat="1" x14ac:dyDescent="0.25">
      <c r="A226" t="str">
        <f>"10001"</f>
        <v>10001</v>
      </c>
      <c r="B226" t="str">
        <f>"05111"</f>
        <v>05111</v>
      </c>
      <c r="C226" t="str">
        <f>"1700"</f>
        <v>1700</v>
      </c>
      <c r="D226" t="str">
        <f>"05111"</f>
        <v>05111</v>
      </c>
      <c r="E226" t="s">
        <v>20</v>
      </c>
      <c r="F226" t="s">
        <v>364</v>
      </c>
      <c r="G226" t="str">
        <f>""</f>
        <v/>
      </c>
      <c r="H226" t="str">
        <f>" 00"</f>
        <v xml:space="preserve"> 00</v>
      </c>
      <c r="I226">
        <v>0.01</v>
      </c>
      <c r="J226">
        <v>9999999.9900000002</v>
      </c>
      <c r="K226" t="s">
        <v>343</v>
      </c>
      <c r="L226" t="s">
        <v>365</v>
      </c>
      <c r="P226" t="s">
        <v>107</v>
      </c>
      <c r="Q226" t="s">
        <v>107</v>
      </c>
      <c r="R226" t="s">
        <v>365</v>
      </c>
    </row>
    <row r="227" spans="1:18" customFormat="1" x14ac:dyDescent="0.25">
      <c r="A227" t="str">
        <f>"10001"</f>
        <v>10001</v>
      </c>
      <c r="B227" t="str">
        <f>"05115"</f>
        <v>05115</v>
      </c>
      <c r="C227" t="str">
        <f>"1700"</f>
        <v>1700</v>
      </c>
      <c r="D227" t="str">
        <f>"05115"</f>
        <v>05115</v>
      </c>
      <c r="E227" t="s">
        <v>20</v>
      </c>
      <c r="F227" t="s">
        <v>366</v>
      </c>
      <c r="G227" t="str">
        <f>""</f>
        <v/>
      </c>
      <c r="H227" t="str">
        <f>" 00"</f>
        <v xml:space="preserve"> 00</v>
      </c>
      <c r="I227">
        <v>0.01</v>
      </c>
      <c r="J227">
        <v>9999999.9900000002</v>
      </c>
      <c r="K227" t="s">
        <v>367</v>
      </c>
      <c r="L227" t="s">
        <v>368</v>
      </c>
      <c r="M227" t="s">
        <v>369</v>
      </c>
      <c r="P227" t="s">
        <v>24</v>
      </c>
      <c r="Q227" t="s">
        <v>24</v>
      </c>
      <c r="R227" t="s">
        <v>367</v>
      </c>
    </row>
    <row r="228" spans="1:18" customFormat="1" x14ac:dyDescent="0.25">
      <c r="A228" t="str">
        <f>"10001"</f>
        <v>10001</v>
      </c>
      <c r="B228" t="str">
        <f>"05120"</f>
        <v>05120</v>
      </c>
      <c r="C228" t="str">
        <f>"1700"</f>
        <v>1700</v>
      </c>
      <c r="D228" t="str">
        <f>"05120"</f>
        <v>05120</v>
      </c>
      <c r="E228" t="s">
        <v>20</v>
      </c>
      <c r="F228" t="s">
        <v>370</v>
      </c>
      <c r="G228" t="str">
        <f>""</f>
        <v/>
      </c>
      <c r="H228" t="str">
        <f>" 00"</f>
        <v xml:space="preserve"> 00</v>
      </c>
      <c r="I228">
        <v>0.01</v>
      </c>
      <c r="J228">
        <v>9999999.9900000002</v>
      </c>
      <c r="K228" t="s">
        <v>371</v>
      </c>
      <c r="L228" t="s">
        <v>368</v>
      </c>
      <c r="P228" t="s">
        <v>24</v>
      </c>
      <c r="Q228" t="s">
        <v>24</v>
      </c>
      <c r="R228" t="s">
        <v>372</v>
      </c>
    </row>
    <row r="229" spans="1:18" customFormat="1" x14ac:dyDescent="0.25">
      <c r="A229" t="str">
        <f>"10001"</f>
        <v>10001</v>
      </c>
      <c r="B229" t="str">
        <f>"05140"</f>
        <v>05140</v>
      </c>
      <c r="C229" t="str">
        <f>"1700"</f>
        <v>1700</v>
      </c>
      <c r="D229" t="str">
        <f>"05140"</f>
        <v>05140</v>
      </c>
      <c r="E229" t="s">
        <v>20</v>
      </c>
      <c r="F229" t="s">
        <v>373</v>
      </c>
      <c r="G229" t="str">
        <f>""</f>
        <v/>
      </c>
      <c r="H229" t="str">
        <f>" 00"</f>
        <v xml:space="preserve"> 00</v>
      </c>
      <c r="I229">
        <v>0.01</v>
      </c>
      <c r="J229">
        <v>9999999.9900000002</v>
      </c>
      <c r="K229" t="s">
        <v>374</v>
      </c>
      <c r="L229" t="s">
        <v>40</v>
      </c>
      <c r="M229" t="s">
        <v>42</v>
      </c>
      <c r="P229" t="s">
        <v>24</v>
      </c>
      <c r="Q229" t="s">
        <v>24</v>
      </c>
      <c r="R229" t="s">
        <v>374</v>
      </c>
    </row>
    <row r="230" spans="1:18" customFormat="1" x14ac:dyDescent="0.25">
      <c r="A230" t="str">
        <f>"10001"</f>
        <v>10001</v>
      </c>
      <c r="B230" t="str">
        <f>"05150"</f>
        <v>05150</v>
      </c>
      <c r="C230" t="str">
        <f>"1700"</f>
        <v>1700</v>
      </c>
      <c r="D230" t="str">
        <f>"05150"</f>
        <v>05150</v>
      </c>
      <c r="E230" t="s">
        <v>20</v>
      </c>
      <c r="F230" t="s">
        <v>375</v>
      </c>
      <c r="G230" t="str">
        <f>""</f>
        <v/>
      </c>
      <c r="H230" t="str">
        <f>" 10"</f>
        <v xml:space="preserve"> 10</v>
      </c>
      <c r="I230">
        <v>0.01</v>
      </c>
      <c r="J230">
        <v>500</v>
      </c>
      <c r="K230" t="s">
        <v>376</v>
      </c>
      <c r="L230" t="s">
        <v>377</v>
      </c>
      <c r="P230" t="s">
        <v>29</v>
      </c>
      <c r="Q230" t="s">
        <v>29</v>
      </c>
      <c r="R230" t="s">
        <v>377</v>
      </c>
    </row>
    <row r="231" spans="1:18" customFormat="1" x14ac:dyDescent="0.25">
      <c r="A231" t="str">
        <f>"10001"</f>
        <v>10001</v>
      </c>
      <c r="B231" t="str">
        <f>"05150"</f>
        <v>05150</v>
      </c>
      <c r="C231" t="str">
        <f>"1700"</f>
        <v>1700</v>
      </c>
      <c r="D231" t="str">
        <f>"05150"</f>
        <v>05150</v>
      </c>
      <c r="E231" t="s">
        <v>20</v>
      </c>
      <c r="F231" t="s">
        <v>375</v>
      </c>
      <c r="G231" t="str">
        <f>""</f>
        <v/>
      </c>
      <c r="H231" t="str">
        <f>" 20"</f>
        <v xml:space="preserve"> 20</v>
      </c>
      <c r="I231">
        <v>500.01</v>
      </c>
      <c r="J231">
        <v>9999999.9900000002</v>
      </c>
      <c r="K231" t="s">
        <v>376</v>
      </c>
      <c r="L231" t="s">
        <v>378</v>
      </c>
      <c r="P231" t="s">
        <v>29</v>
      </c>
      <c r="Q231" t="s">
        <v>29</v>
      </c>
      <c r="R231" t="s">
        <v>377</v>
      </c>
    </row>
    <row r="232" spans="1:18" customFormat="1" x14ac:dyDescent="0.25">
      <c r="A232" t="str">
        <f>"10001"</f>
        <v>10001</v>
      </c>
      <c r="B232" t="str">
        <f>"05160"</f>
        <v>05160</v>
      </c>
      <c r="C232" t="str">
        <f>"1700"</f>
        <v>1700</v>
      </c>
      <c r="D232" t="str">
        <f>"05160"</f>
        <v>05160</v>
      </c>
      <c r="E232" t="s">
        <v>20</v>
      </c>
      <c r="F232" t="s">
        <v>379</v>
      </c>
      <c r="G232" t="str">
        <f>""</f>
        <v/>
      </c>
      <c r="H232" t="str">
        <f>" 00"</f>
        <v xml:space="preserve"> 00</v>
      </c>
      <c r="I232">
        <v>0.01</v>
      </c>
      <c r="J232">
        <v>9999999.9900000002</v>
      </c>
      <c r="K232" t="s">
        <v>335</v>
      </c>
      <c r="L232" t="s">
        <v>336</v>
      </c>
      <c r="M232" t="s">
        <v>368</v>
      </c>
      <c r="P232" t="s">
        <v>24</v>
      </c>
      <c r="Q232" t="s">
        <v>24</v>
      </c>
      <c r="R232" t="s">
        <v>335</v>
      </c>
    </row>
    <row r="233" spans="1:18" customFormat="1" x14ac:dyDescent="0.25">
      <c r="A233" t="str">
        <f>"10001"</f>
        <v>10001</v>
      </c>
      <c r="B233" t="str">
        <f>"05500"</f>
        <v>05500</v>
      </c>
      <c r="C233" t="str">
        <f>"1700"</f>
        <v>1700</v>
      </c>
      <c r="D233" t="str">
        <f>"05500"</f>
        <v>05500</v>
      </c>
      <c r="E233" t="s">
        <v>20</v>
      </c>
      <c r="F233" t="s">
        <v>380</v>
      </c>
      <c r="G233" t="str">
        <f>""</f>
        <v/>
      </c>
      <c r="H233" t="str">
        <f>" 10"</f>
        <v xml:space="preserve"> 10</v>
      </c>
      <c r="I233">
        <v>0.01</v>
      </c>
      <c r="J233">
        <v>500</v>
      </c>
      <c r="K233" t="s">
        <v>381</v>
      </c>
      <c r="L233" t="s">
        <v>368</v>
      </c>
      <c r="M233" t="s">
        <v>371</v>
      </c>
      <c r="P233" t="s">
        <v>24</v>
      </c>
      <c r="Q233" t="s">
        <v>24</v>
      </c>
      <c r="R233" t="s">
        <v>381</v>
      </c>
    </row>
    <row r="234" spans="1:18" customFormat="1" x14ac:dyDescent="0.25">
      <c r="A234" t="str">
        <f>"10001"</f>
        <v>10001</v>
      </c>
      <c r="B234" t="str">
        <f>"05500"</f>
        <v>05500</v>
      </c>
      <c r="C234" t="str">
        <f>"1700"</f>
        <v>1700</v>
      </c>
      <c r="D234" t="str">
        <f>"05500"</f>
        <v>05500</v>
      </c>
      <c r="E234" t="s">
        <v>20</v>
      </c>
      <c r="F234" t="s">
        <v>380</v>
      </c>
      <c r="G234" t="str">
        <f>""</f>
        <v/>
      </c>
      <c r="H234" t="str">
        <f>" 20"</f>
        <v xml:space="preserve"> 20</v>
      </c>
      <c r="I234">
        <v>500.01</v>
      </c>
      <c r="J234">
        <v>9999999.9900000002</v>
      </c>
      <c r="K234" t="s">
        <v>368</v>
      </c>
      <c r="L234" t="s">
        <v>371</v>
      </c>
      <c r="P234" t="s">
        <v>24</v>
      </c>
      <c r="Q234" t="s">
        <v>24</v>
      </c>
      <c r="R234" t="s">
        <v>381</v>
      </c>
    </row>
    <row r="235" spans="1:18" customFormat="1" x14ac:dyDescent="0.25">
      <c r="A235" t="str">
        <f>"10001"</f>
        <v>10001</v>
      </c>
      <c r="B235" t="str">
        <f>"06000"</f>
        <v>06000</v>
      </c>
      <c r="C235" t="str">
        <f>"1700"</f>
        <v>1700</v>
      </c>
      <c r="D235" t="str">
        <f>""</f>
        <v/>
      </c>
      <c r="E235" t="s">
        <v>20</v>
      </c>
      <c r="F235" t="s">
        <v>382</v>
      </c>
      <c r="G235" t="str">
        <f>""</f>
        <v/>
      </c>
      <c r="H235" t="str">
        <f>" 00"</f>
        <v xml:space="preserve"> 00</v>
      </c>
      <c r="I235">
        <v>0.01</v>
      </c>
      <c r="J235">
        <v>9999999.9900000002</v>
      </c>
      <c r="K235" t="s">
        <v>383</v>
      </c>
      <c r="L235" t="s">
        <v>384</v>
      </c>
      <c r="M235" t="s">
        <v>385</v>
      </c>
      <c r="P235" t="s">
        <v>29</v>
      </c>
      <c r="Q235" t="s">
        <v>29</v>
      </c>
      <c r="R235" t="s">
        <v>386</v>
      </c>
    </row>
    <row r="236" spans="1:18" customFormat="1" x14ac:dyDescent="0.25">
      <c r="A236" t="str">
        <f>"10001"</f>
        <v>10001</v>
      </c>
      <c r="B236" t="str">
        <f>"06010"</f>
        <v>06010</v>
      </c>
      <c r="C236" t="str">
        <f>"1700"</f>
        <v>1700</v>
      </c>
      <c r="D236" t="str">
        <f>""</f>
        <v/>
      </c>
      <c r="E236" t="s">
        <v>20</v>
      </c>
      <c r="F236" t="s">
        <v>387</v>
      </c>
      <c r="G236" t="str">
        <f>""</f>
        <v/>
      </c>
      <c r="H236" t="str">
        <f>" 00"</f>
        <v xml:space="preserve"> 00</v>
      </c>
      <c r="I236">
        <v>0.01</v>
      </c>
      <c r="J236">
        <v>9999999.9900000002</v>
      </c>
      <c r="K236" t="s">
        <v>383</v>
      </c>
      <c r="L236" t="s">
        <v>384</v>
      </c>
      <c r="M236" t="s">
        <v>385</v>
      </c>
      <c r="P236" t="s">
        <v>29</v>
      </c>
      <c r="Q236" t="s">
        <v>29</v>
      </c>
      <c r="R236" t="s">
        <v>386</v>
      </c>
    </row>
    <row r="237" spans="1:18" customFormat="1" x14ac:dyDescent="0.25">
      <c r="A237" t="str">
        <f>"10001"</f>
        <v>10001</v>
      </c>
      <c r="B237" t="str">
        <f>"06020"</f>
        <v>06020</v>
      </c>
      <c r="C237" t="str">
        <f>"1700"</f>
        <v>1700</v>
      </c>
      <c r="D237" t="str">
        <f>"06020"</f>
        <v>06020</v>
      </c>
      <c r="E237" t="s">
        <v>20</v>
      </c>
      <c r="F237" t="s">
        <v>388</v>
      </c>
      <c r="G237" t="str">
        <f>""</f>
        <v/>
      </c>
      <c r="H237" t="str">
        <f>" 10"</f>
        <v xml:space="preserve"> 10</v>
      </c>
      <c r="I237">
        <v>0.01</v>
      </c>
      <c r="J237">
        <v>500</v>
      </c>
      <c r="K237" t="s">
        <v>386</v>
      </c>
      <c r="L237" t="s">
        <v>384</v>
      </c>
      <c r="M237" t="s">
        <v>385</v>
      </c>
      <c r="N237" t="s">
        <v>389</v>
      </c>
      <c r="P237" t="s">
        <v>29</v>
      </c>
      <c r="Q237" t="s">
        <v>29</v>
      </c>
      <c r="R237" t="s">
        <v>386</v>
      </c>
    </row>
    <row r="238" spans="1:18" customFormat="1" x14ac:dyDescent="0.25">
      <c r="A238" t="str">
        <f>"10001"</f>
        <v>10001</v>
      </c>
      <c r="B238" t="str">
        <f>"06020"</f>
        <v>06020</v>
      </c>
      <c r="C238" t="str">
        <f>"1700"</f>
        <v>1700</v>
      </c>
      <c r="D238" t="str">
        <f>"06020"</f>
        <v>06020</v>
      </c>
      <c r="E238" t="s">
        <v>20</v>
      </c>
      <c r="F238" t="s">
        <v>388</v>
      </c>
      <c r="G238" t="str">
        <f>""</f>
        <v/>
      </c>
      <c r="H238" t="str">
        <f>" 20"</f>
        <v xml:space="preserve"> 20</v>
      </c>
      <c r="I238">
        <v>500.01</v>
      </c>
      <c r="J238">
        <v>9999999.9900000002</v>
      </c>
      <c r="K238" t="s">
        <v>383</v>
      </c>
      <c r="L238" t="s">
        <v>384</v>
      </c>
      <c r="M238" t="s">
        <v>385</v>
      </c>
      <c r="N238" t="s">
        <v>390</v>
      </c>
      <c r="P238" t="s">
        <v>29</v>
      </c>
      <c r="Q238" t="s">
        <v>29</v>
      </c>
      <c r="R238" t="s">
        <v>386</v>
      </c>
    </row>
    <row r="239" spans="1:18" customFormat="1" x14ac:dyDescent="0.25">
      <c r="A239" t="str">
        <f>"10001"</f>
        <v>10001</v>
      </c>
      <c r="B239" t="str">
        <f>"06025"</f>
        <v>06025</v>
      </c>
      <c r="C239" t="str">
        <f>"1700"</f>
        <v>1700</v>
      </c>
      <c r="D239" t="str">
        <f>"06025"</f>
        <v>06025</v>
      </c>
      <c r="E239" t="s">
        <v>20</v>
      </c>
      <c r="F239" t="s">
        <v>391</v>
      </c>
      <c r="G239" t="str">
        <f>""</f>
        <v/>
      </c>
      <c r="H239" t="str">
        <f>" 10"</f>
        <v xml:space="preserve"> 10</v>
      </c>
      <c r="I239">
        <v>0.01</v>
      </c>
      <c r="J239">
        <v>500</v>
      </c>
      <c r="K239" t="s">
        <v>386</v>
      </c>
      <c r="L239" t="s">
        <v>384</v>
      </c>
      <c r="M239" t="s">
        <v>385</v>
      </c>
      <c r="N239" t="s">
        <v>389</v>
      </c>
      <c r="P239" t="s">
        <v>29</v>
      </c>
      <c r="Q239" t="s">
        <v>29</v>
      </c>
      <c r="R239" t="s">
        <v>386</v>
      </c>
    </row>
    <row r="240" spans="1:18" customFormat="1" x14ac:dyDescent="0.25">
      <c r="A240" t="str">
        <f>"10001"</f>
        <v>10001</v>
      </c>
      <c r="B240" t="str">
        <f>"06025"</f>
        <v>06025</v>
      </c>
      <c r="C240" t="str">
        <f>"1700"</f>
        <v>1700</v>
      </c>
      <c r="D240" t="str">
        <f>"06025"</f>
        <v>06025</v>
      </c>
      <c r="E240" t="s">
        <v>20</v>
      </c>
      <c r="F240" t="s">
        <v>391</v>
      </c>
      <c r="G240" t="str">
        <f>""</f>
        <v/>
      </c>
      <c r="H240" t="str">
        <f>" 20"</f>
        <v xml:space="preserve"> 20</v>
      </c>
      <c r="I240">
        <v>500.01</v>
      </c>
      <c r="J240">
        <v>9999999.9900000002</v>
      </c>
      <c r="K240" t="s">
        <v>383</v>
      </c>
      <c r="L240" t="s">
        <v>390</v>
      </c>
      <c r="M240" t="s">
        <v>384</v>
      </c>
      <c r="N240" t="s">
        <v>385</v>
      </c>
      <c r="P240" t="s">
        <v>29</v>
      </c>
      <c r="Q240" t="s">
        <v>29</v>
      </c>
      <c r="R240" t="s">
        <v>386</v>
      </c>
    </row>
    <row r="241" spans="1:18" customFormat="1" x14ac:dyDescent="0.25">
      <c r="A241" t="str">
        <f>"10001"</f>
        <v>10001</v>
      </c>
      <c r="B241" t="str">
        <f>"06030"</f>
        <v>06030</v>
      </c>
      <c r="C241" t="str">
        <f>"1700"</f>
        <v>1700</v>
      </c>
      <c r="D241" t="str">
        <f>""</f>
        <v/>
      </c>
      <c r="E241" t="s">
        <v>20</v>
      </c>
      <c r="F241" t="s">
        <v>392</v>
      </c>
      <c r="G241" t="str">
        <f>""</f>
        <v/>
      </c>
      <c r="H241" t="str">
        <f>" 00"</f>
        <v xml:space="preserve"> 00</v>
      </c>
      <c r="I241">
        <v>0.01</v>
      </c>
      <c r="J241">
        <v>9999999.9900000002</v>
      </c>
      <c r="K241" t="s">
        <v>383</v>
      </c>
      <c r="L241" t="s">
        <v>384</v>
      </c>
      <c r="M241" t="s">
        <v>385</v>
      </c>
      <c r="P241" t="s">
        <v>29</v>
      </c>
      <c r="Q241" t="s">
        <v>29</v>
      </c>
      <c r="R241" t="s">
        <v>386</v>
      </c>
    </row>
    <row r="242" spans="1:18" customFormat="1" x14ac:dyDescent="0.25">
      <c r="A242" t="str">
        <f>"10001"</f>
        <v>10001</v>
      </c>
      <c r="B242" t="str">
        <f>"06040"</f>
        <v>06040</v>
      </c>
      <c r="C242" t="str">
        <f>"1700"</f>
        <v>1700</v>
      </c>
      <c r="D242" t="str">
        <f>""</f>
        <v/>
      </c>
      <c r="E242" t="s">
        <v>20</v>
      </c>
      <c r="F242" t="s">
        <v>393</v>
      </c>
      <c r="G242" t="str">
        <f>""</f>
        <v/>
      </c>
      <c r="H242" t="str">
        <f>" 00"</f>
        <v xml:space="preserve"> 00</v>
      </c>
      <c r="I242">
        <v>0.01</v>
      </c>
      <c r="J242">
        <v>9999999.9900000002</v>
      </c>
      <c r="K242" t="s">
        <v>383</v>
      </c>
      <c r="L242" t="s">
        <v>384</v>
      </c>
      <c r="M242" t="s">
        <v>385</v>
      </c>
      <c r="P242" t="s">
        <v>29</v>
      </c>
      <c r="Q242" t="s">
        <v>29</v>
      </c>
      <c r="R242" t="s">
        <v>386</v>
      </c>
    </row>
    <row r="243" spans="1:18" customFormat="1" x14ac:dyDescent="0.25">
      <c r="A243" t="str">
        <f>"10001"</f>
        <v>10001</v>
      </c>
      <c r="B243" t="str">
        <f>"06050"</f>
        <v>06050</v>
      </c>
      <c r="C243" t="str">
        <f>"1700"</f>
        <v>1700</v>
      </c>
      <c r="D243" t="str">
        <f>""</f>
        <v/>
      </c>
      <c r="E243" t="s">
        <v>20</v>
      </c>
      <c r="F243" t="s">
        <v>394</v>
      </c>
      <c r="G243" t="str">
        <f>""</f>
        <v/>
      </c>
      <c r="H243" t="str">
        <f>" 00"</f>
        <v xml:space="preserve"> 00</v>
      </c>
      <c r="I243">
        <v>0.01</v>
      </c>
      <c r="J243">
        <v>9999999.9900000002</v>
      </c>
      <c r="K243" t="s">
        <v>383</v>
      </c>
      <c r="L243" t="s">
        <v>384</v>
      </c>
      <c r="M243" t="s">
        <v>385</v>
      </c>
      <c r="P243" t="s">
        <v>29</v>
      </c>
      <c r="Q243" t="s">
        <v>29</v>
      </c>
      <c r="R243" t="s">
        <v>386</v>
      </c>
    </row>
    <row r="244" spans="1:18" customFormat="1" x14ac:dyDescent="0.25">
      <c r="A244" t="str">
        <f>"10001"</f>
        <v>10001</v>
      </c>
      <c r="B244" t="str">
        <f>"06060"</f>
        <v>06060</v>
      </c>
      <c r="C244" t="str">
        <f>"1700"</f>
        <v>1700</v>
      </c>
      <c r="D244" t="str">
        <f>""</f>
        <v/>
      </c>
      <c r="E244" t="s">
        <v>20</v>
      </c>
      <c r="F244" t="s">
        <v>395</v>
      </c>
      <c r="G244" t="str">
        <f>""</f>
        <v/>
      </c>
      <c r="H244" t="str">
        <f>" 00"</f>
        <v xml:space="preserve"> 00</v>
      </c>
      <c r="I244">
        <v>0.01</v>
      </c>
      <c r="J244">
        <v>9999999.9900000002</v>
      </c>
      <c r="K244" t="s">
        <v>383</v>
      </c>
      <c r="L244" t="s">
        <v>384</v>
      </c>
      <c r="M244" t="s">
        <v>385</v>
      </c>
      <c r="P244" t="s">
        <v>29</v>
      </c>
      <c r="Q244" t="s">
        <v>29</v>
      </c>
      <c r="R244" t="s">
        <v>386</v>
      </c>
    </row>
    <row r="245" spans="1:18" customFormat="1" x14ac:dyDescent="0.25">
      <c r="A245" t="str">
        <f>"10001"</f>
        <v>10001</v>
      </c>
      <c r="B245" t="str">
        <f>"06070"</f>
        <v>06070</v>
      </c>
      <c r="C245" t="str">
        <f>"1700"</f>
        <v>1700</v>
      </c>
      <c r="D245" t="str">
        <f>""</f>
        <v/>
      </c>
      <c r="E245" t="s">
        <v>20</v>
      </c>
      <c r="F245" t="s">
        <v>396</v>
      </c>
      <c r="G245" t="str">
        <f>""</f>
        <v/>
      </c>
      <c r="H245" t="str">
        <f>" 00"</f>
        <v xml:space="preserve"> 00</v>
      </c>
      <c r="I245">
        <v>0.01</v>
      </c>
      <c r="J245">
        <v>9999999.9900000002</v>
      </c>
      <c r="K245" t="s">
        <v>383</v>
      </c>
      <c r="L245" t="s">
        <v>384</v>
      </c>
      <c r="M245" t="s">
        <v>385</v>
      </c>
      <c r="P245" t="s">
        <v>29</v>
      </c>
      <c r="Q245" t="s">
        <v>29</v>
      </c>
      <c r="R245" t="s">
        <v>386</v>
      </c>
    </row>
    <row r="246" spans="1:18" customFormat="1" x14ac:dyDescent="0.25">
      <c r="A246" t="str">
        <f>"10001"</f>
        <v>10001</v>
      </c>
      <c r="B246" t="str">
        <f>"06080"</f>
        <v>06080</v>
      </c>
      <c r="C246" t="str">
        <f>"1700"</f>
        <v>1700</v>
      </c>
      <c r="D246" t="str">
        <f>""</f>
        <v/>
      </c>
      <c r="E246" t="s">
        <v>20</v>
      </c>
      <c r="F246" t="s">
        <v>397</v>
      </c>
      <c r="G246" t="str">
        <f>""</f>
        <v/>
      </c>
      <c r="H246" t="str">
        <f>" 00"</f>
        <v xml:space="preserve"> 00</v>
      </c>
      <c r="I246">
        <v>0.01</v>
      </c>
      <c r="J246">
        <v>9999999.9900000002</v>
      </c>
      <c r="K246" t="s">
        <v>383</v>
      </c>
      <c r="L246" t="s">
        <v>384</v>
      </c>
      <c r="M246" t="s">
        <v>385</v>
      </c>
      <c r="P246" t="s">
        <v>29</v>
      </c>
      <c r="Q246" t="s">
        <v>29</v>
      </c>
      <c r="R246" t="s">
        <v>386</v>
      </c>
    </row>
    <row r="247" spans="1:18" customFormat="1" x14ac:dyDescent="0.25">
      <c r="A247" t="str">
        <f>"10001"</f>
        <v>10001</v>
      </c>
      <c r="B247" t="str">
        <f>"06090"</f>
        <v>06090</v>
      </c>
      <c r="C247" t="str">
        <f>"1700"</f>
        <v>1700</v>
      </c>
      <c r="D247" t="str">
        <f>""</f>
        <v/>
      </c>
      <c r="E247" t="s">
        <v>20</v>
      </c>
      <c r="F247" t="s">
        <v>398</v>
      </c>
      <c r="G247" t="str">
        <f>""</f>
        <v/>
      </c>
      <c r="H247" t="str">
        <f>" 00"</f>
        <v xml:space="preserve"> 00</v>
      </c>
      <c r="I247">
        <v>0.01</v>
      </c>
      <c r="J247">
        <v>9999999.9900000002</v>
      </c>
      <c r="K247" t="s">
        <v>383</v>
      </c>
      <c r="L247" t="s">
        <v>384</v>
      </c>
      <c r="M247" t="s">
        <v>385</v>
      </c>
      <c r="P247" t="s">
        <v>29</v>
      </c>
      <c r="Q247" t="s">
        <v>29</v>
      </c>
      <c r="R247" t="s">
        <v>386</v>
      </c>
    </row>
    <row r="248" spans="1:18" customFormat="1" x14ac:dyDescent="0.25">
      <c r="A248" t="str">
        <f>"10001"</f>
        <v>10001</v>
      </c>
      <c r="B248" t="str">
        <f>"06100"</f>
        <v>06100</v>
      </c>
      <c r="C248" t="str">
        <f>"1700"</f>
        <v>1700</v>
      </c>
      <c r="D248" t="str">
        <f>""</f>
        <v/>
      </c>
      <c r="E248" t="s">
        <v>20</v>
      </c>
      <c r="F248" t="s">
        <v>399</v>
      </c>
      <c r="G248" t="str">
        <f>""</f>
        <v/>
      </c>
      <c r="H248" t="str">
        <f>" 00"</f>
        <v xml:space="preserve"> 00</v>
      </c>
      <c r="I248">
        <v>0.01</v>
      </c>
      <c r="J248">
        <v>9999999.9900000002</v>
      </c>
      <c r="K248" t="s">
        <v>383</v>
      </c>
      <c r="L248" t="s">
        <v>384</v>
      </c>
      <c r="M248" t="s">
        <v>385</v>
      </c>
      <c r="P248" t="s">
        <v>29</v>
      </c>
      <c r="Q248" t="s">
        <v>29</v>
      </c>
      <c r="R248" t="s">
        <v>386</v>
      </c>
    </row>
    <row r="249" spans="1:18" customFormat="1" x14ac:dyDescent="0.25">
      <c r="A249" t="str">
        <f>"10001"</f>
        <v>10001</v>
      </c>
      <c r="B249" t="str">
        <f>"06110"</f>
        <v>06110</v>
      </c>
      <c r="C249" t="str">
        <f>"1700"</f>
        <v>1700</v>
      </c>
      <c r="D249" t="str">
        <f>""</f>
        <v/>
      </c>
      <c r="E249" t="s">
        <v>20</v>
      </c>
      <c r="F249" t="s">
        <v>400</v>
      </c>
      <c r="G249" t="str">
        <f>""</f>
        <v/>
      </c>
      <c r="H249" t="str">
        <f>" 00"</f>
        <v xml:space="preserve"> 00</v>
      </c>
      <c r="I249">
        <v>0.01</v>
      </c>
      <c r="J249">
        <v>9999999.9900000002</v>
      </c>
      <c r="K249" t="s">
        <v>383</v>
      </c>
      <c r="L249" t="s">
        <v>384</v>
      </c>
      <c r="M249" t="s">
        <v>385</v>
      </c>
      <c r="P249" t="s">
        <v>29</v>
      </c>
      <c r="Q249" t="s">
        <v>29</v>
      </c>
      <c r="R249" t="s">
        <v>386</v>
      </c>
    </row>
    <row r="250" spans="1:18" customFormat="1" x14ac:dyDescent="0.25">
      <c r="A250" t="str">
        <f>"10001"</f>
        <v>10001</v>
      </c>
      <c r="B250" t="str">
        <f>"06120"</f>
        <v>06120</v>
      </c>
      <c r="C250" t="str">
        <f>"1700"</f>
        <v>1700</v>
      </c>
      <c r="D250" t="str">
        <f>""</f>
        <v/>
      </c>
      <c r="E250" t="s">
        <v>20</v>
      </c>
      <c r="F250" t="s">
        <v>401</v>
      </c>
      <c r="G250" t="str">
        <f>""</f>
        <v/>
      </c>
      <c r="H250" t="str">
        <f>" 00"</f>
        <v xml:space="preserve"> 00</v>
      </c>
      <c r="I250">
        <v>0.01</v>
      </c>
      <c r="J250">
        <v>9999999.9900000002</v>
      </c>
      <c r="K250" t="s">
        <v>383</v>
      </c>
      <c r="L250" t="s">
        <v>384</v>
      </c>
      <c r="M250" t="s">
        <v>385</v>
      </c>
      <c r="P250" t="s">
        <v>29</v>
      </c>
      <c r="Q250" t="s">
        <v>29</v>
      </c>
      <c r="R250" t="s">
        <v>386</v>
      </c>
    </row>
    <row r="251" spans="1:18" customFormat="1" x14ac:dyDescent="0.25">
      <c r="A251" t="str">
        <f>"10001"</f>
        <v>10001</v>
      </c>
      <c r="B251" t="str">
        <f>"06130"</f>
        <v>06130</v>
      </c>
      <c r="C251" t="str">
        <f>"1700"</f>
        <v>1700</v>
      </c>
      <c r="D251" t="str">
        <f>""</f>
        <v/>
      </c>
      <c r="E251" t="s">
        <v>20</v>
      </c>
      <c r="F251" t="s">
        <v>402</v>
      </c>
      <c r="G251" t="str">
        <f>""</f>
        <v/>
      </c>
      <c r="H251" t="str">
        <f>" 00"</f>
        <v xml:space="preserve"> 00</v>
      </c>
      <c r="I251">
        <v>0.01</v>
      </c>
      <c r="J251">
        <v>9999999.9900000002</v>
      </c>
      <c r="K251" t="s">
        <v>383</v>
      </c>
      <c r="L251" t="s">
        <v>384</v>
      </c>
      <c r="M251" t="s">
        <v>385</v>
      </c>
      <c r="P251" t="s">
        <v>29</v>
      </c>
      <c r="Q251" t="s">
        <v>29</v>
      </c>
      <c r="R251" t="s">
        <v>386</v>
      </c>
    </row>
    <row r="252" spans="1:18" customFormat="1" x14ac:dyDescent="0.25">
      <c r="A252" t="str">
        <f>"10001"</f>
        <v>10001</v>
      </c>
      <c r="B252" t="str">
        <f>"06140"</f>
        <v>06140</v>
      </c>
      <c r="C252" t="str">
        <f>"1700"</f>
        <v>1700</v>
      </c>
      <c r="D252" t="str">
        <f>""</f>
        <v/>
      </c>
      <c r="E252" t="s">
        <v>20</v>
      </c>
      <c r="F252" t="s">
        <v>403</v>
      </c>
      <c r="G252" t="str">
        <f>""</f>
        <v/>
      </c>
      <c r="H252" t="str">
        <f>" 00"</f>
        <v xml:space="preserve"> 00</v>
      </c>
      <c r="I252">
        <v>0.01</v>
      </c>
      <c r="J252">
        <v>9999999.9900000002</v>
      </c>
      <c r="K252" t="s">
        <v>383</v>
      </c>
      <c r="L252" t="s">
        <v>384</v>
      </c>
      <c r="M252" t="s">
        <v>385</v>
      </c>
      <c r="P252" t="s">
        <v>29</v>
      </c>
      <c r="Q252" t="s">
        <v>29</v>
      </c>
      <c r="R252" t="s">
        <v>386</v>
      </c>
    </row>
    <row r="253" spans="1:18" customFormat="1" x14ac:dyDescent="0.25">
      <c r="A253" t="str">
        <f>"10001"</f>
        <v>10001</v>
      </c>
      <c r="B253" t="str">
        <f>"06150"</f>
        <v>06150</v>
      </c>
      <c r="C253" t="str">
        <f>"1700"</f>
        <v>1700</v>
      </c>
      <c r="D253" t="str">
        <f>""</f>
        <v/>
      </c>
      <c r="E253" t="s">
        <v>20</v>
      </c>
      <c r="F253" t="s">
        <v>404</v>
      </c>
      <c r="G253" t="str">
        <f>""</f>
        <v/>
      </c>
      <c r="H253" t="str">
        <f>" 00"</f>
        <v xml:space="preserve"> 00</v>
      </c>
      <c r="I253">
        <v>0.01</v>
      </c>
      <c r="J253">
        <v>9999999.9900000002</v>
      </c>
      <c r="K253" t="s">
        <v>383</v>
      </c>
      <c r="L253" t="s">
        <v>384</v>
      </c>
      <c r="M253" t="s">
        <v>385</v>
      </c>
      <c r="P253" t="s">
        <v>29</v>
      </c>
      <c r="Q253" t="s">
        <v>29</v>
      </c>
      <c r="R253" t="s">
        <v>386</v>
      </c>
    </row>
    <row r="254" spans="1:18" customFormat="1" x14ac:dyDescent="0.25">
      <c r="A254" t="str">
        <f>"10001"</f>
        <v>10001</v>
      </c>
      <c r="B254" t="str">
        <f>"06151"</f>
        <v>06151</v>
      </c>
      <c r="C254" t="str">
        <f>"1700"</f>
        <v>1700</v>
      </c>
      <c r="D254" t="str">
        <f>""</f>
        <v/>
      </c>
      <c r="E254" t="s">
        <v>20</v>
      </c>
      <c r="F254" t="s">
        <v>405</v>
      </c>
      <c r="G254" t="str">
        <f>""</f>
        <v/>
      </c>
      <c r="H254" t="str">
        <f>" 00"</f>
        <v xml:space="preserve"> 00</v>
      </c>
      <c r="I254">
        <v>0.01</v>
      </c>
      <c r="J254">
        <v>9999999.9900000002</v>
      </c>
      <c r="K254" t="s">
        <v>383</v>
      </c>
      <c r="L254" t="s">
        <v>384</v>
      </c>
      <c r="M254" t="s">
        <v>385</v>
      </c>
      <c r="P254" t="s">
        <v>29</v>
      </c>
      <c r="Q254" t="s">
        <v>29</v>
      </c>
      <c r="R254" t="s">
        <v>386</v>
      </c>
    </row>
    <row r="255" spans="1:18" customFormat="1" x14ac:dyDescent="0.25">
      <c r="A255" t="str">
        <f>"10001"</f>
        <v>10001</v>
      </c>
      <c r="B255" t="str">
        <f>"06152"</f>
        <v>06152</v>
      </c>
      <c r="C255" t="str">
        <f>"1700"</f>
        <v>1700</v>
      </c>
      <c r="D255" t="str">
        <f>""</f>
        <v/>
      </c>
      <c r="E255" t="s">
        <v>20</v>
      </c>
      <c r="F255" t="s">
        <v>406</v>
      </c>
      <c r="G255" t="str">
        <f>""</f>
        <v/>
      </c>
      <c r="H255" t="str">
        <f>" 00"</f>
        <v xml:space="preserve"> 00</v>
      </c>
      <c r="I255">
        <v>0.01</v>
      </c>
      <c r="J255">
        <v>9999999.9900000002</v>
      </c>
      <c r="K255" t="s">
        <v>383</v>
      </c>
      <c r="L255" t="s">
        <v>384</v>
      </c>
      <c r="M255" t="s">
        <v>385</v>
      </c>
      <c r="P255" t="s">
        <v>29</v>
      </c>
      <c r="Q255" t="s">
        <v>29</v>
      </c>
      <c r="R255" t="s">
        <v>386</v>
      </c>
    </row>
    <row r="256" spans="1:18" customFormat="1" x14ac:dyDescent="0.25">
      <c r="A256" t="str">
        <f>"11004"</f>
        <v>11004</v>
      </c>
      <c r="B256" t="str">
        <f>"03775"</f>
        <v>03775</v>
      </c>
      <c r="C256" t="str">
        <f>"1300"</f>
        <v>1300</v>
      </c>
      <c r="D256" t="str">
        <f>""</f>
        <v/>
      </c>
      <c r="E256" t="s">
        <v>407</v>
      </c>
      <c r="F256" t="s">
        <v>321</v>
      </c>
      <c r="G256" t="str">
        <f>""</f>
        <v/>
      </c>
      <c r="H256" t="str">
        <f>" 00"</f>
        <v xml:space="preserve"> 00</v>
      </c>
      <c r="I256">
        <v>0.01</v>
      </c>
      <c r="J256">
        <v>9999999.9900000002</v>
      </c>
      <c r="K256" t="s">
        <v>31</v>
      </c>
      <c r="L256" t="s">
        <v>217</v>
      </c>
      <c r="P256" t="s">
        <v>24</v>
      </c>
      <c r="Q256" t="s">
        <v>24</v>
      </c>
      <c r="R256" t="s">
        <v>31</v>
      </c>
    </row>
    <row r="257" spans="1:18" customFormat="1" x14ac:dyDescent="0.25">
      <c r="A257" t="str">
        <f>"11005"</f>
        <v>11005</v>
      </c>
      <c r="B257" t="str">
        <f>"03092"</f>
        <v>03092</v>
      </c>
      <c r="C257" t="str">
        <f>"1500"</f>
        <v>1500</v>
      </c>
      <c r="D257" t="str">
        <f>""</f>
        <v/>
      </c>
      <c r="E257" t="s">
        <v>408</v>
      </c>
      <c r="F257" t="s">
        <v>247</v>
      </c>
      <c r="G257" t="str">
        <f>""</f>
        <v/>
      </c>
      <c r="H257" t="str">
        <f>" 00"</f>
        <v xml:space="preserve"> 00</v>
      </c>
      <c r="I257">
        <v>0.01</v>
      </c>
      <c r="J257">
        <v>9999999.9900000002</v>
      </c>
      <c r="K257" t="s">
        <v>31</v>
      </c>
      <c r="L257" t="s">
        <v>217</v>
      </c>
      <c r="P257" t="s">
        <v>250</v>
      </c>
      <c r="Q257" t="s">
        <v>250</v>
      </c>
      <c r="R257" t="s">
        <v>31</v>
      </c>
    </row>
    <row r="258" spans="1:18" customFormat="1" x14ac:dyDescent="0.25">
      <c r="A258" t="str">
        <f>"11006"</f>
        <v>11006</v>
      </c>
      <c r="B258" t="str">
        <f>"01480"</f>
        <v>01480</v>
      </c>
      <c r="C258" t="str">
        <f>"1300"</f>
        <v>1300</v>
      </c>
      <c r="D258" t="str">
        <f>""</f>
        <v/>
      </c>
      <c r="E258" t="s">
        <v>409</v>
      </c>
      <c r="F258" t="s">
        <v>121</v>
      </c>
      <c r="G258" t="str">
        <f>""</f>
        <v/>
      </c>
      <c r="H258" t="str">
        <f>" 00"</f>
        <v xml:space="preserve"> 00</v>
      </c>
      <c r="I258">
        <v>0.01</v>
      </c>
      <c r="J258">
        <v>9999999.9900000002</v>
      </c>
      <c r="K258" t="s">
        <v>56</v>
      </c>
      <c r="L258" t="s">
        <v>57</v>
      </c>
      <c r="M258" t="s">
        <v>58</v>
      </c>
      <c r="P258" t="s">
        <v>29</v>
      </c>
      <c r="Q258" t="s">
        <v>29</v>
      </c>
      <c r="R258" t="s">
        <v>59</v>
      </c>
    </row>
    <row r="259" spans="1:18" customFormat="1" x14ac:dyDescent="0.25">
      <c r="A259" t="str">
        <f>"11007"</f>
        <v>11007</v>
      </c>
      <c r="B259" t="str">
        <f>"01410"</f>
        <v>01410</v>
      </c>
      <c r="C259" t="str">
        <f>"1300"</f>
        <v>1300</v>
      </c>
      <c r="D259" t="str">
        <f>""</f>
        <v/>
      </c>
      <c r="E259" t="s">
        <v>410</v>
      </c>
      <c r="F259" t="s">
        <v>113</v>
      </c>
      <c r="G259" t="str">
        <f>""</f>
        <v/>
      </c>
      <c r="H259" t="str">
        <f>" 00"</f>
        <v xml:space="preserve"> 00</v>
      </c>
      <c r="I259">
        <v>0.01</v>
      </c>
      <c r="J259">
        <v>9999999.9900000002</v>
      </c>
      <c r="K259" t="s">
        <v>56</v>
      </c>
      <c r="L259" t="s">
        <v>57</v>
      </c>
      <c r="M259" t="s">
        <v>58</v>
      </c>
      <c r="P259" t="s">
        <v>29</v>
      </c>
      <c r="Q259" t="s">
        <v>29</v>
      </c>
      <c r="R259" t="s">
        <v>59</v>
      </c>
    </row>
    <row r="260" spans="1:18" customFormat="1" x14ac:dyDescent="0.25">
      <c r="A260" t="str">
        <f>"11008"</f>
        <v>11008</v>
      </c>
      <c r="B260" t="str">
        <f>"01440"</f>
        <v>01440</v>
      </c>
      <c r="C260" t="str">
        <f>"1300"</f>
        <v>1300</v>
      </c>
      <c r="D260" t="str">
        <f>""</f>
        <v/>
      </c>
      <c r="E260" t="s">
        <v>411</v>
      </c>
      <c r="F260" t="s">
        <v>116</v>
      </c>
      <c r="G260" t="str">
        <f>""</f>
        <v/>
      </c>
      <c r="H260" t="str">
        <f>" 00"</f>
        <v xml:space="preserve"> 00</v>
      </c>
      <c r="I260">
        <v>0.01</v>
      </c>
      <c r="J260">
        <v>9999999.9900000002</v>
      </c>
      <c r="K260" t="s">
        <v>117</v>
      </c>
      <c r="L260" t="s">
        <v>56</v>
      </c>
      <c r="M260" t="s">
        <v>57</v>
      </c>
      <c r="N260" t="s">
        <v>58</v>
      </c>
      <c r="P260" t="s">
        <v>29</v>
      </c>
      <c r="Q260" t="s">
        <v>29</v>
      </c>
      <c r="R260" t="s">
        <v>59</v>
      </c>
    </row>
    <row r="261" spans="1:18" customFormat="1" x14ac:dyDescent="0.25">
      <c r="A261" t="str">
        <f>"11009"</f>
        <v>11009</v>
      </c>
      <c r="B261" t="str">
        <f>"01450"</f>
        <v>01450</v>
      </c>
      <c r="C261" t="str">
        <f>"1300"</f>
        <v>1300</v>
      </c>
      <c r="D261" t="str">
        <f>""</f>
        <v/>
      </c>
      <c r="E261" t="s">
        <v>412</v>
      </c>
      <c r="F261" t="s">
        <v>119</v>
      </c>
      <c r="G261" t="str">
        <f>""</f>
        <v/>
      </c>
      <c r="H261" t="str">
        <f>" 00"</f>
        <v xml:space="preserve"> 00</v>
      </c>
      <c r="I261">
        <v>0.01</v>
      </c>
      <c r="J261">
        <v>9999999.9900000002</v>
      </c>
      <c r="K261" t="s">
        <v>56</v>
      </c>
      <c r="L261" t="s">
        <v>57</v>
      </c>
      <c r="M261" t="s">
        <v>58</v>
      </c>
      <c r="P261" t="s">
        <v>29</v>
      </c>
      <c r="Q261" t="s">
        <v>29</v>
      </c>
      <c r="R261" t="s">
        <v>59</v>
      </c>
    </row>
    <row r="262" spans="1:18" customFormat="1" x14ac:dyDescent="0.25">
      <c r="A262" t="str">
        <f>"11012"</f>
        <v>11012</v>
      </c>
      <c r="B262" t="str">
        <f>"03020"</f>
        <v>03020</v>
      </c>
      <c r="C262" t="str">
        <f>"1400"</f>
        <v>1400</v>
      </c>
      <c r="D262" t="str">
        <f>""</f>
        <v/>
      </c>
      <c r="E262" t="s">
        <v>413</v>
      </c>
      <c r="F262" t="s">
        <v>224</v>
      </c>
      <c r="G262" t="str">
        <f>""</f>
        <v/>
      </c>
      <c r="H262" t="str">
        <f>" 00"</f>
        <v xml:space="preserve"> 00</v>
      </c>
      <c r="I262">
        <v>0.01</v>
      </c>
      <c r="J262">
        <v>9999999.9900000002</v>
      </c>
      <c r="K262" t="s">
        <v>31</v>
      </c>
      <c r="L262" t="s">
        <v>217</v>
      </c>
      <c r="P262" t="s">
        <v>24</v>
      </c>
      <c r="Q262" t="s">
        <v>24</v>
      </c>
      <c r="R262" t="s">
        <v>31</v>
      </c>
    </row>
    <row r="263" spans="1:18" customFormat="1" x14ac:dyDescent="0.25">
      <c r="A263" t="str">
        <f>"11013"</f>
        <v>11013</v>
      </c>
      <c r="B263" t="str">
        <f>"03094"</f>
        <v>03094</v>
      </c>
      <c r="C263" t="str">
        <f>"1400"</f>
        <v>1400</v>
      </c>
      <c r="D263" t="str">
        <f>""</f>
        <v/>
      </c>
      <c r="E263" t="s">
        <v>414</v>
      </c>
      <c r="F263" t="s">
        <v>252</v>
      </c>
      <c r="G263" t="str">
        <f>""</f>
        <v/>
      </c>
      <c r="H263" t="str">
        <f>" 00"</f>
        <v xml:space="preserve"> 00</v>
      </c>
      <c r="I263">
        <v>0.01</v>
      </c>
      <c r="J263">
        <v>9999999.9900000002</v>
      </c>
      <c r="K263" t="s">
        <v>31</v>
      </c>
      <c r="L263" t="s">
        <v>217</v>
      </c>
      <c r="P263" t="s">
        <v>24</v>
      </c>
      <c r="Q263" t="s">
        <v>24</v>
      </c>
      <c r="R263" t="s">
        <v>31</v>
      </c>
    </row>
    <row r="264" spans="1:18" customFormat="1" x14ac:dyDescent="0.25">
      <c r="A264" t="str">
        <f>"11014"</f>
        <v>11014</v>
      </c>
      <c r="B264" t="str">
        <f>"03020"</f>
        <v>03020</v>
      </c>
      <c r="C264" t="str">
        <f>"1400"</f>
        <v>1400</v>
      </c>
      <c r="D264" t="str">
        <f>""</f>
        <v/>
      </c>
      <c r="E264" t="s">
        <v>415</v>
      </c>
      <c r="F264" t="s">
        <v>224</v>
      </c>
      <c r="G264" t="str">
        <f>""</f>
        <v/>
      </c>
      <c r="H264" t="str">
        <f>" 00"</f>
        <v xml:space="preserve"> 00</v>
      </c>
      <c r="I264">
        <v>0.01</v>
      </c>
      <c r="J264">
        <v>9999999.9900000002</v>
      </c>
      <c r="K264" t="s">
        <v>31</v>
      </c>
      <c r="L264" t="s">
        <v>217</v>
      </c>
      <c r="P264" t="s">
        <v>24</v>
      </c>
      <c r="Q264" t="s">
        <v>24</v>
      </c>
      <c r="R264" t="s">
        <v>31</v>
      </c>
    </row>
    <row r="265" spans="1:18" customFormat="1" x14ac:dyDescent="0.25">
      <c r="A265" t="str">
        <f>"11015"</f>
        <v>11015</v>
      </c>
      <c r="B265" t="str">
        <f>"03020"</f>
        <v>03020</v>
      </c>
      <c r="C265" t="str">
        <f>"1400"</f>
        <v>1400</v>
      </c>
      <c r="D265" t="str">
        <f>""</f>
        <v/>
      </c>
      <c r="E265" t="s">
        <v>416</v>
      </c>
      <c r="F265" t="s">
        <v>224</v>
      </c>
      <c r="G265" t="str">
        <f>""</f>
        <v/>
      </c>
      <c r="H265" t="str">
        <f>" 00"</f>
        <v xml:space="preserve"> 00</v>
      </c>
      <c r="I265">
        <v>0.01</v>
      </c>
      <c r="J265">
        <v>9999999.9900000002</v>
      </c>
      <c r="K265" t="s">
        <v>31</v>
      </c>
      <c r="L265" t="s">
        <v>217</v>
      </c>
      <c r="P265" t="s">
        <v>24</v>
      </c>
      <c r="Q265" t="s">
        <v>24</v>
      </c>
      <c r="R265" t="s">
        <v>31</v>
      </c>
    </row>
    <row r="266" spans="1:18" customFormat="1" x14ac:dyDescent="0.25">
      <c r="A266" t="str">
        <f>"11016"</f>
        <v>11016</v>
      </c>
      <c r="B266" t="str">
        <f>"03020"</f>
        <v>03020</v>
      </c>
      <c r="C266" t="str">
        <f>"1400"</f>
        <v>1400</v>
      </c>
      <c r="D266" t="str">
        <f>""</f>
        <v/>
      </c>
      <c r="E266" t="s">
        <v>417</v>
      </c>
      <c r="F266" t="s">
        <v>224</v>
      </c>
      <c r="G266" t="str">
        <f>""</f>
        <v/>
      </c>
      <c r="H266" t="str">
        <f>" 00"</f>
        <v xml:space="preserve"> 00</v>
      </c>
      <c r="I266">
        <v>0.01</v>
      </c>
      <c r="J266">
        <v>9999999.9900000002</v>
      </c>
      <c r="K266" t="s">
        <v>31</v>
      </c>
      <c r="L266" t="s">
        <v>217</v>
      </c>
      <c r="P266" t="s">
        <v>24</v>
      </c>
      <c r="Q266" t="s">
        <v>24</v>
      </c>
      <c r="R266" t="s">
        <v>31</v>
      </c>
    </row>
    <row r="267" spans="1:18" customFormat="1" x14ac:dyDescent="0.25">
      <c r="A267" t="str">
        <f>"11017"</f>
        <v>11017</v>
      </c>
      <c r="B267" t="str">
        <f>"03020"</f>
        <v>03020</v>
      </c>
      <c r="C267" t="str">
        <f>"1400"</f>
        <v>1400</v>
      </c>
      <c r="D267" t="str">
        <f>""</f>
        <v/>
      </c>
      <c r="E267" t="s">
        <v>418</v>
      </c>
      <c r="F267" t="s">
        <v>224</v>
      </c>
      <c r="G267" t="str">
        <f>""</f>
        <v/>
      </c>
      <c r="H267" t="str">
        <f>" 00"</f>
        <v xml:space="preserve"> 00</v>
      </c>
      <c r="I267">
        <v>0.01</v>
      </c>
      <c r="J267">
        <v>9999999.9900000002</v>
      </c>
      <c r="K267" t="s">
        <v>31</v>
      </c>
      <c r="L267" t="s">
        <v>217</v>
      </c>
      <c r="P267" t="s">
        <v>24</v>
      </c>
      <c r="Q267" t="s">
        <v>24</v>
      </c>
      <c r="R267" t="s">
        <v>31</v>
      </c>
    </row>
    <row r="268" spans="1:18" customFormat="1" x14ac:dyDescent="0.25">
      <c r="A268" t="str">
        <f>"11019"</f>
        <v>11019</v>
      </c>
      <c r="B268" t="str">
        <f>"03020"</f>
        <v>03020</v>
      </c>
      <c r="C268" t="str">
        <f>"1400"</f>
        <v>1400</v>
      </c>
      <c r="D268" t="str">
        <f>""</f>
        <v/>
      </c>
      <c r="E268" t="s">
        <v>419</v>
      </c>
      <c r="F268" t="s">
        <v>224</v>
      </c>
      <c r="G268" t="str">
        <f>""</f>
        <v/>
      </c>
      <c r="H268" t="str">
        <f>" 00"</f>
        <v xml:space="preserve"> 00</v>
      </c>
      <c r="I268">
        <v>0.01</v>
      </c>
      <c r="J268">
        <v>9999999.9900000002</v>
      </c>
      <c r="K268" t="s">
        <v>31</v>
      </c>
      <c r="L268" t="s">
        <v>217</v>
      </c>
      <c r="P268" t="s">
        <v>24</v>
      </c>
      <c r="Q268" t="s">
        <v>24</v>
      </c>
      <c r="R268" t="s">
        <v>31</v>
      </c>
    </row>
    <row r="269" spans="1:18" customFormat="1" x14ac:dyDescent="0.25">
      <c r="A269" t="str">
        <f>"11020"</f>
        <v>11020</v>
      </c>
      <c r="B269" t="str">
        <f>"03020"</f>
        <v>03020</v>
      </c>
      <c r="C269" t="str">
        <f>"1400"</f>
        <v>1400</v>
      </c>
      <c r="D269" t="str">
        <f>""</f>
        <v/>
      </c>
      <c r="E269" t="s">
        <v>420</v>
      </c>
      <c r="F269" t="s">
        <v>224</v>
      </c>
      <c r="G269" t="str">
        <f>""</f>
        <v/>
      </c>
      <c r="H269" t="str">
        <f>" 00"</f>
        <v xml:space="preserve"> 00</v>
      </c>
      <c r="I269">
        <v>0.01</v>
      </c>
      <c r="J269">
        <v>9999999.9900000002</v>
      </c>
      <c r="K269" t="s">
        <v>31</v>
      </c>
      <c r="L269" t="s">
        <v>217</v>
      </c>
      <c r="P269" t="s">
        <v>24</v>
      </c>
      <c r="Q269" t="s">
        <v>24</v>
      </c>
      <c r="R269" t="s">
        <v>31</v>
      </c>
    </row>
    <row r="270" spans="1:18" customFormat="1" x14ac:dyDescent="0.25">
      <c r="A270" t="str">
        <f>"11021"</f>
        <v>11021</v>
      </c>
      <c r="B270" t="str">
        <f>"03020"</f>
        <v>03020</v>
      </c>
      <c r="C270" t="str">
        <f>"1400"</f>
        <v>1400</v>
      </c>
      <c r="D270" t="str">
        <f>""</f>
        <v/>
      </c>
      <c r="E270" t="s">
        <v>421</v>
      </c>
      <c r="F270" t="s">
        <v>224</v>
      </c>
      <c r="G270" t="str">
        <f>""</f>
        <v/>
      </c>
      <c r="H270" t="str">
        <f>" 00"</f>
        <v xml:space="preserve"> 00</v>
      </c>
      <c r="I270">
        <v>0.01</v>
      </c>
      <c r="J270">
        <v>9999999.9900000002</v>
      </c>
      <c r="K270" t="s">
        <v>31</v>
      </c>
      <c r="L270" t="s">
        <v>217</v>
      </c>
      <c r="P270" t="s">
        <v>24</v>
      </c>
      <c r="Q270" t="s">
        <v>24</v>
      </c>
      <c r="R270" t="s">
        <v>31</v>
      </c>
    </row>
    <row r="271" spans="1:18" customFormat="1" x14ac:dyDescent="0.25">
      <c r="A271" t="str">
        <f>"11023"</f>
        <v>11023</v>
      </c>
      <c r="B271" t="str">
        <f>"03000"</f>
        <v>03000</v>
      </c>
      <c r="C271" t="str">
        <f>"1400"</f>
        <v>1400</v>
      </c>
      <c r="D271" t="str">
        <f>""</f>
        <v/>
      </c>
      <c r="E271" t="s">
        <v>422</v>
      </c>
      <c r="F271" t="s">
        <v>216</v>
      </c>
      <c r="G271" t="str">
        <f>""</f>
        <v/>
      </c>
      <c r="H271" t="str">
        <f>" 00"</f>
        <v xml:space="preserve"> 00</v>
      </c>
      <c r="I271">
        <v>0.01</v>
      </c>
      <c r="J271">
        <v>9999999.9900000002</v>
      </c>
      <c r="K271" t="s">
        <v>31</v>
      </c>
      <c r="L271" t="s">
        <v>217</v>
      </c>
      <c r="P271" t="s">
        <v>24</v>
      </c>
      <c r="Q271" t="s">
        <v>24</v>
      </c>
      <c r="R271" t="s">
        <v>31</v>
      </c>
    </row>
    <row r="272" spans="1:18" customFormat="1" x14ac:dyDescent="0.25">
      <c r="A272" t="str">
        <f>"11024"</f>
        <v>11024</v>
      </c>
      <c r="B272" t="str">
        <f>"01780"</f>
        <v>01780</v>
      </c>
      <c r="C272" t="str">
        <f>"1300"</f>
        <v>1300</v>
      </c>
      <c r="D272" t="str">
        <f>""</f>
        <v/>
      </c>
      <c r="E272" t="s">
        <v>423</v>
      </c>
      <c r="F272" t="s">
        <v>172</v>
      </c>
      <c r="G272" t="str">
        <f>""</f>
        <v/>
      </c>
      <c r="H272" t="str">
        <f>" 00"</f>
        <v xml:space="preserve"> 00</v>
      </c>
      <c r="I272">
        <v>0.01</v>
      </c>
      <c r="J272">
        <v>9999999.9900000002</v>
      </c>
      <c r="K272" t="s">
        <v>104</v>
      </c>
      <c r="L272" t="s">
        <v>105</v>
      </c>
      <c r="M272" t="s">
        <v>106</v>
      </c>
      <c r="P272" t="s">
        <v>107</v>
      </c>
      <c r="Q272" t="s">
        <v>107</v>
      </c>
      <c r="R272" t="s">
        <v>108</v>
      </c>
    </row>
    <row r="273" spans="1:18" customFormat="1" x14ac:dyDescent="0.25">
      <c r="A273" t="str">
        <f>"11025"</f>
        <v>11025</v>
      </c>
      <c r="B273" t="str">
        <f>"01000"</f>
        <v>01000</v>
      </c>
      <c r="C273" t="str">
        <f>"1400"</f>
        <v>1400</v>
      </c>
      <c r="D273" t="str">
        <f>""</f>
        <v/>
      </c>
      <c r="E273" t="s">
        <v>424</v>
      </c>
      <c r="F273" t="s">
        <v>36</v>
      </c>
      <c r="G273" t="str">
        <f>""</f>
        <v/>
      </c>
      <c r="H273" t="str">
        <f>" 00"</f>
        <v xml:space="preserve"> 00</v>
      </c>
      <c r="I273">
        <v>0.01</v>
      </c>
      <c r="J273">
        <v>9999999.9900000002</v>
      </c>
      <c r="K273" t="s">
        <v>27</v>
      </c>
      <c r="L273" t="s">
        <v>217</v>
      </c>
      <c r="P273" t="s">
        <v>29</v>
      </c>
      <c r="Q273" t="s">
        <v>29</v>
      </c>
      <c r="R273" t="s">
        <v>28</v>
      </c>
    </row>
    <row r="274" spans="1:18" customFormat="1" x14ac:dyDescent="0.25">
      <c r="A274" t="str">
        <f>"11026"</f>
        <v>11026</v>
      </c>
      <c r="B274" t="str">
        <f>"03000"</f>
        <v>03000</v>
      </c>
      <c r="C274" t="str">
        <f>"1400"</f>
        <v>1400</v>
      </c>
      <c r="D274" t="str">
        <f>""</f>
        <v/>
      </c>
      <c r="E274" t="s">
        <v>425</v>
      </c>
      <c r="F274" t="s">
        <v>216</v>
      </c>
      <c r="G274" t="str">
        <f>""</f>
        <v/>
      </c>
      <c r="H274" t="str">
        <f>" 00"</f>
        <v xml:space="preserve"> 00</v>
      </c>
      <c r="I274">
        <v>0.01</v>
      </c>
      <c r="J274">
        <v>9999999.9900000002</v>
      </c>
      <c r="K274" t="s">
        <v>31</v>
      </c>
      <c r="L274" t="s">
        <v>217</v>
      </c>
      <c r="P274" t="s">
        <v>24</v>
      </c>
      <c r="Q274" t="s">
        <v>24</v>
      </c>
      <c r="R274" t="s">
        <v>31</v>
      </c>
    </row>
    <row r="275" spans="1:18" customFormat="1" x14ac:dyDescent="0.25">
      <c r="A275" t="str">
        <f>"11027"</f>
        <v>11027</v>
      </c>
      <c r="B275" t="str">
        <f>"03000"</f>
        <v>03000</v>
      </c>
      <c r="C275" t="str">
        <f>"1400"</f>
        <v>1400</v>
      </c>
      <c r="D275" t="str">
        <f>""</f>
        <v/>
      </c>
      <c r="E275" t="s">
        <v>426</v>
      </c>
      <c r="F275" t="s">
        <v>216</v>
      </c>
      <c r="G275" t="str">
        <f>""</f>
        <v/>
      </c>
      <c r="H275" t="str">
        <f>" 00"</f>
        <v xml:space="preserve"> 00</v>
      </c>
      <c r="I275">
        <v>0.01</v>
      </c>
      <c r="J275">
        <v>9999999.9900000002</v>
      </c>
      <c r="K275" t="s">
        <v>31</v>
      </c>
      <c r="L275" t="s">
        <v>217</v>
      </c>
      <c r="P275" t="s">
        <v>326</v>
      </c>
      <c r="Q275" t="s">
        <v>326</v>
      </c>
      <c r="R275" t="s">
        <v>31</v>
      </c>
    </row>
    <row r="276" spans="1:18" customFormat="1" x14ac:dyDescent="0.25">
      <c r="A276" t="str">
        <f>"11028"</f>
        <v>11028</v>
      </c>
      <c r="B276" t="str">
        <f>"01035"</f>
        <v>01035</v>
      </c>
      <c r="C276" t="str">
        <f>"1600"</f>
        <v>1600</v>
      </c>
      <c r="D276" t="str">
        <f>""</f>
        <v/>
      </c>
      <c r="E276" t="s">
        <v>427</v>
      </c>
      <c r="F276" t="s">
        <v>43</v>
      </c>
      <c r="G276" t="str">
        <f>""</f>
        <v/>
      </c>
      <c r="H276" t="str">
        <f>" 00"</f>
        <v xml:space="preserve"> 00</v>
      </c>
      <c r="I276">
        <v>0.01</v>
      </c>
      <c r="J276">
        <v>9999999.9900000002</v>
      </c>
      <c r="K276" t="s">
        <v>27</v>
      </c>
      <c r="L276" t="s">
        <v>217</v>
      </c>
      <c r="P276" t="s">
        <v>29</v>
      </c>
      <c r="Q276" t="s">
        <v>29</v>
      </c>
      <c r="R276" t="s">
        <v>28</v>
      </c>
    </row>
    <row r="277" spans="1:18" customFormat="1" x14ac:dyDescent="0.25">
      <c r="A277" t="str">
        <f>"11029"</f>
        <v>11029</v>
      </c>
      <c r="B277" t="str">
        <f>"01000"</f>
        <v>01000</v>
      </c>
      <c r="C277" t="str">
        <f>"1400"</f>
        <v>1400</v>
      </c>
      <c r="D277" t="str">
        <f>""</f>
        <v/>
      </c>
      <c r="E277" t="s">
        <v>428</v>
      </c>
      <c r="F277" t="s">
        <v>36</v>
      </c>
      <c r="G277" t="str">
        <f>""</f>
        <v/>
      </c>
      <c r="H277" t="str">
        <f>" 00"</f>
        <v xml:space="preserve"> 00</v>
      </c>
      <c r="I277">
        <v>0.01</v>
      </c>
      <c r="J277">
        <v>9999999.9900000002</v>
      </c>
      <c r="K277" t="s">
        <v>27</v>
      </c>
      <c r="L277" t="s">
        <v>217</v>
      </c>
      <c r="P277" t="s">
        <v>29</v>
      </c>
      <c r="Q277" t="s">
        <v>29</v>
      </c>
      <c r="R277" t="s">
        <v>28</v>
      </c>
    </row>
    <row r="278" spans="1:18" customFormat="1" x14ac:dyDescent="0.25">
      <c r="A278" t="str">
        <f>"11030"</f>
        <v>11030</v>
      </c>
      <c r="B278" t="str">
        <f>"01780"</f>
        <v>01780</v>
      </c>
      <c r="C278" t="str">
        <f>"1300"</f>
        <v>1300</v>
      </c>
      <c r="D278" t="str">
        <f>""</f>
        <v/>
      </c>
      <c r="E278" t="s">
        <v>429</v>
      </c>
      <c r="F278" t="s">
        <v>172</v>
      </c>
      <c r="G278" t="str">
        <f>""</f>
        <v/>
      </c>
      <c r="H278" t="str">
        <f>" 00"</f>
        <v xml:space="preserve"> 00</v>
      </c>
      <c r="I278">
        <v>0.01</v>
      </c>
      <c r="J278">
        <v>9999999.9900000002</v>
      </c>
      <c r="K278" t="s">
        <v>27</v>
      </c>
      <c r="L278" t="s">
        <v>179</v>
      </c>
      <c r="M278" t="s">
        <v>106</v>
      </c>
      <c r="P278" t="s">
        <v>107</v>
      </c>
      <c r="Q278" t="s">
        <v>107</v>
      </c>
      <c r="R278" t="s">
        <v>108</v>
      </c>
    </row>
    <row r="279" spans="1:18" customFormat="1" x14ac:dyDescent="0.25">
      <c r="A279" t="str">
        <f>"11031"</f>
        <v>11031</v>
      </c>
      <c r="B279" t="str">
        <f>"01300"</f>
        <v>01300</v>
      </c>
      <c r="C279" t="str">
        <f>"1300"</f>
        <v>1300</v>
      </c>
      <c r="D279" t="str">
        <f>""</f>
        <v/>
      </c>
      <c r="E279" t="s">
        <v>430</v>
      </c>
      <c r="F279" t="s">
        <v>85</v>
      </c>
      <c r="G279" t="str">
        <f>""</f>
        <v/>
      </c>
      <c r="H279" t="str">
        <f>" 00"</f>
        <v xml:space="preserve"> 00</v>
      </c>
      <c r="I279">
        <v>0.01</v>
      </c>
      <c r="J279">
        <v>9999999.9900000002</v>
      </c>
      <c r="K279" t="s">
        <v>86</v>
      </c>
      <c r="L279" t="s">
        <v>87</v>
      </c>
      <c r="M279" t="s">
        <v>88</v>
      </c>
      <c r="P279" t="s">
        <v>29</v>
      </c>
      <c r="Q279" t="s">
        <v>29</v>
      </c>
      <c r="R279" t="s">
        <v>89</v>
      </c>
    </row>
    <row r="280" spans="1:18" customFormat="1" x14ac:dyDescent="0.25">
      <c r="A280" t="str">
        <f>"11034"</f>
        <v>11034</v>
      </c>
      <c r="B280" t="str">
        <f>"01660"</f>
        <v>01660</v>
      </c>
      <c r="C280" t="str">
        <f>"1300"</f>
        <v>1300</v>
      </c>
      <c r="D280" t="str">
        <f>""</f>
        <v/>
      </c>
      <c r="E280" t="s">
        <v>431</v>
      </c>
      <c r="F280" t="s">
        <v>138</v>
      </c>
      <c r="G280" t="str">
        <f>""</f>
        <v/>
      </c>
      <c r="H280" t="str">
        <f>" 00"</f>
        <v xml:space="preserve"> 00</v>
      </c>
      <c r="I280">
        <v>0.01</v>
      </c>
      <c r="J280">
        <v>9999999.9900000002</v>
      </c>
      <c r="K280" t="s">
        <v>140</v>
      </c>
      <c r="L280" t="s">
        <v>142</v>
      </c>
      <c r="P280" t="s">
        <v>24</v>
      </c>
      <c r="Q280" t="s">
        <v>24</v>
      </c>
      <c r="R280" t="s">
        <v>139</v>
      </c>
    </row>
    <row r="281" spans="1:18" customFormat="1" x14ac:dyDescent="0.25">
      <c r="A281" t="str">
        <f>"11035"</f>
        <v>11035</v>
      </c>
      <c r="B281" t="str">
        <f>"01780"</f>
        <v>01780</v>
      </c>
      <c r="C281" t="str">
        <f>"1300"</f>
        <v>1300</v>
      </c>
      <c r="D281" t="str">
        <f>""</f>
        <v/>
      </c>
      <c r="E281" t="s">
        <v>432</v>
      </c>
      <c r="F281" t="s">
        <v>172</v>
      </c>
      <c r="G281" t="str">
        <f>""</f>
        <v/>
      </c>
      <c r="H281" t="str">
        <f>" 00"</f>
        <v xml:space="preserve"> 00</v>
      </c>
      <c r="I281">
        <v>0.01</v>
      </c>
      <c r="J281">
        <v>9999999.9900000002</v>
      </c>
      <c r="K281" t="s">
        <v>104</v>
      </c>
      <c r="L281" t="s">
        <v>105</v>
      </c>
      <c r="M281" t="s">
        <v>106</v>
      </c>
      <c r="P281" t="s">
        <v>107</v>
      </c>
      <c r="Q281" t="s">
        <v>107</v>
      </c>
      <c r="R281" t="s">
        <v>108</v>
      </c>
    </row>
    <row r="282" spans="1:18" customFormat="1" x14ac:dyDescent="0.25">
      <c r="A282" t="str">
        <f>"11036"</f>
        <v>11036</v>
      </c>
      <c r="B282" t="str">
        <f>"01240"</f>
        <v>01240</v>
      </c>
      <c r="C282" t="str">
        <f>"1400"</f>
        <v>1400</v>
      </c>
      <c r="D282" t="str">
        <f>""</f>
        <v/>
      </c>
      <c r="E282" t="s">
        <v>433</v>
      </c>
      <c r="F282" t="s">
        <v>68</v>
      </c>
      <c r="G282" t="str">
        <f>""</f>
        <v/>
      </c>
      <c r="H282" t="str">
        <f>" 00"</f>
        <v xml:space="preserve"> 00</v>
      </c>
      <c r="I282">
        <v>0.01</v>
      </c>
      <c r="J282">
        <v>9999999.9900000002</v>
      </c>
      <c r="K282" t="s">
        <v>69</v>
      </c>
      <c r="L282" t="s">
        <v>27</v>
      </c>
      <c r="P282" t="s">
        <v>29</v>
      </c>
      <c r="Q282" t="s">
        <v>29</v>
      </c>
      <c r="R282" t="s">
        <v>69</v>
      </c>
    </row>
    <row r="283" spans="1:18" customFormat="1" x14ac:dyDescent="0.25">
      <c r="A283" t="str">
        <f>"11037"</f>
        <v>11037</v>
      </c>
      <c r="B283" t="str">
        <f>"01441"</f>
        <v>01441</v>
      </c>
      <c r="C283" t="str">
        <f>"1300"</f>
        <v>1300</v>
      </c>
      <c r="D283" t="str">
        <f>""</f>
        <v/>
      </c>
      <c r="E283" t="s">
        <v>434</v>
      </c>
      <c r="F283" t="s">
        <v>118</v>
      </c>
      <c r="G283" t="str">
        <f>""</f>
        <v/>
      </c>
      <c r="H283" t="str">
        <f>" 00"</f>
        <v xml:space="preserve"> 00</v>
      </c>
      <c r="I283">
        <v>0.01</v>
      </c>
      <c r="J283">
        <v>9999999.9900000002</v>
      </c>
      <c r="K283" t="s">
        <v>117</v>
      </c>
      <c r="L283" t="s">
        <v>56</v>
      </c>
      <c r="M283" t="s">
        <v>57</v>
      </c>
      <c r="N283" t="s">
        <v>58</v>
      </c>
      <c r="P283" t="s">
        <v>29</v>
      </c>
      <c r="Q283" t="s">
        <v>29</v>
      </c>
      <c r="R283" t="s">
        <v>59</v>
      </c>
    </row>
    <row r="284" spans="1:18" customFormat="1" x14ac:dyDescent="0.25">
      <c r="A284" t="str">
        <f>"11038"</f>
        <v>11038</v>
      </c>
      <c r="B284" t="str">
        <f>"01180"</f>
        <v>01180</v>
      </c>
      <c r="C284" t="str">
        <f>"1100"</f>
        <v>1100</v>
      </c>
      <c r="D284" t="str">
        <f>""</f>
        <v/>
      </c>
      <c r="E284" t="s">
        <v>435</v>
      </c>
      <c r="F284" t="s">
        <v>51</v>
      </c>
      <c r="G284" t="str">
        <f>""</f>
        <v/>
      </c>
      <c r="H284" t="str">
        <f>" 00"</f>
        <v xml:space="preserve"> 00</v>
      </c>
      <c r="I284">
        <v>0.01</v>
      </c>
      <c r="J284">
        <v>9999999.9900000002</v>
      </c>
      <c r="K284" t="s">
        <v>27</v>
      </c>
      <c r="L284" t="s">
        <v>217</v>
      </c>
      <c r="P284" t="s">
        <v>29</v>
      </c>
      <c r="Q284" t="s">
        <v>29</v>
      </c>
      <c r="R284" t="s">
        <v>28</v>
      </c>
    </row>
    <row r="285" spans="1:18" customFormat="1" x14ac:dyDescent="0.25">
      <c r="A285" t="str">
        <f>"11039"</f>
        <v>11039</v>
      </c>
      <c r="B285" t="str">
        <f>"05020"</f>
        <v>05020</v>
      </c>
      <c r="C285" t="str">
        <f>"1700"</f>
        <v>1700</v>
      </c>
      <c r="D285" t="str">
        <f>""</f>
        <v/>
      </c>
      <c r="E285" t="s">
        <v>436</v>
      </c>
      <c r="F285" t="s">
        <v>351</v>
      </c>
      <c r="G285" t="str">
        <f>""</f>
        <v/>
      </c>
      <c r="H285" t="str">
        <f>" 00"</f>
        <v xml:space="preserve"> 00</v>
      </c>
      <c r="I285">
        <v>0.01</v>
      </c>
      <c r="J285">
        <v>9999999.9900000002</v>
      </c>
      <c r="K285" t="s">
        <v>352</v>
      </c>
      <c r="L285" t="s">
        <v>353</v>
      </c>
      <c r="M285" t="s">
        <v>343</v>
      </c>
      <c r="N285" t="s">
        <v>354</v>
      </c>
      <c r="P285" t="s">
        <v>107</v>
      </c>
      <c r="Q285" t="s">
        <v>107</v>
      </c>
      <c r="R285" t="s">
        <v>352</v>
      </c>
    </row>
    <row r="286" spans="1:18" customFormat="1" x14ac:dyDescent="0.25">
      <c r="A286" t="str">
        <f>"11040"</f>
        <v>11040</v>
      </c>
      <c r="B286" t="str">
        <f>"01670"</f>
        <v>01670</v>
      </c>
      <c r="C286" t="str">
        <f>"1100"</f>
        <v>1100</v>
      </c>
      <c r="D286" t="str">
        <f>""</f>
        <v/>
      </c>
      <c r="E286" t="s">
        <v>437</v>
      </c>
      <c r="F286" t="s">
        <v>145</v>
      </c>
      <c r="G286" t="str">
        <f>""</f>
        <v/>
      </c>
      <c r="H286" t="str">
        <f>" 00"</f>
        <v xml:space="preserve"> 00</v>
      </c>
      <c r="I286">
        <v>0.01</v>
      </c>
      <c r="J286">
        <v>9999999.9900000002</v>
      </c>
      <c r="K286" t="s">
        <v>140</v>
      </c>
      <c r="L286" t="s">
        <v>142</v>
      </c>
      <c r="P286" t="s">
        <v>24</v>
      </c>
      <c r="Q286" t="s">
        <v>24</v>
      </c>
      <c r="R286" t="s">
        <v>139</v>
      </c>
    </row>
    <row r="287" spans="1:18" customFormat="1" x14ac:dyDescent="0.25">
      <c r="A287" t="str">
        <f>"11041"</f>
        <v>11041</v>
      </c>
      <c r="B287" t="str">
        <f>"01040"</f>
        <v>01040</v>
      </c>
      <c r="C287" t="str">
        <f>"1100"</f>
        <v>1100</v>
      </c>
      <c r="D287" t="str">
        <f>""</f>
        <v/>
      </c>
      <c r="E287" t="s">
        <v>438</v>
      </c>
      <c r="F287" t="s">
        <v>44</v>
      </c>
      <c r="G287" t="str">
        <f>""</f>
        <v/>
      </c>
      <c r="H287" t="str">
        <f>" 00"</f>
        <v xml:space="preserve"> 00</v>
      </c>
      <c r="I287">
        <v>0.01</v>
      </c>
      <c r="J287">
        <v>9999999.9900000002</v>
      </c>
      <c r="K287" t="s">
        <v>40</v>
      </c>
      <c r="L287" t="s">
        <v>45</v>
      </c>
      <c r="M287" t="s">
        <v>42</v>
      </c>
      <c r="P287" t="s">
        <v>24</v>
      </c>
      <c r="Q287" t="s">
        <v>24</v>
      </c>
      <c r="R287" t="s">
        <v>45</v>
      </c>
    </row>
    <row r="288" spans="1:18" customFormat="1" x14ac:dyDescent="0.25">
      <c r="A288" t="str">
        <f>"11042"</f>
        <v>11042</v>
      </c>
      <c r="B288" t="str">
        <f>"01710"</f>
        <v>01710</v>
      </c>
      <c r="C288" t="str">
        <f>"1100"</f>
        <v>1100</v>
      </c>
      <c r="D288" t="str">
        <f>""</f>
        <v/>
      </c>
      <c r="E288" t="s">
        <v>439</v>
      </c>
      <c r="F288" t="s">
        <v>155</v>
      </c>
      <c r="G288" t="str">
        <f>""</f>
        <v/>
      </c>
      <c r="H288" t="str">
        <f>" 00"</f>
        <v xml:space="preserve"> 00</v>
      </c>
      <c r="I288">
        <v>0.01</v>
      </c>
      <c r="J288">
        <v>9999999.9900000002</v>
      </c>
      <c r="K288" t="s">
        <v>140</v>
      </c>
      <c r="L288" t="s">
        <v>148</v>
      </c>
      <c r="P288" t="s">
        <v>24</v>
      </c>
      <c r="Q288" t="s">
        <v>24</v>
      </c>
      <c r="R288" t="s">
        <v>139</v>
      </c>
    </row>
    <row r="289" spans="1:18" customFormat="1" x14ac:dyDescent="0.25">
      <c r="A289" t="str">
        <f>"11043"</f>
        <v>11043</v>
      </c>
      <c r="B289" t="str">
        <f>"01390"</f>
        <v>01390</v>
      </c>
      <c r="C289" t="str">
        <f>"1100"</f>
        <v>1100</v>
      </c>
      <c r="D289" t="str">
        <f>""</f>
        <v/>
      </c>
      <c r="E289" t="s">
        <v>440</v>
      </c>
      <c r="F289" t="s">
        <v>109</v>
      </c>
      <c r="G289" t="str">
        <f>""</f>
        <v/>
      </c>
      <c r="H289" t="str">
        <f>" 00"</f>
        <v xml:space="preserve"> 00</v>
      </c>
      <c r="I289">
        <v>0.01</v>
      </c>
      <c r="J289">
        <v>9999999.9900000002</v>
      </c>
      <c r="K289" t="s">
        <v>106</v>
      </c>
      <c r="L289" t="s">
        <v>104</v>
      </c>
      <c r="M289" t="s">
        <v>105</v>
      </c>
      <c r="P289" t="s">
        <v>107</v>
      </c>
      <c r="Q289" t="s">
        <v>107</v>
      </c>
      <c r="R289" t="s">
        <v>108</v>
      </c>
    </row>
    <row r="290" spans="1:18" customFormat="1" x14ac:dyDescent="0.25">
      <c r="A290" t="str">
        <f>"11044"</f>
        <v>11044</v>
      </c>
      <c r="B290" t="str">
        <f>"01780"</f>
        <v>01780</v>
      </c>
      <c r="C290" t="str">
        <f>"1300"</f>
        <v>1300</v>
      </c>
      <c r="D290" t="str">
        <f>""</f>
        <v/>
      </c>
      <c r="E290" t="s">
        <v>441</v>
      </c>
      <c r="F290" t="s">
        <v>172</v>
      </c>
      <c r="G290" t="str">
        <f>""</f>
        <v/>
      </c>
      <c r="H290" t="str">
        <f>" 00"</f>
        <v xml:space="preserve"> 00</v>
      </c>
      <c r="I290">
        <v>0.01</v>
      </c>
      <c r="J290">
        <v>9999999.9900000002</v>
      </c>
      <c r="K290" t="s">
        <v>104</v>
      </c>
      <c r="L290" t="s">
        <v>105</v>
      </c>
      <c r="M290" t="s">
        <v>106</v>
      </c>
      <c r="P290" t="s">
        <v>107</v>
      </c>
      <c r="Q290" t="s">
        <v>107</v>
      </c>
      <c r="R290" t="s">
        <v>108</v>
      </c>
    </row>
    <row r="291" spans="1:18" customFormat="1" x14ac:dyDescent="0.25">
      <c r="A291" t="str">
        <f>"11045"</f>
        <v>11045</v>
      </c>
      <c r="B291" t="str">
        <f>"01320"</f>
        <v>01320</v>
      </c>
      <c r="C291" t="str">
        <f>"1100"</f>
        <v>1100</v>
      </c>
      <c r="D291" t="str">
        <f>""</f>
        <v/>
      </c>
      <c r="E291" t="s">
        <v>442</v>
      </c>
      <c r="F291" t="s">
        <v>94</v>
      </c>
      <c r="G291" t="str">
        <f>""</f>
        <v/>
      </c>
      <c r="H291" t="str">
        <f>" 00"</f>
        <v xml:space="preserve"> 00</v>
      </c>
      <c r="I291">
        <v>0.01</v>
      </c>
      <c r="J291">
        <v>9999999.9900000002</v>
      </c>
      <c r="K291" t="s">
        <v>86</v>
      </c>
      <c r="L291" t="s">
        <v>87</v>
      </c>
      <c r="M291" t="s">
        <v>88</v>
      </c>
      <c r="P291" t="s">
        <v>29</v>
      </c>
      <c r="Q291" t="s">
        <v>29</v>
      </c>
      <c r="R291" t="s">
        <v>89</v>
      </c>
    </row>
    <row r="292" spans="1:18" customFormat="1" x14ac:dyDescent="0.25">
      <c r="A292" t="str">
        <f>"11046"</f>
        <v>11046</v>
      </c>
      <c r="B292" t="str">
        <f>"01780"</f>
        <v>01780</v>
      </c>
      <c r="C292" t="str">
        <f>"1300"</f>
        <v>1300</v>
      </c>
      <c r="D292" t="str">
        <f>""</f>
        <v/>
      </c>
      <c r="E292" t="s">
        <v>443</v>
      </c>
      <c r="F292" t="s">
        <v>172</v>
      </c>
      <c r="G292" t="str">
        <f>""</f>
        <v/>
      </c>
      <c r="H292" t="str">
        <f>" 00"</f>
        <v xml:space="preserve"> 00</v>
      </c>
      <c r="I292">
        <v>0.01</v>
      </c>
      <c r="J292">
        <v>9999999.9900000002</v>
      </c>
      <c r="K292" t="s">
        <v>104</v>
      </c>
      <c r="L292" t="s">
        <v>105</v>
      </c>
      <c r="M292" t="s">
        <v>106</v>
      </c>
      <c r="P292" t="s">
        <v>107</v>
      </c>
      <c r="Q292" t="s">
        <v>107</v>
      </c>
      <c r="R292" t="s">
        <v>108</v>
      </c>
    </row>
    <row r="293" spans="1:18" customFormat="1" x14ac:dyDescent="0.25">
      <c r="A293" t="str">
        <f>"11047"</f>
        <v>11047</v>
      </c>
      <c r="B293" t="str">
        <f>"03120"</f>
        <v>03120</v>
      </c>
      <c r="C293" t="str">
        <f>"1500"</f>
        <v>1500</v>
      </c>
      <c r="D293" t="str">
        <f>""</f>
        <v/>
      </c>
      <c r="E293" t="s">
        <v>444</v>
      </c>
      <c r="F293" t="s">
        <v>254</v>
      </c>
      <c r="G293" t="str">
        <f>""</f>
        <v/>
      </c>
      <c r="H293" t="str">
        <f>" 00"</f>
        <v xml:space="preserve"> 00</v>
      </c>
      <c r="I293">
        <v>0.01</v>
      </c>
      <c r="J293">
        <v>9999999.9900000002</v>
      </c>
      <c r="K293" t="s">
        <v>255</v>
      </c>
      <c r="L293" t="s">
        <v>256</v>
      </c>
      <c r="P293" t="s">
        <v>107</v>
      </c>
      <c r="Q293" t="s">
        <v>107</v>
      </c>
      <c r="R293" t="s">
        <v>257</v>
      </c>
    </row>
    <row r="294" spans="1:18" customFormat="1" x14ac:dyDescent="0.25">
      <c r="A294" t="str">
        <f>"11048"</f>
        <v>11048</v>
      </c>
      <c r="B294" t="str">
        <f>"01370"</f>
        <v>01370</v>
      </c>
      <c r="C294" t="str">
        <f>"1300"</f>
        <v>1300</v>
      </c>
      <c r="D294" t="str">
        <f>""</f>
        <v/>
      </c>
      <c r="E294" t="s">
        <v>445</v>
      </c>
      <c r="F294" t="s">
        <v>100</v>
      </c>
      <c r="G294" t="str">
        <f>""</f>
        <v/>
      </c>
      <c r="H294" t="str">
        <f>" 00"</f>
        <v xml:space="preserve"> 00</v>
      </c>
      <c r="I294">
        <v>0.01</v>
      </c>
      <c r="J294">
        <v>9999999.9900000002</v>
      </c>
      <c r="K294" t="s">
        <v>101</v>
      </c>
      <c r="L294" t="s">
        <v>56</v>
      </c>
      <c r="M294" t="s">
        <v>57</v>
      </c>
      <c r="N294" t="s">
        <v>58</v>
      </c>
      <c r="P294" t="s">
        <v>29</v>
      </c>
      <c r="Q294" t="s">
        <v>29</v>
      </c>
      <c r="R294" t="s">
        <v>59</v>
      </c>
    </row>
    <row r="295" spans="1:18" customFormat="1" x14ac:dyDescent="0.25">
      <c r="A295" t="str">
        <f>"11049"</f>
        <v>11049</v>
      </c>
      <c r="B295" t="str">
        <f>"03020"</f>
        <v>03020</v>
      </c>
      <c r="C295" t="str">
        <f>"1400"</f>
        <v>1400</v>
      </c>
      <c r="D295" t="str">
        <f>""</f>
        <v/>
      </c>
      <c r="E295" t="s">
        <v>446</v>
      </c>
      <c r="F295" t="s">
        <v>224</v>
      </c>
      <c r="G295" t="str">
        <f>""</f>
        <v/>
      </c>
      <c r="H295" t="str">
        <f>" 00"</f>
        <v xml:space="preserve"> 00</v>
      </c>
      <c r="I295">
        <v>0.01</v>
      </c>
      <c r="J295">
        <v>9999999.9900000002</v>
      </c>
      <c r="K295" t="s">
        <v>31</v>
      </c>
      <c r="L295" t="s">
        <v>217</v>
      </c>
      <c r="P295" t="s">
        <v>24</v>
      </c>
      <c r="Q295" t="s">
        <v>24</v>
      </c>
      <c r="R295" t="s">
        <v>31</v>
      </c>
    </row>
    <row r="296" spans="1:18" customFormat="1" x14ac:dyDescent="0.25">
      <c r="A296" t="str">
        <f>"11050"</f>
        <v>11050</v>
      </c>
      <c r="B296" t="str">
        <f>"03020"</f>
        <v>03020</v>
      </c>
      <c r="C296" t="str">
        <f>"1400"</f>
        <v>1400</v>
      </c>
      <c r="D296" t="str">
        <f>""</f>
        <v/>
      </c>
      <c r="E296" t="s">
        <v>447</v>
      </c>
      <c r="F296" t="s">
        <v>224</v>
      </c>
      <c r="G296" t="str">
        <f>""</f>
        <v/>
      </c>
      <c r="H296" t="str">
        <f>" 00"</f>
        <v xml:space="preserve"> 00</v>
      </c>
      <c r="I296">
        <v>0.01</v>
      </c>
      <c r="J296">
        <v>9999999.9900000002</v>
      </c>
      <c r="K296" t="s">
        <v>31</v>
      </c>
      <c r="L296" t="s">
        <v>217</v>
      </c>
      <c r="P296" t="s">
        <v>24</v>
      </c>
      <c r="Q296" t="s">
        <v>24</v>
      </c>
      <c r="R296" t="s">
        <v>31</v>
      </c>
    </row>
    <row r="297" spans="1:18" customFormat="1" x14ac:dyDescent="0.25">
      <c r="A297" t="str">
        <f>"11051"</f>
        <v>11051</v>
      </c>
      <c r="B297" t="str">
        <f>"01770"</f>
        <v>01770</v>
      </c>
      <c r="C297" t="str">
        <f>"1100"</f>
        <v>1100</v>
      </c>
      <c r="D297" t="str">
        <f>""</f>
        <v/>
      </c>
      <c r="E297" t="s">
        <v>448</v>
      </c>
      <c r="F297" t="s">
        <v>169</v>
      </c>
      <c r="G297" t="str">
        <f>""</f>
        <v/>
      </c>
      <c r="H297" t="str">
        <f>" 00"</f>
        <v xml:space="preserve"> 00</v>
      </c>
      <c r="I297">
        <v>0.01</v>
      </c>
      <c r="J297">
        <v>9999999.9900000002</v>
      </c>
      <c r="K297" t="s">
        <v>140</v>
      </c>
      <c r="L297" t="s">
        <v>148</v>
      </c>
      <c r="P297" t="s">
        <v>24</v>
      </c>
      <c r="Q297" t="s">
        <v>24</v>
      </c>
      <c r="R297" t="s">
        <v>139</v>
      </c>
    </row>
    <row r="298" spans="1:18" customFormat="1" x14ac:dyDescent="0.25">
      <c r="A298" t="str">
        <f>"11053"</f>
        <v>11053</v>
      </c>
      <c r="B298" t="str">
        <f>"05005"</f>
        <v>05005</v>
      </c>
      <c r="C298" t="str">
        <f>"1700"</f>
        <v>1700</v>
      </c>
      <c r="D298" t="str">
        <f>""</f>
        <v/>
      </c>
      <c r="E298" t="s">
        <v>449</v>
      </c>
      <c r="F298" t="s">
        <v>346</v>
      </c>
      <c r="G298" t="str">
        <f>""</f>
        <v/>
      </c>
      <c r="H298" t="str">
        <f>" 00"</f>
        <v xml:space="preserve"> 00</v>
      </c>
      <c r="I298">
        <v>0.01</v>
      </c>
      <c r="J298">
        <v>9999999.9900000002</v>
      </c>
      <c r="K298" t="s">
        <v>31</v>
      </c>
      <c r="L298" t="s">
        <v>217</v>
      </c>
      <c r="P298" t="s">
        <v>107</v>
      </c>
      <c r="Q298" t="s">
        <v>107</v>
      </c>
      <c r="R298" t="s">
        <v>31</v>
      </c>
    </row>
    <row r="299" spans="1:18" customFormat="1" x14ac:dyDescent="0.25">
      <c r="A299" t="str">
        <f>"12001"</f>
        <v>12001</v>
      </c>
      <c r="B299" t="str">
        <f>"04010"</f>
        <v>04010</v>
      </c>
      <c r="C299" t="str">
        <f>"1400"</f>
        <v>1400</v>
      </c>
      <c r="D299" t="str">
        <f>"12001"</f>
        <v>12001</v>
      </c>
      <c r="E299" t="s">
        <v>450</v>
      </c>
      <c r="F299" t="s">
        <v>338</v>
      </c>
      <c r="G299" t="str">
        <f>""</f>
        <v/>
      </c>
      <c r="H299" t="str">
        <f>" 00"</f>
        <v xml:space="preserve"> 00</v>
      </c>
      <c r="I299">
        <v>0.01</v>
      </c>
      <c r="J299">
        <v>9999999.9900000002</v>
      </c>
      <c r="K299" t="s">
        <v>32</v>
      </c>
      <c r="L299" t="s">
        <v>34</v>
      </c>
      <c r="P299" t="s">
        <v>326</v>
      </c>
      <c r="Q299" t="s">
        <v>326</v>
      </c>
      <c r="R299" t="s">
        <v>451</v>
      </c>
    </row>
    <row r="300" spans="1:18" customFormat="1" x14ac:dyDescent="0.25">
      <c r="A300" t="str">
        <f>"12002"</f>
        <v>12002</v>
      </c>
      <c r="B300" t="str">
        <f>"04010"</f>
        <v>04010</v>
      </c>
      <c r="C300" t="str">
        <f>"1400"</f>
        <v>1400</v>
      </c>
      <c r="D300" t="str">
        <f>""</f>
        <v/>
      </c>
      <c r="E300" t="s">
        <v>452</v>
      </c>
      <c r="F300" t="s">
        <v>338</v>
      </c>
      <c r="G300" t="str">
        <f>""</f>
        <v/>
      </c>
      <c r="H300" t="str">
        <f>" 00"</f>
        <v xml:space="preserve"> 00</v>
      </c>
      <c r="I300">
        <v>0.01</v>
      </c>
      <c r="J300">
        <v>9999999.9900000002</v>
      </c>
      <c r="K300" t="s">
        <v>32</v>
      </c>
      <c r="L300" t="s">
        <v>34</v>
      </c>
      <c r="P300" t="s">
        <v>326</v>
      </c>
      <c r="Q300" t="s">
        <v>326</v>
      </c>
      <c r="R300" t="s">
        <v>453</v>
      </c>
    </row>
    <row r="301" spans="1:18" customFormat="1" x14ac:dyDescent="0.25">
      <c r="A301" t="str">
        <f>"12005"</f>
        <v>12005</v>
      </c>
      <c r="B301" t="str">
        <f>"03000"</f>
        <v>03000</v>
      </c>
      <c r="C301" t="str">
        <f>"1400"</f>
        <v>1400</v>
      </c>
      <c r="D301" t="str">
        <f>""</f>
        <v/>
      </c>
      <c r="E301" t="s">
        <v>454</v>
      </c>
      <c r="F301" t="s">
        <v>216</v>
      </c>
      <c r="G301" t="str">
        <f>""</f>
        <v/>
      </c>
      <c r="H301" t="str">
        <f>" 00"</f>
        <v xml:space="preserve"> 00</v>
      </c>
      <c r="I301">
        <v>0.01</v>
      </c>
      <c r="J301">
        <v>9999999.9900000002</v>
      </c>
      <c r="K301" t="s">
        <v>31</v>
      </c>
      <c r="L301" t="s">
        <v>217</v>
      </c>
      <c r="P301" t="s">
        <v>326</v>
      </c>
      <c r="Q301" t="s">
        <v>326</v>
      </c>
      <c r="R301" t="s">
        <v>31</v>
      </c>
    </row>
    <row r="302" spans="1:18" customFormat="1" x14ac:dyDescent="0.25">
      <c r="A302" t="str">
        <f>"13003"</f>
        <v>13003</v>
      </c>
      <c r="B302" t="str">
        <f>"03050"</f>
        <v>03050</v>
      </c>
      <c r="C302" t="str">
        <f>"1400"</f>
        <v>1400</v>
      </c>
      <c r="D302" t="str">
        <f>""</f>
        <v/>
      </c>
      <c r="E302" t="s">
        <v>455</v>
      </c>
      <c r="F302" t="s">
        <v>229</v>
      </c>
      <c r="G302" t="str">
        <f>""</f>
        <v/>
      </c>
      <c r="H302" t="str">
        <f>" 00"</f>
        <v xml:space="preserve"> 00</v>
      </c>
      <c r="I302">
        <v>0.01</v>
      </c>
      <c r="J302">
        <v>9999999.9900000002</v>
      </c>
      <c r="K302" t="s">
        <v>240</v>
      </c>
      <c r="P302" t="s">
        <v>230</v>
      </c>
      <c r="Q302" t="s">
        <v>230</v>
      </c>
      <c r="R302" t="s">
        <v>231</v>
      </c>
    </row>
    <row r="303" spans="1:18" customFormat="1" x14ac:dyDescent="0.25">
      <c r="A303" t="str">
        <f>"13007"</f>
        <v>13007</v>
      </c>
      <c r="B303" t="str">
        <f>"03050"</f>
        <v>03050</v>
      </c>
      <c r="C303" t="str">
        <f>"1400"</f>
        <v>1400</v>
      </c>
      <c r="D303" t="str">
        <f>"13007"</f>
        <v>13007</v>
      </c>
      <c r="E303" t="s">
        <v>456</v>
      </c>
      <c r="F303" t="s">
        <v>229</v>
      </c>
      <c r="G303" t="str">
        <f>""</f>
        <v/>
      </c>
      <c r="H303" t="str">
        <f>" 00"</f>
        <v xml:space="preserve"> 00</v>
      </c>
      <c r="I303">
        <v>0.01</v>
      </c>
      <c r="J303">
        <v>9999999.9900000002</v>
      </c>
      <c r="K303" t="s">
        <v>235</v>
      </c>
      <c r="L303" t="s">
        <v>217</v>
      </c>
      <c r="P303" t="s">
        <v>230</v>
      </c>
      <c r="Q303" t="s">
        <v>230</v>
      </c>
      <c r="R303" t="s">
        <v>231</v>
      </c>
    </row>
    <row r="304" spans="1:18" customFormat="1" x14ac:dyDescent="0.25">
      <c r="A304" t="str">
        <f>"13008"</f>
        <v>13008</v>
      </c>
      <c r="B304" t="str">
        <f>"03094"</f>
        <v>03094</v>
      </c>
      <c r="C304" t="str">
        <f>"1400"</f>
        <v>1400</v>
      </c>
      <c r="D304" t="str">
        <f>"13008"</f>
        <v>13008</v>
      </c>
      <c r="E304" t="s">
        <v>457</v>
      </c>
      <c r="F304" t="s">
        <v>252</v>
      </c>
      <c r="G304" t="str">
        <f>""</f>
        <v/>
      </c>
      <c r="H304" t="str">
        <f>" 00"</f>
        <v xml:space="preserve"> 00</v>
      </c>
      <c r="I304">
        <v>0.01</v>
      </c>
      <c r="J304">
        <v>9999999.9900000002</v>
      </c>
      <c r="K304" t="s">
        <v>243</v>
      </c>
      <c r="L304" t="s">
        <v>253</v>
      </c>
      <c r="P304" t="s">
        <v>230</v>
      </c>
      <c r="Q304" t="s">
        <v>230</v>
      </c>
      <c r="R304" t="s">
        <v>253</v>
      </c>
    </row>
    <row r="305" spans="1:18" customFormat="1" x14ac:dyDescent="0.25">
      <c r="A305" t="str">
        <f>"14001"</f>
        <v>14001</v>
      </c>
      <c r="B305" t="str">
        <f>"03050"</f>
        <v>03050</v>
      </c>
      <c r="C305" t="str">
        <f>"1400"</f>
        <v>1400</v>
      </c>
      <c r="D305" t="str">
        <f>""</f>
        <v/>
      </c>
      <c r="E305" t="s">
        <v>458</v>
      </c>
      <c r="F305" t="s">
        <v>229</v>
      </c>
      <c r="G305" t="str">
        <f>""</f>
        <v/>
      </c>
      <c r="H305" t="str">
        <f>" 00"</f>
        <v xml:space="preserve"> 00</v>
      </c>
      <c r="I305">
        <v>0.01</v>
      </c>
      <c r="J305">
        <v>9999999.9900000002</v>
      </c>
      <c r="K305" t="s">
        <v>240</v>
      </c>
      <c r="P305" t="s">
        <v>230</v>
      </c>
      <c r="Q305" t="s">
        <v>230</v>
      </c>
      <c r="R305" t="s">
        <v>231</v>
      </c>
    </row>
    <row r="306" spans="1:18" customFormat="1" x14ac:dyDescent="0.25">
      <c r="A306" t="str">
        <f>"14002"</f>
        <v>14002</v>
      </c>
      <c r="B306" t="str">
        <f>"03050"</f>
        <v>03050</v>
      </c>
      <c r="C306" t="str">
        <f>"1400"</f>
        <v>1400</v>
      </c>
      <c r="D306" t="str">
        <f>""</f>
        <v/>
      </c>
      <c r="E306" t="s">
        <v>459</v>
      </c>
      <c r="F306" t="s">
        <v>229</v>
      </c>
      <c r="G306" t="str">
        <f>""</f>
        <v/>
      </c>
      <c r="H306" t="str">
        <f>" 00"</f>
        <v xml:space="preserve"> 00</v>
      </c>
      <c r="I306">
        <v>0.01</v>
      </c>
      <c r="J306">
        <v>9999999.9900000002</v>
      </c>
      <c r="K306" t="s">
        <v>240</v>
      </c>
      <c r="P306" t="s">
        <v>230</v>
      </c>
      <c r="Q306" t="s">
        <v>230</v>
      </c>
      <c r="R306" t="s">
        <v>231</v>
      </c>
    </row>
    <row r="307" spans="1:18" customFormat="1" x14ac:dyDescent="0.25">
      <c r="A307" t="str">
        <f>"14004"</f>
        <v>14004</v>
      </c>
      <c r="B307" t="str">
        <f>"03070"</f>
        <v>03070</v>
      </c>
      <c r="C307" t="str">
        <f>"1400"</f>
        <v>1400</v>
      </c>
      <c r="D307" t="str">
        <f>""</f>
        <v/>
      </c>
      <c r="E307" t="s">
        <v>460</v>
      </c>
      <c r="F307" t="s">
        <v>239</v>
      </c>
      <c r="G307" t="str">
        <f>""</f>
        <v/>
      </c>
      <c r="H307" t="str">
        <f>" 00"</f>
        <v xml:space="preserve"> 00</v>
      </c>
      <c r="I307">
        <v>0.01</v>
      </c>
      <c r="J307">
        <v>9999999.9900000002</v>
      </c>
      <c r="K307" t="s">
        <v>240</v>
      </c>
      <c r="P307" t="s">
        <v>230</v>
      </c>
      <c r="Q307" t="s">
        <v>230</v>
      </c>
      <c r="R307" t="s">
        <v>231</v>
      </c>
    </row>
    <row r="308" spans="1:18" customFormat="1" x14ac:dyDescent="0.25">
      <c r="A308" t="str">
        <f>"14006"</f>
        <v>14006</v>
      </c>
      <c r="B308" t="str">
        <f>"03050"</f>
        <v>03050</v>
      </c>
      <c r="C308" t="str">
        <f>"1400"</f>
        <v>1400</v>
      </c>
      <c r="D308" t="str">
        <f>""</f>
        <v/>
      </c>
      <c r="E308" t="s">
        <v>461</v>
      </c>
      <c r="F308" t="s">
        <v>229</v>
      </c>
      <c r="G308" t="str">
        <f>""</f>
        <v/>
      </c>
      <c r="H308" t="str">
        <f>" 00"</f>
        <v xml:space="preserve"> 00</v>
      </c>
      <c r="I308">
        <v>0.01</v>
      </c>
      <c r="J308">
        <v>9999999.9900000002</v>
      </c>
      <c r="K308" t="s">
        <v>240</v>
      </c>
      <c r="P308" t="s">
        <v>230</v>
      </c>
      <c r="Q308" t="s">
        <v>230</v>
      </c>
      <c r="R308" t="s">
        <v>231</v>
      </c>
    </row>
    <row r="309" spans="1:18" customFormat="1" x14ac:dyDescent="0.25">
      <c r="A309" t="str">
        <f>"14007"</f>
        <v>14007</v>
      </c>
      <c r="B309" t="str">
        <f>"03050"</f>
        <v>03050</v>
      </c>
      <c r="C309" t="str">
        <f>"1400"</f>
        <v>1400</v>
      </c>
      <c r="D309" t="str">
        <f>""</f>
        <v/>
      </c>
      <c r="E309" t="s">
        <v>462</v>
      </c>
      <c r="F309" t="s">
        <v>229</v>
      </c>
      <c r="G309" t="str">
        <f>""</f>
        <v/>
      </c>
      <c r="H309" t="str">
        <f>" 00"</f>
        <v xml:space="preserve"> 00</v>
      </c>
      <c r="I309">
        <v>0.01</v>
      </c>
      <c r="J309">
        <v>9999999.9900000002</v>
      </c>
      <c r="K309" t="s">
        <v>240</v>
      </c>
      <c r="P309" t="s">
        <v>230</v>
      </c>
      <c r="Q309" t="s">
        <v>230</v>
      </c>
      <c r="R309" t="s">
        <v>231</v>
      </c>
    </row>
    <row r="310" spans="1:18" customFormat="1" x14ac:dyDescent="0.25">
      <c r="A310" t="str">
        <f>"14008"</f>
        <v>14008</v>
      </c>
      <c r="B310" t="str">
        <f>"03050"</f>
        <v>03050</v>
      </c>
      <c r="C310" t="str">
        <f>"1400"</f>
        <v>1400</v>
      </c>
      <c r="D310" t="str">
        <f>""</f>
        <v/>
      </c>
      <c r="E310" t="s">
        <v>463</v>
      </c>
      <c r="F310" t="s">
        <v>229</v>
      </c>
      <c r="G310" t="str">
        <f>""</f>
        <v/>
      </c>
      <c r="H310" t="str">
        <f>" 00"</f>
        <v xml:space="preserve"> 00</v>
      </c>
      <c r="I310">
        <v>0.01</v>
      </c>
      <c r="J310">
        <v>9999999.9900000002</v>
      </c>
      <c r="K310" t="s">
        <v>240</v>
      </c>
      <c r="P310" t="s">
        <v>230</v>
      </c>
      <c r="Q310" t="s">
        <v>230</v>
      </c>
      <c r="R310" t="s">
        <v>231</v>
      </c>
    </row>
    <row r="311" spans="1:18" customFormat="1" x14ac:dyDescent="0.25">
      <c r="A311" t="str">
        <f>"15001"</f>
        <v>15001</v>
      </c>
      <c r="B311" t="str">
        <f>"03769"</f>
        <v>03769</v>
      </c>
      <c r="C311" t="str">
        <f>"1700"</f>
        <v>1700</v>
      </c>
      <c r="D311" t="str">
        <f>""</f>
        <v/>
      </c>
      <c r="E311" t="s">
        <v>464</v>
      </c>
      <c r="F311" t="s">
        <v>465</v>
      </c>
      <c r="G311" t="str">
        <f>""</f>
        <v/>
      </c>
      <c r="H311" t="str">
        <f>" 00"</f>
        <v xml:space="preserve"> 00</v>
      </c>
      <c r="I311">
        <v>0.01</v>
      </c>
      <c r="J311">
        <v>9999999.9900000002</v>
      </c>
      <c r="K311" t="s">
        <v>31</v>
      </c>
      <c r="L311" t="s">
        <v>217</v>
      </c>
      <c r="P311" t="s">
        <v>230</v>
      </c>
      <c r="Q311" t="s">
        <v>230</v>
      </c>
      <c r="R311" t="s">
        <v>31</v>
      </c>
    </row>
    <row r="312" spans="1:18" customFormat="1" x14ac:dyDescent="0.25">
      <c r="A312" t="str">
        <f>"15002"</f>
        <v>15002</v>
      </c>
      <c r="B312" t="str">
        <f>"03769"</f>
        <v>03769</v>
      </c>
      <c r="C312" t="str">
        <f>"1400"</f>
        <v>1400</v>
      </c>
      <c r="D312" t="str">
        <f>""</f>
        <v/>
      </c>
      <c r="E312" t="s">
        <v>466</v>
      </c>
      <c r="F312" t="s">
        <v>465</v>
      </c>
      <c r="G312" t="str">
        <f>""</f>
        <v/>
      </c>
      <c r="H312" t="str">
        <f>" 00"</f>
        <v xml:space="preserve"> 00</v>
      </c>
      <c r="I312">
        <v>0.01</v>
      </c>
      <c r="J312">
        <v>9999999.9900000002</v>
      </c>
      <c r="K312" t="s">
        <v>31</v>
      </c>
      <c r="L312" t="s">
        <v>217</v>
      </c>
      <c r="P312" t="s">
        <v>230</v>
      </c>
      <c r="Q312" t="s">
        <v>230</v>
      </c>
      <c r="R312" t="s">
        <v>31</v>
      </c>
    </row>
    <row r="313" spans="1:18" customFormat="1" x14ac:dyDescent="0.25">
      <c r="A313" t="str">
        <f>"15003"</f>
        <v>15003</v>
      </c>
      <c r="B313" t="str">
        <f>"03769"</f>
        <v>03769</v>
      </c>
      <c r="C313" t="str">
        <f>"1700"</f>
        <v>1700</v>
      </c>
      <c r="D313" t="str">
        <f>""</f>
        <v/>
      </c>
      <c r="E313" t="s">
        <v>467</v>
      </c>
      <c r="F313" t="s">
        <v>465</v>
      </c>
      <c r="G313" t="str">
        <f>""</f>
        <v/>
      </c>
      <c r="H313" t="str">
        <f>" 00"</f>
        <v xml:space="preserve"> 00</v>
      </c>
      <c r="I313">
        <v>0.01</v>
      </c>
      <c r="J313">
        <v>9999999.9900000002</v>
      </c>
      <c r="K313" t="s">
        <v>31</v>
      </c>
      <c r="L313" t="s">
        <v>217</v>
      </c>
      <c r="P313" t="s">
        <v>230</v>
      </c>
      <c r="Q313" t="s">
        <v>230</v>
      </c>
      <c r="R313" t="s">
        <v>31</v>
      </c>
    </row>
    <row r="314" spans="1:18" customFormat="1" x14ac:dyDescent="0.25">
      <c r="A314" t="str">
        <f>"15004"</f>
        <v>15004</v>
      </c>
      <c r="B314" t="str">
        <f>"03769"</f>
        <v>03769</v>
      </c>
      <c r="C314" t="str">
        <f>"1700"</f>
        <v>1700</v>
      </c>
      <c r="D314" t="str">
        <f>""</f>
        <v/>
      </c>
      <c r="E314" t="s">
        <v>468</v>
      </c>
      <c r="F314" t="s">
        <v>465</v>
      </c>
      <c r="G314" t="str">
        <f>""</f>
        <v/>
      </c>
      <c r="H314" t="str">
        <f>" 00"</f>
        <v xml:space="preserve"> 00</v>
      </c>
      <c r="I314">
        <v>0.01</v>
      </c>
      <c r="J314">
        <v>9999999.9900000002</v>
      </c>
      <c r="K314" t="s">
        <v>27</v>
      </c>
      <c r="L314" t="s">
        <v>28</v>
      </c>
      <c r="P314" t="s">
        <v>230</v>
      </c>
      <c r="Q314" t="s">
        <v>230</v>
      </c>
      <c r="R314" t="s">
        <v>28</v>
      </c>
    </row>
    <row r="315" spans="1:18" customFormat="1" x14ac:dyDescent="0.25">
      <c r="A315" t="str">
        <f>"15005"</f>
        <v>15005</v>
      </c>
      <c r="B315" t="str">
        <f>"03769"</f>
        <v>03769</v>
      </c>
      <c r="C315" t="str">
        <f>"1300"</f>
        <v>1300</v>
      </c>
      <c r="D315" t="str">
        <f>""</f>
        <v/>
      </c>
      <c r="E315" t="s">
        <v>469</v>
      </c>
      <c r="F315" t="s">
        <v>465</v>
      </c>
      <c r="G315" t="str">
        <f>""</f>
        <v/>
      </c>
      <c r="H315" t="str">
        <f>" 00"</f>
        <v xml:space="preserve"> 00</v>
      </c>
      <c r="I315">
        <v>0.01</v>
      </c>
      <c r="J315">
        <v>9999999.9900000002</v>
      </c>
      <c r="K315" t="s">
        <v>31</v>
      </c>
      <c r="L315" t="s">
        <v>217</v>
      </c>
      <c r="P315" t="s">
        <v>230</v>
      </c>
      <c r="Q315" t="s">
        <v>230</v>
      </c>
      <c r="R315" t="s">
        <v>31</v>
      </c>
    </row>
    <row r="316" spans="1:18" customFormat="1" x14ac:dyDescent="0.25">
      <c r="A316" t="str">
        <f>"15009"</f>
        <v>15009</v>
      </c>
      <c r="B316" t="str">
        <f>"03769"</f>
        <v>03769</v>
      </c>
      <c r="C316" t="str">
        <f>"1700"</f>
        <v>1700</v>
      </c>
      <c r="D316" t="str">
        <f>""</f>
        <v/>
      </c>
      <c r="E316" t="s">
        <v>470</v>
      </c>
      <c r="F316" t="s">
        <v>465</v>
      </c>
      <c r="G316" t="str">
        <f>""</f>
        <v/>
      </c>
      <c r="H316" t="str">
        <f>" 00"</f>
        <v xml:space="preserve"> 00</v>
      </c>
      <c r="I316">
        <v>0.01</v>
      </c>
      <c r="J316">
        <v>9999999.9900000002</v>
      </c>
      <c r="K316" t="s">
        <v>31</v>
      </c>
      <c r="L316" t="s">
        <v>217</v>
      </c>
      <c r="M316" t="s">
        <v>383</v>
      </c>
      <c r="P316" t="s">
        <v>230</v>
      </c>
      <c r="Q316" t="s">
        <v>230</v>
      </c>
      <c r="R316" t="s">
        <v>31</v>
      </c>
    </row>
    <row r="317" spans="1:18" customFormat="1" x14ac:dyDescent="0.25">
      <c r="A317" t="str">
        <f>"16001"</f>
        <v>16001</v>
      </c>
      <c r="B317" t="str">
        <f>"05000"</f>
        <v>05000</v>
      </c>
      <c r="C317" t="str">
        <f>"1700"</f>
        <v>1700</v>
      </c>
      <c r="D317" t="str">
        <f>"16001"</f>
        <v>16001</v>
      </c>
      <c r="E317" t="s">
        <v>471</v>
      </c>
      <c r="F317" t="s">
        <v>342</v>
      </c>
      <c r="G317" t="str">
        <f>""</f>
        <v/>
      </c>
      <c r="H317" t="str">
        <f>" 00"</f>
        <v xml:space="preserve"> 00</v>
      </c>
      <c r="I317">
        <v>0.01</v>
      </c>
      <c r="J317">
        <v>9999999.9900000002</v>
      </c>
      <c r="K317" t="s">
        <v>365</v>
      </c>
      <c r="L317" t="s">
        <v>343</v>
      </c>
      <c r="M317" t="s">
        <v>27</v>
      </c>
      <c r="P317" t="s">
        <v>107</v>
      </c>
      <c r="Q317" t="s">
        <v>107</v>
      </c>
      <c r="R317" t="s">
        <v>344</v>
      </c>
    </row>
    <row r="318" spans="1:18" customFormat="1" x14ac:dyDescent="0.25">
      <c r="A318" t="str">
        <f>"16002"</f>
        <v>16002</v>
      </c>
      <c r="B318" t="str">
        <f>"05111"</f>
        <v>05111</v>
      </c>
      <c r="C318" t="str">
        <f>"1700"</f>
        <v>1700</v>
      </c>
      <c r="D318" t="str">
        <f>"16002"</f>
        <v>16002</v>
      </c>
      <c r="E318" t="s">
        <v>472</v>
      </c>
      <c r="F318" t="s">
        <v>364</v>
      </c>
      <c r="G318" t="str">
        <f>""</f>
        <v/>
      </c>
      <c r="H318" t="str">
        <f>" 00"</f>
        <v xml:space="preserve"> 00</v>
      </c>
      <c r="I318">
        <v>0.01</v>
      </c>
      <c r="J318">
        <v>9999999.9900000002</v>
      </c>
      <c r="K318" t="s">
        <v>365</v>
      </c>
      <c r="L318" t="s">
        <v>473</v>
      </c>
      <c r="P318" t="s">
        <v>107</v>
      </c>
      <c r="Q318" t="s">
        <v>107</v>
      </c>
      <c r="R318" t="s">
        <v>365</v>
      </c>
    </row>
    <row r="319" spans="1:18" customFormat="1" x14ac:dyDescent="0.25">
      <c r="A319" t="str">
        <f>"16004"</f>
        <v>16004</v>
      </c>
      <c r="B319" t="str">
        <f>"05030"</f>
        <v>05030</v>
      </c>
      <c r="C319" t="str">
        <f>"1700"</f>
        <v>1700</v>
      </c>
      <c r="D319" t="str">
        <f>"16004"</f>
        <v>16004</v>
      </c>
      <c r="E319" t="s">
        <v>474</v>
      </c>
      <c r="F319" t="s">
        <v>356</v>
      </c>
      <c r="G319" t="str">
        <f>""</f>
        <v/>
      </c>
      <c r="H319" t="str">
        <f>" 00"</f>
        <v xml:space="preserve"> 00</v>
      </c>
      <c r="I319">
        <v>0.01</v>
      </c>
      <c r="J319">
        <v>9999999.9900000002</v>
      </c>
      <c r="K319" t="s">
        <v>354</v>
      </c>
      <c r="L319" t="s">
        <v>343</v>
      </c>
      <c r="M319" t="s">
        <v>357</v>
      </c>
      <c r="P319" t="s">
        <v>107</v>
      </c>
      <c r="Q319" t="s">
        <v>107</v>
      </c>
      <c r="R319" t="s">
        <v>357</v>
      </c>
    </row>
    <row r="320" spans="1:18" customFormat="1" x14ac:dyDescent="0.25">
      <c r="A320" t="str">
        <f>"16005"</f>
        <v>16005</v>
      </c>
      <c r="B320" t="str">
        <f>"06000"</f>
        <v>06000</v>
      </c>
      <c r="C320" t="str">
        <f>"1700"</f>
        <v>1700</v>
      </c>
      <c r="D320" t="str">
        <f>"16005"</f>
        <v>16005</v>
      </c>
      <c r="E320" t="s">
        <v>475</v>
      </c>
      <c r="F320" t="s">
        <v>382</v>
      </c>
      <c r="G320" t="str">
        <f>""</f>
        <v/>
      </c>
      <c r="H320" t="str">
        <f>" 10"</f>
        <v xml:space="preserve"> 10</v>
      </c>
      <c r="I320">
        <v>0.01</v>
      </c>
      <c r="J320">
        <v>500</v>
      </c>
      <c r="K320" t="s">
        <v>386</v>
      </c>
      <c r="L320" t="s">
        <v>384</v>
      </c>
      <c r="M320" t="s">
        <v>385</v>
      </c>
      <c r="N320" t="s">
        <v>389</v>
      </c>
      <c r="P320" t="s">
        <v>29</v>
      </c>
      <c r="Q320" t="s">
        <v>29</v>
      </c>
      <c r="R320" t="s">
        <v>386</v>
      </c>
    </row>
    <row r="321" spans="1:18" customFormat="1" x14ac:dyDescent="0.25">
      <c r="A321" t="str">
        <f>"16005"</f>
        <v>16005</v>
      </c>
      <c r="B321" t="str">
        <f>"06000"</f>
        <v>06000</v>
      </c>
      <c r="C321" t="str">
        <f>"1700"</f>
        <v>1700</v>
      </c>
      <c r="D321" t="str">
        <f>"16005"</f>
        <v>16005</v>
      </c>
      <c r="E321" t="s">
        <v>475</v>
      </c>
      <c r="F321" t="s">
        <v>382</v>
      </c>
      <c r="G321" t="str">
        <f>""</f>
        <v/>
      </c>
      <c r="H321" t="str">
        <f>" 20"</f>
        <v xml:space="preserve"> 20</v>
      </c>
      <c r="I321">
        <v>500.01</v>
      </c>
      <c r="J321">
        <v>9999999.9900000002</v>
      </c>
      <c r="K321" t="s">
        <v>383</v>
      </c>
      <c r="L321" t="s">
        <v>384</v>
      </c>
      <c r="M321" t="s">
        <v>385</v>
      </c>
      <c r="N321" t="s">
        <v>476</v>
      </c>
      <c r="P321" t="s">
        <v>29</v>
      </c>
      <c r="Q321" t="s">
        <v>29</v>
      </c>
      <c r="R321" t="s">
        <v>386</v>
      </c>
    </row>
    <row r="322" spans="1:18" customFormat="1" x14ac:dyDescent="0.25">
      <c r="A322" t="str">
        <f>"16006"</f>
        <v>16006</v>
      </c>
      <c r="B322" t="str">
        <f>"05111"</f>
        <v>05111</v>
      </c>
      <c r="C322" t="str">
        <f>"1700"</f>
        <v>1700</v>
      </c>
      <c r="D322" t="str">
        <f>"16006"</f>
        <v>16006</v>
      </c>
      <c r="E322" t="s">
        <v>477</v>
      </c>
      <c r="F322" t="s">
        <v>364</v>
      </c>
      <c r="G322" t="str">
        <f>""</f>
        <v/>
      </c>
      <c r="H322" t="str">
        <f>" 00"</f>
        <v xml:space="preserve"> 00</v>
      </c>
      <c r="I322">
        <v>0.01</v>
      </c>
      <c r="J322">
        <v>9999999.9900000002</v>
      </c>
      <c r="K322" t="s">
        <v>365</v>
      </c>
      <c r="L322" t="s">
        <v>478</v>
      </c>
      <c r="M322" t="s">
        <v>473</v>
      </c>
      <c r="P322" t="s">
        <v>107</v>
      </c>
      <c r="Q322" t="s">
        <v>107</v>
      </c>
      <c r="R322" t="s">
        <v>365</v>
      </c>
    </row>
    <row r="323" spans="1:18" customFormat="1" x14ac:dyDescent="0.25">
      <c r="A323" t="str">
        <f>"16007"</f>
        <v>16007</v>
      </c>
      <c r="B323" t="str">
        <f>"05111"</f>
        <v>05111</v>
      </c>
      <c r="C323" t="str">
        <f>"1700"</f>
        <v>1700</v>
      </c>
      <c r="D323" t="str">
        <f>"16007"</f>
        <v>16007</v>
      </c>
      <c r="E323" t="s">
        <v>479</v>
      </c>
      <c r="F323" t="s">
        <v>364</v>
      </c>
      <c r="G323" t="str">
        <f>""</f>
        <v/>
      </c>
      <c r="H323" t="str">
        <f>" 00"</f>
        <v xml:space="preserve"> 00</v>
      </c>
      <c r="I323">
        <v>0.01</v>
      </c>
      <c r="J323">
        <v>9999999.9900000002</v>
      </c>
      <c r="K323" t="s">
        <v>365</v>
      </c>
      <c r="L323" t="s">
        <v>478</v>
      </c>
      <c r="M323" t="s">
        <v>473</v>
      </c>
      <c r="P323" t="s">
        <v>107</v>
      </c>
      <c r="Q323" t="s">
        <v>107</v>
      </c>
      <c r="R323" t="s">
        <v>365</v>
      </c>
    </row>
    <row r="324" spans="1:18" customFormat="1" x14ac:dyDescent="0.25">
      <c r="A324" t="str">
        <f>"16009"</f>
        <v>16009</v>
      </c>
      <c r="B324" t="str">
        <f>"05111"</f>
        <v>05111</v>
      </c>
      <c r="C324" t="str">
        <f>"1700"</f>
        <v>1700</v>
      </c>
      <c r="D324" t="str">
        <f>"16009"</f>
        <v>16009</v>
      </c>
      <c r="E324" t="s">
        <v>480</v>
      </c>
      <c r="F324" t="s">
        <v>364</v>
      </c>
      <c r="G324" t="str">
        <f>""</f>
        <v/>
      </c>
      <c r="H324" t="str">
        <f>" 00"</f>
        <v xml:space="preserve"> 00</v>
      </c>
      <c r="I324">
        <v>0.01</v>
      </c>
      <c r="J324">
        <v>9999999.9900000002</v>
      </c>
      <c r="K324" t="s">
        <v>365</v>
      </c>
      <c r="L324" t="s">
        <v>478</v>
      </c>
      <c r="M324" t="s">
        <v>473</v>
      </c>
      <c r="P324" t="s">
        <v>107</v>
      </c>
      <c r="Q324" t="s">
        <v>107</v>
      </c>
      <c r="R324" t="s">
        <v>365</v>
      </c>
    </row>
    <row r="325" spans="1:18" customFormat="1" x14ac:dyDescent="0.25">
      <c r="A325" t="str">
        <f>"16010"</f>
        <v>16010</v>
      </c>
      <c r="B325" t="str">
        <f>"05115"</f>
        <v>05115</v>
      </c>
      <c r="C325" t="str">
        <f>"1700"</f>
        <v>1700</v>
      </c>
      <c r="D325" t="str">
        <f>"16010"</f>
        <v>16010</v>
      </c>
      <c r="E325" t="s">
        <v>481</v>
      </c>
      <c r="F325" t="s">
        <v>366</v>
      </c>
      <c r="G325" t="str">
        <f>""</f>
        <v/>
      </c>
      <c r="H325" t="str">
        <f>" 00"</f>
        <v xml:space="preserve"> 00</v>
      </c>
      <c r="I325">
        <v>0.01</v>
      </c>
      <c r="J325">
        <v>9999999.9900000002</v>
      </c>
      <c r="K325" t="s">
        <v>367</v>
      </c>
      <c r="L325" t="s">
        <v>368</v>
      </c>
      <c r="M325" t="s">
        <v>369</v>
      </c>
      <c r="P325" t="s">
        <v>24</v>
      </c>
      <c r="Q325" t="s">
        <v>24</v>
      </c>
      <c r="R325" t="s">
        <v>367</v>
      </c>
    </row>
    <row r="326" spans="1:18" customFormat="1" x14ac:dyDescent="0.25">
      <c r="A326" t="str">
        <f>"16011"</f>
        <v>16011</v>
      </c>
      <c r="B326" t="str">
        <f>"05111"</f>
        <v>05111</v>
      </c>
      <c r="C326" t="str">
        <f>"1700"</f>
        <v>1700</v>
      </c>
      <c r="D326" t="str">
        <f>"16011"</f>
        <v>16011</v>
      </c>
      <c r="E326" t="s">
        <v>482</v>
      </c>
      <c r="F326" t="s">
        <v>364</v>
      </c>
      <c r="G326" t="str">
        <f>""</f>
        <v/>
      </c>
      <c r="H326" t="str">
        <f>" 00"</f>
        <v xml:space="preserve"> 00</v>
      </c>
      <c r="I326">
        <v>0.01</v>
      </c>
      <c r="J326">
        <v>9999999.9900000002</v>
      </c>
      <c r="K326" t="s">
        <v>365</v>
      </c>
      <c r="L326" t="s">
        <v>473</v>
      </c>
      <c r="P326" t="s">
        <v>107</v>
      </c>
      <c r="Q326" t="s">
        <v>107</v>
      </c>
      <c r="R326" t="s">
        <v>365</v>
      </c>
    </row>
    <row r="327" spans="1:18" customFormat="1" x14ac:dyDescent="0.25">
      <c r="A327" t="str">
        <f>"16012"</f>
        <v>16012</v>
      </c>
      <c r="B327" t="str">
        <f>"05111"</f>
        <v>05111</v>
      </c>
      <c r="C327" t="str">
        <f>"1700"</f>
        <v>1700</v>
      </c>
      <c r="D327" t="str">
        <f>"16012"</f>
        <v>16012</v>
      </c>
      <c r="E327" t="s">
        <v>483</v>
      </c>
      <c r="F327" t="s">
        <v>364</v>
      </c>
      <c r="G327" t="str">
        <f>""</f>
        <v/>
      </c>
      <c r="H327" t="str">
        <f>" 00"</f>
        <v xml:space="preserve"> 00</v>
      </c>
      <c r="I327">
        <v>0.01</v>
      </c>
      <c r="J327">
        <v>9999999.9900000002</v>
      </c>
      <c r="K327" t="s">
        <v>354</v>
      </c>
      <c r="L327" t="s">
        <v>343</v>
      </c>
      <c r="M327" t="s">
        <v>365</v>
      </c>
      <c r="P327" t="s">
        <v>107</v>
      </c>
      <c r="Q327" t="s">
        <v>107</v>
      </c>
      <c r="R327" t="s">
        <v>484</v>
      </c>
    </row>
    <row r="328" spans="1:18" customFormat="1" x14ac:dyDescent="0.25">
      <c r="A328" t="str">
        <f>"16014"</f>
        <v>16014</v>
      </c>
      <c r="B328" t="str">
        <f>"05100"</f>
        <v>05100</v>
      </c>
      <c r="C328" t="str">
        <f>"1700"</f>
        <v>1700</v>
      </c>
      <c r="D328" t="str">
        <f>"16014"</f>
        <v>16014</v>
      </c>
      <c r="E328" t="s">
        <v>485</v>
      </c>
      <c r="F328" t="s">
        <v>486</v>
      </c>
      <c r="G328" t="str">
        <f>""</f>
        <v/>
      </c>
      <c r="H328" t="str">
        <f>" 00"</f>
        <v xml:space="preserve"> 00</v>
      </c>
      <c r="I328">
        <v>0.01</v>
      </c>
      <c r="J328">
        <v>9999999.9900000002</v>
      </c>
      <c r="K328" t="s">
        <v>343</v>
      </c>
      <c r="L328" t="s">
        <v>354</v>
      </c>
      <c r="P328" t="s">
        <v>107</v>
      </c>
      <c r="Q328" t="s">
        <v>107</v>
      </c>
      <c r="R328" t="s">
        <v>354</v>
      </c>
    </row>
    <row r="329" spans="1:18" customFormat="1" x14ac:dyDescent="0.25">
      <c r="A329" t="str">
        <f>"16015"</f>
        <v>16015</v>
      </c>
      <c r="B329" t="str">
        <f>"05100"</f>
        <v>05100</v>
      </c>
      <c r="C329" t="str">
        <f>"1700"</f>
        <v>1700</v>
      </c>
      <c r="D329" t="str">
        <f>"16015"</f>
        <v>16015</v>
      </c>
      <c r="E329" t="s">
        <v>487</v>
      </c>
      <c r="F329" t="s">
        <v>486</v>
      </c>
      <c r="G329" t="str">
        <f>""</f>
        <v/>
      </c>
      <c r="H329" t="str">
        <f>" 00"</f>
        <v xml:space="preserve"> 00</v>
      </c>
      <c r="I329">
        <v>0.01</v>
      </c>
      <c r="J329">
        <v>9999999.9900000002</v>
      </c>
      <c r="K329" t="s">
        <v>343</v>
      </c>
      <c r="L329" t="s">
        <v>354</v>
      </c>
      <c r="M329" t="s">
        <v>488</v>
      </c>
      <c r="P329" t="s">
        <v>107</v>
      </c>
      <c r="Q329" t="s">
        <v>107</v>
      </c>
      <c r="R329" t="s">
        <v>344</v>
      </c>
    </row>
    <row r="330" spans="1:18" customFormat="1" x14ac:dyDescent="0.25">
      <c r="A330" t="str">
        <f>"16017"</f>
        <v>16017</v>
      </c>
      <c r="B330" t="str">
        <f>"05115"</f>
        <v>05115</v>
      </c>
      <c r="C330" t="str">
        <f>"1700"</f>
        <v>1700</v>
      </c>
      <c r="D330" t="str">
        <f>"16017"</f>
        <v>16017</v>
      </c>
      <c r="E330" t="s">
        <v>489</v>
      </c>
      <c r="F330" t="s">
        <v>366</v>
      </c>
      <c r="G330" t="str">
        <f>""</f>
        <v/>
      </c>
      <c r="H330" t="str">
        <f>" 00"</f>
        <v xml:space="preserve"> 00</v>
      </c>
      <c r="I330">
        <v>0.01</v>
      </c>
      <c r="J330">
        <v>9999999.9900000002</v>
      </c>
      <c r="K330" t="s">
        <v>367</v>
      </c>
      <c r="L330" t="s">
        <v>368</v>
      </c>
      <c r="M330" t="s">
        <v>369</v>
      </c>
      <c r="P330" t="s">
        <v>24</v>
      </c>
      <c r="Q330" t="s">
        <v>24</v>
      </c>
      <c r="R330" t="s">
        <v>367</v>
      </c>
    </row>
    <row r="331" spans="1:18" customFormat="1" x14ac:dyDescent="0.25">
      <c r="A331" t="str">
        <f>"16018"</f>
        <v>16018</v>
      </c>
      <c r="B331" t="str">
        <f>"05150"</f>
        <v>05150</v>
      </c>
      <c r="C331" t="str">
        <f>"1700"</f>
        <v>1700</v>
      </c>
      <c r="D331" t="str">
        <f>"16018"</f>
        <v>16018</v>
      </c>
      <c r="E331" t="s">
        <v>490</v>
      </c>
      <c r="F331" t="s">
        <v>375</v>
      </c>
      <c r="G331" t="str">
        <f>""</f>
        <v/>
      </c>
      <c r="H331" t="str">
        <f>" 00"</f>
        <v xml:space="preserve"> 00</v>
      </c>
      <c r="I331">
        <v>0.01</v>
      </c>
      <c r="J331">
        <v>9999999.9900000002</v>
      </c>
      <c r="K331" t="s">
        <v>378</v>
      </c>
      <c r="L331" t="s">
        <v>376</v>
      </c>
      <c r="P331" t="s">
        <v>29</v>
      </c>
      <c r="Q331" t="s">
        <v>29</v>
      </c>
      <c r="R331" t="s">
        <v>377</v>
      </c>
    </row>
    <row r="332" spans="1:18" customFormat="1" x14ac:dyDescent="0.25">
      <c r="A332" t="str">
        <f>"16019"</f>
        <v>16019</v>
      </c>
      <c r="B332" t="str">
        <f>"05150"</f>
        <v>05150</v>
      </c>
      <c r="C332" t="str">
        <f>"1700"</f>
        <v>1700</v>
      </c>
      <c r="D332" t="str">
        <f>"16019"</f>
        <v>16019</v>
      </c>
      <c r="E332" t="s">
        <v>491</v>
      </c>
      <c r="F332" t="s">
        <v>375</v>
      </c>
      <c r="G332" t="str">
        <f>""</f>
        <v/>
      </c>
      <c r="H332" t="str">
        <f>" 00"</f>
        <v xml:space="preserve"> 00</v>
      </c>
      <c r="I332">
        <v>0.01</v>
      </c>
      <c r="J332">
        <v>9999999.9900000002</v>
      </c>
      <c r="K332" t="s">
        <v>378</v>
      </c>
      <c r="L332" t="s">
        <v>376</v>
      </c>
      <c r="P332" t="s">
        <v>29</v>
      </c>
      <c r="Q332" t="s">
        <v>29</v>
      </c>
      <c r="R332" t="s">
        <v>377</v>
      </c>
    </row>
    <row r="333" spans="1:18" customFormat="1" x14ac:dyDescent="0.25">
      <c r="A333" t="str">
        <f>"16020"</f>
        <v>16020</v>
      </c>
      <c r="B333" t="str">
        <f>"05150"</f>
        <v>05150</v>
      </c>
      <c r="C333" t="str">
        <f>"1700"</f>
        <v>1700</v>
      </c>
      <c r="D333" t="str">
        <f>"16020"</f>
        <v>16020</v>
      </c>
      <c r="E333" t="s">
        <v>492</v>
      </c>
      <c r="F333" t="s">
        <v>375</v>
      </c>
      <c r="G333" t="str">
        <f>""</f>
        <v/>
      </c>
      <c r="H333" t="str">
        <f>" 00"</f>
        <v xml:space="preserve"> 00</v>
      </c>
      <c r="I333">
        <v>0.01</v>
      </c>
      <c r="J333">
        <v>9999999.9900000002</v>
      </c>
      <c r="K333" t="s">
        <v>376</v>
      </c>
      <c r="L333" t="s">
        <v>378</v>
      </c>
      <c r="P333" t="s">
        <v>29</v>
      </c>
      <c r="Q333" t="s">
        <v>29</v>
      </c>
      <c r="R333" t="s">
        <v>377</v>
      </c>
    </row>
    <row r="334" spans="1:18" customFormat="1" x14ac:dyDescent="0.25">
      <c r="A334" t="str">
        <f>"16021"</f>
        <v>16021</v>
      </c>
      <c r="B334" t="str">
        <f>"05141"</f>
        <v>05141</v>
      </c>
      <c r="C334" t="str">
        <f>"1700"</f>
        <v>1700</v>
      </c>
      <c r="D334" t="str">
        <f>"05141"</f>
        <v>05141</v>
      </c>
      <c r="E334" t="s">
        <v>493</v>
      </c>
      <c r="F334" t="s">
        <v>494</v>
      </c>
      <c r="G334" t="str">
        <f>""</f>
        <v/>
      </c>
      <c r="H334" t="str">
        <f>" 00"</f>
        <v xml:space="preserve"> 00</v>
      </c>
      <c r="I334">
        <v>0.01</v>
      </c>
      <c r="J334">
        <v>9999999.9900000002</v>
      </c>
      <c r="K334" t="s">
        <v>374</v>
      </c>
      <c r="L334" t="s">
        <v>40</v>
      </c>
      <c r="M334" t="s">
        <v>42</v>
      </c>
      <c r="N334" t="s">
        <v>41</v>
      </c>
      <c r="P334" t="s">
        <v>24</v>
      </c>
      <c r="Q334" t="s">
        <v>24</v>
      </c>
      <c r="R334" t="s">
        <v>374</v>
      </c>
    </row>
    <row r="335" spans="1:18" customFormat="1" x14ac:dyDescent="0.25">
      <c r="A335" t="str">
        <f>"16021"</f>
        <v>16021</v>
      </c>
      <c r="B335" t="str">
        <f>"05144"</f>
        <v>05144</v>
      </c>
      <c r="C335" t="str">
        <f>"1700"</f>
        <v>1700</v>
      </c>
      <c r="D335" t="str">
        <f>"05144"</f>
        <v>05144</v>
      </c>
      <c r="E335" t="s">
        <v>493</v>
      </c>
      <c r="F335" t="s">
        <v>495</v>
      </c>
      <c r="G335" t="str">
        <f>""</f>
        <v/>
      </c>
      <c r="H335" t="str">
        <f>" 00"</f>
        <v xml:space="preserve"> 00</v>
      </c>
      <c r="I335">
        <v>0.01</v>
      </c>
      <c r="J335">
        <v>9999999.9900000002</v>
      </c>
      <c r="K335" t="s">
        <v>374</v>
      </c>
      <c r="L335" t="s">
        <v>40</v>
      </c>
      <c r="M335" t="s">
        <v>42</v>
      </c>
      <c r="P335" t="s">
        <v>24</v>
      </c>
      <c r="Q335" t="s">
        <v>24</v>
      </c>
      <c r="R335" t="s">
        <v>374</v>
      </c>
    </row>
    <row r="336" spans="1:18" customFormat="1" x14ac:dyDescent="0.25">
      <c r="A336" t="str">
        <f>"16022"</f>
        <v>16022</v>
      </c>
      <c r="B336" t="str">
        <f>"05150"</f>
        <v>05150</v>
      </c>
      <c r="C336" t="str">
        <f>"1100"</f>
        <v>1100</v>
      </c>
      <c r="D336" t="str">
        <f>"16022"</f>
        <v>16022</v>
      </c>
      <c r="E336" t="s">
        <v>496</v>
      </c>
      <c r="F336" t="s">
        <v>375</v>
      </c>
      <c r="G336" t="str">
        <f>""</f>
        <v/>
      </c>
      <c r="H336" t="str">
        <f>" 00"</f>
        <v xml:space="preserve"> 00</v>
      </c>
      <c r="I336">
        <v>0.01</v>
      </c>
      <c r="J336">
        <v>9999999.9900000002</v>
      </c>
      <c r="K336" t="s">
        <v>378</v>
      </c>
      <c r="L336" t="s">
        <v>376</v>
      </c>
      <c r="P336" t="s">
        <v>29</v>
      </c>
      <c r="Q336" t="s">
        <v>29</v>
      </c>
      <c r="R336" t="s">
        <v>377</v>
      </c>
    </row>
    <row r="337" spans="1:18" customFormat="1" x14ac:dyDescent="0.25">
      <c r="A337" t="str">
        <f>"16023"</f>
        <v>16023</v>
      </c>
      <c r="B337" t="str">
        <f>"05150"</f>
        <v>05150</v>
      </c>
      <c r="C337" t="str">
        <f>"1800"</f>
        <v>1800</v>
      </c>
      <c r="D337" t="str">
        <f>"16023"</f>
        <v>16023</v>
      </c>
      <c r="E337" t="s">
        <v>497</v>
      </c>
      <c r="F337" t="s">
        <v>375</v>
      </c>
      <c r="G337" t="str">
        <f>""</f>
        <v/>
      </c>
      <c r="H337" t="str">
        <f>" 00"</f>
        <v xml:space="preserve"> 00</v>
      </c>
      <c r="I337">
        <v>0.01</v>
      </c>
      <c r="J337">
        <v>9999999.9900000002</v>
      </c>
      <c r="K337" t="s">
        <v>378</v>
      </c>
      <c r="L337" t="s">
        <v>376</v>
      </c>
      <c r="P337" t="s">
        <v>29</v>
      </c>
      <c r="Q337" t="s">
        <v>29</v>
      </c>
      <c r="R337" t="s">
        <v>377</v>
      </c>
    </row>
    <row r="338" spans="1:18" customFormat="1" x14ac:dyDescent="0.25">
      <c r="A338" t="str">
        <f>"16024"</f>
        <v>16024</v>
      </c>
      <c r="B338" t="str">
        <f>"05150"</f>
        <v>05150</v>
      </c>
      <c r="C338" t="str">
        <f>"1100"</f>
        <v>1100</v>
      </c>
      <c r="D338" t="str">
        <f>"16024"</f>
        <v>16024</v>
      </c>
      <c r="E338" t="s">
        <v>498</v>
      </c>
      <c r="F338" t="s">
        <v>375</v>
      </c>
      <c r="G338" t="str">
        <f>""</f>
        <v/>
      </c>
      <c r="H338" t="str">
        <f>" 00"</f>
        <v xml:space="preserve"> 00</v>
      </c>
      <c r="I338">
        <v>0.01</v>
      </c>
      <c r="J338">
        <v>9999999.9900000002</v>
      </c>
      <c r="K338" t="s">
        <v>378</v>
      </c>
      <c r="L338" t="s">
        <v>376</v>
      </c>
      <c r="P338" t="s">
        <v>29</v>
      </c>
      <c r="Q338" t="s">
        <v>29</v>
      </c>
      <c r="R338" t="s">
        <v>377</v>
      </c>
    </row>
    <row r="339" spans="1:18" customFormat="1" x14ac:dyDescent="0.25">
      <c r="A339" t="str">
        <f>"16025"</f>
        <v>16025</v>
      </c>
      <c r="B339" t="str">
        <f>"05150"</f>
        <v>05150</v>
      </c>
      <c r="C339" t="str">
        <f>"1100"</f>
        <v>1100</v>
      </c>
      <c r="D339" t="str">
        <f>"16025"</f>
        <v>16025</v>
      </c>
      <c r="E339" t="s">
        <v>499</v>
      </c>
      <c r="F339" t="s">
        <v>375</v>
      </c>
      <c r="G339" t="str">
        <f>""</f>
        <v/>
      </c>
      <c r="H339" t="str">
        <f>" 00"</f>
        <v xml:space="preserve"> 00</v>
      </c>
      <c r="I339">
        <v>0.01</v>
      </c>
      <c r="J339">
        <v>9999999.9900000002</v>
      </c>
      <c r="K339" t="s">
        <v>378</v>
      </c>
      <c r="L339" t="s">
        <v>376</v>
      </c>
      <c r="P339" t="s">
        <v>29</v>
      </c>
      <c r="Q339" t="s">
        <v>29</v>
      </c>
      <c r="R339" t="s">
        <v>377</v>
      </c>
    </row>
    <row r="340" spans="1:18" customFormat="1" x14ac:dyDescent="0.25">
      <c r="A340" t="str">
        <f>"16026"</f>
        <v>16026</v>
      </c>
      <c r="B340" t="str">
        <f>"05150"</f>
        <v>05150</v>
      </c>
      <c r="C340" t="str">
        <f>"1100"</f>
        <v>1100</v>
      </c>
      <c r="D340" t="str">
        <f>"16026"</f>
        <v>16026</v>
      </c>
      <c r="E340" t="s">
        <v>500</v>
      </c>
      <c r="F340" t="s">
        <v>375</v>
      </c>
      <c r="G340" t="str">
        <f>""</f>
        <v/>
      </c>
      <c r="H340" t="str">
        <f>" 00"</f>
        <v xml:space="preserve"> 00</v>
      </c>
      <c r="I340">
        <v>0.01</v>
      </c>
      <c r="J340">
        <v>9999999.9900000002</v>
      </c>
      <c r="K340" t="s">
        <v>378</v>
      </c>
      <c r="L340" t="s">
        <v>376</v>
      </c>
      <c r="P340" t="s">
        <v>29</v>
      </c>
      <c r="Q340" t="s">
        <v>29</v>
      </c>
      <c r="R340" t="s">
        <v>377</v>
      </c>
    </row>
    <row r="341" spans="1:18" customFormat="1" x14ac:dyDescent="0.25">
      <c r="A341" t="str">
        <f>"16027"</f>
        <v>16027</v>
      </c>
      <c r="B341" t="str">
        <f>"05150"</f>
        <v>05150</v>
      </c>
      <c r="C341" t="str">
        <f>"1100"</f>
        <v>1100</v>
      </c>
      <c r="D341" t="str">
        <f>"16027"</f>
        <v>16027</v>
      </c>
      <c r="E341" t="s">
        <v>501</v>
      </c>
      <c r="F341" t="s">
        <v>375</v>
      </c>
      <c r="G341" t="str">
        <f>""</f>
        <v/>
      </c>
      <c r="H341" t="str">
        <f>" 00"</f>
        <v xml:space="preserve"> 00</v>
      </c>
      <c r="I341">
        <v>0.01</v>
      </c>
      <c r="J341">
        <v>9999999.9900000002</v>
      </c>
      <c r="K341" t="s">
        <v>378</v>
      </c>
      <c r="L341" t="s">
        <v>376</v>
      </c>
      <c r="P341" t="s">
        <v>29</v>
      </c>
      <c r="Q341" t="s">
        <v>29</v>
      </c>
      <c r="R341" t="s">
        <v>377</v>
      </c>
    </row>
    <row r="342" spans="1:18" customFormat="1" x14ac:dyDescent="0.25">
      <c r="A342" t="str">
        <f>"16028"</f>
        <v>16028</v>
      </c>
      <c r="B342" t="str">
        <f>"05150"</f>
        <v>05150</v>
      </c>
      <c r="C342" t="str">
        <f>"1100"</f>
        <v>1100</v>
      </c>
      <c r="D342" t="str">
        <f>"16028"</f>
        <v>16028</v>
      </c>
      <c r="E342" t="s">
        <v>502</v>
      </c>
      <c r="F342" t="s">
        <v>375</v>
      </c>
      <c r="G342" t="str">
        <f>""</f>
        <v/>
      </c>
      <c r="H342" t="str">
        <f>" 00"</f>
        <v xml:space="preserve"> 00</v>
      </c>
      <c r="I342">
        <v>0.01</v>
      </c>
      <c r="J342">
        <v>9999999.9900000002</v>
      </c>
      <c r="K342" t="s">
        <v>378</v>
      </c>
      <c r="L342" t="s">
        <v>376</v>
      </c>
      <c r="P342" t="s">
        <v>29</v>
      </c>
      <c r="Q342" t="s">
        <v>29</v>
      </c>
      <c r="R342" t="s">
        <v>377</v>
      </c>
    </row>
    <row r="343" spans="1:18" customFormat="1" x14ac:dyDescent="0.25">
      <c r="A343" t="str">
        <f>"16029"</f>
        <v>16029</v>
      </c>
      <c r="B343" t="str">
        <f>"05150"</f>
        <v>05150</v>
      </c>
      <c r="C343" t="str">
        <f>"1800"</f>
        <v>1800</v>
      </c>
      <c r="D343" t="str">
        <f>"16029"</f>
        <v>16029</v>
      </c>
      <c r="E343" t="s">
        <v>503</v>
      </c>
      <c r="F343" t="s">
        <v>375</v>
      </c>
      <c r="G343" t="str">
        <f>""</f>
        <v/>
      </c>
      <c r="H343" t="str">
        <f>" 00"</f>
        <v xml:space="preserve"> 00</v>
      </c>
      <c r="I343">
        <v>0.01</v>
      </c>
      <c r="J343">
        <v>9999999.9900000002</v>
      </c>
      <c r="K343" t="s">
        <v>378</v>
      </c>
      <c r="L343" t="s">
        <v>376</v>
      </c>
      <c r="P343" t="s">
        <v>29</v>
      </c>
      <c r="Q343" t="s">
        <v>29</v>
      </c>
      <c r="R343" t="s">
        <v>377</v>
      </c>
    </row>
    <row r="344" spans="1:18" customFormat="1" x14ac:dyDescent="0.25">
      <c r="A344" t="str">
        <f>"16034"</f>
        <v>16034</v>
      </c>
      <c r="B344" t="str">
        <f>"05150"</f>
        <v>05150</v>
      </c>
      <c r="C344" t="str">
        <f>"1800"</f>
        <v>1800</v>
      </c>
      <c r="D344" t="str">
        <f>"16034"</f>
        <v>16034</v>
      </c>
      <c r="E344" t="s">
        <v>504</v>
      </c>
      <c r="F344" t="s">
        <v>375</v>
      </c>
      <c r="G344" t="str">
        <f>""</f>
        <v/>
      </c>
      <c r="H344" t="str">
        <f>" 00"</f>
        <v xml:space="preserve"> 00</v>
      </c>
      <c r="I344">
        <v>0.01</v>
      </c>
      <c r="J344">
        <v>9999999.9900000002</v>
      </c>
      <c r="K344" t="s">
        <v>378</v>
      </c>
      <c r="L344" t="s">
        <v>376</v>
      </c>
      <c r="P344" t="s">
        <v>29</v>
      </c>
      <c r="Q344" t="s">
        <v>29</v>
      </c>
      <c r="R344" t="s">
        <v>377</v>
      </c>
    </row>
    <row r="345" spans="1:18" customFormat="1" x14ac:dyDescent="0.25">
      <c r="A345" t="str">
        <f>"16035"</f>
        <v>16035</v>
      </c>
      <c r="B345" t="str">
        <f>"05150"</f>
        <v>05150</v>
      </c>
      <c r="C345" t="str">
        <f>"1100"</f>
        <v>1100</v>
      </c>
      <c r="D345" t="str">
        <f>"16035"</f>
        <v>16035</v>
      </c>
      <c r="E345" t="s">
        <v>505</v>
      </c>
      <c r="F345" t="s">
        <v>375</v>
      </c>
      <c r="G345" t="str">
        <f>""</f>
        <v/>
      </c>
      <c r="H345" t="str">
        <f>" 00"</f>
        <v xml:space="preserve"> 00</v>
      </c>
      <c r="I345">
        <v>0.01</v>
      </c>
      <c r="J345">
        <v>9999999.9900000002</v>
      </c>
      <c r="K345" t="s">
        <v>378</v>
      </c>
      <c r="L345" t="s">
        <v>376</v>
      </c>
      <c r="P345" t="s">
        <v>29</v>
      </c>
      <c r="Q345" t="s">
        <v>29</v>
      </c>
      <c r="R345" t="s">
        <v>377</v>
      </c>
    </row>
    <row r="346" spans="1:18" customFormat="1" x14ac:dyDescent="0.25">
      <c r="A346" t="str">
        <f>"16036"</f>
        <v>16036</v>
      </c>
      <c r="B346" t="str">
        <f>"05150"</f>
        <v>05150</v>
      </c>
      <c r="C346" t="str">
        <f>"1800"</f>
        <v>1800</v>
      </c>
      <c r="D346" t="str">
        <f>"16036"</f>
        <v>16036</v>
      </c>
      <c r="E346" t="s">
        <v>506</v>
      </c>
      <c r="F346" t="s">
        <v>375</v>
      </c>
      <c r="G346" t="str">
        <f>""</f>
        <v/>
      </c>
      <c r="H346" t="str">
        <f>" 00"</f>
        <v xml:space="preserve"> 00</v>
      </c>
      <c r="I346">
        <v>0.01</v>
      </c>
      <c r="J346">
        <v>9999999.9900000002</v>
      </c>
      <c r="K346" t="s">
        <v>378</v>
      </c>
      <c r="L346" t="s">
        <v>376</v>
      </c>
      <c r="P346" t="s">
        <v>29</v>
      </c>
      <c r="Q346" t="s">
        <v>29</v>
      </c>
      <c r="R346" t="s">
        <v>377</v>
      </c>
    </row>
    <row r="347" spans="1:18" customFormat="1" x14ac:dyDescent="0.25">
      <c r="A347" t="str">
        <f>"16040"</f>
        <v>16040</v>
      </c>
      <c r="B347" t="str">
        <f>"05150"</f>
        <v>05150</v>
      </c>
      <c r="C347" t="str">
        <f>"1100"</f>
        <v>1100</v>
      </c>
      <c r="D347" t="str">
        <f>"16040"</f>
        <v>16040</v>
      </c>
      <c r="E347" t="s">
        <v>507</v>
      </c>
      <c r="F347" t="s">
        <v>375</v>
      </c>
      <c r="G347" t="str">
        <f>""</f>
        <v/>
      </c>
      <c r="H347" t="str">
        <f>" 00"</f>
        <v xml:space="preserve"> 00</v>
      </c>
      <c r="I347">
        <v>0.01</v>
      </c>
      <c r="J347">
        <v>9999999.9900000002</v>
      </c>
      <c r="K347" t="s">
        <v>378</v>
      </c>
      <c r="L347" t="s">
        <v>376</v>
      </c>
      <c r="P347" t="s">
        <v>29</v>
      </c>
      <c r="Q347" t="s">
        <v>29</v>
      </c>
      <c r="R347" t="s">
        <v>378</v>
      </c>
    </row>
    <row r="348" spans="1:18" customFormat="1" x14ac:dyDescent="0.25">
      <c r="A348" t="str">
        <f>"16042"</f>
        <v>16042</v>
      </c>
      <c r="B348" t="str">
        <f>"06000"</f>
        <v>06000</v>
      </c>
      <c r="C348" t="str">
        <f>"1700"</f>
        <v>1700</v>
      </c>
      <c r="D348" t="str">
        <f>"16042"</f>
        <v>16042</v>
      </c>
      <c r="E348" t="s">
        <v>508</v>
      </c>
      <c r="F348" t="s">
        <v>382</v>
      </c>
      <c r="G348" t="str">
        <f>""</f>
        <v/>
      </c>
      <c r="H348" t="str">
        <f>" 10"</f>
        <v xml:space="preserve"> 10</v>
      </c>
      <c r="I348">
        <v>0.01</v>
      </c>
      <c r="J348">
        <v>500</v>
      </c>
      <c r="K348" t="s">
        <v>386</v>
      </c>
      <c r="L348" t="s">
        <v>384</v>
      </c>
      <c r="M348" t="s">
        <v>385</v>
      </c>
      <c r="N348" t="s">
        <v>389</v>
      </c>
      <c r="P348" t="s">
        <v>29</v>
      </c>
      <c r="Q348" t="s">
        <v>29</v>
      </c>
      <c r="R348" t="s">
        <v>386</v>
      </c>
    </row>
    <row r="349" spans="1:18" customFormat="1" x14ac:dyDescent="0.25">
      <c r="A349" t="str">
        <f>"16042"</f>
        <v>16042</v>
      </c>
      <c r="B349" t="str">
        <f>"06000"</f>
        <v>06000</v>
      </c>
      <c r="C349" t="str">
        <f>"1700"</f>
        <v>1700</v>
      </c>
      <c r="D349" t="str">
        <f>"16042"</f>
        <v>16042</v>
      </c>
      <c r="E349" t="s">
        <v>508</v>
      </c>
      <c r="F349" t="s">
        <v>382</v>
      </c>
      <c r="G349" t="str">
        <f>""</f>
        <v/>
      </c>
      <c r="H349" t="str">
        <f>" 20"</f>
        <v xml:space="preserve"> 20</v>
      </c>
      <c r="I349">
        <v>500.01</v>
      </c>
      <c r="J349">
        <v>9999999.9900000002</v>
      </c>
      <c r="K349" t="s">
        <v>383</v>
      </c>
      <c r="L349" t="s">
        <v>384</v>
      </c>
      <c r="M349" t="s">
        <v>385</v>
      </c>
      <c r="N349" t="s">
        <v>476</v>
      </c>
      <c r="P349" t="s">
        <v>29</v>
      </c>
      <c r="Q349" t="s">
        <v>29</v>
      </c>
      <c r="R349" t="s">
        <v>386</v>
      </c>
    </row>
    <row r="350" spans="1:18" customFormat="1" x14ac:dyDescent="0.25">
      <c r="A350" t="str">
        <f>"16043"</f>
        <v>16043</v>
      </c>
      <c r="B350" t="str">
        <f>"06000"</f>
        <v>06000</v>
      </c>
      <c r="C350" t="str">
        <f>"1700"</f>
        <v>1700</v>
      </c>
      <c r="D350" t="str">
        <f>"16043"</f>
        <v>16043</v>
      </c>
      <c r="E350" t="s">
        <v>509</v>
      </c>
      <c r="F350" t="s">
        <v>382</v>
      </c>
      <c r="G350" t="str">
        <f>""</f>
        <v/>
      </c>
      <c r="H350" t="str">
        <f>" 10"</f>
        <v xml:space="preserve"> 10</v>
      </c>
      <c r="I350">
        <v>0.01</v>
      </c>
      <c r="J350">
        <v>500</v>
      </c>
      <c r="K350" t="s">
        <v>386</v>
      </c>
      <c r="L350" t="s">
        <v>384</v>
      </c>
      <c r="M350" t="s">
        <v>385</v>
      </c>
      <c r="N350" t="s">
        <v>389</v>
      </c>
      <c r="P350" t="s">
        <v>29</v>
      </c>
      <c r="Q350" t="s">
        <v>29</v>
      </c>
      <c r="R350" t="s">
        <v>386</v>
      </c>
    </row>
    <row r="351" spans="1:18" customFormat="1" x14ac:dyDescent="0.25">
      <c r="A351" t="str">
        <f>"16043"</f>
        <v>16043</v>
      </c>
      <c r="B351" t="str">
        <f>"06000"</f>
        <v>06000</v>
      </c>
      <c r="C351" t="str">
        <f>"1700"</f>
        <v>1700</v>
      </c>
      <c r="D351" t="str">
        <f>"16043"</f>
        <v>16043</v>
      </c>
      <c r="E351" t="s">
        <v>509</v>
      </c>
      <c r="F351" t="s">
        <v>382</v>
      </c>
      <c r="G351" t="str">
        <f>""</f>
        <v/>
      </c>
      <c r="H351" t="str">
        <f>" 20"</f>
        <v xml:space="preserve"> 20</v>
      </c>
      <c r="I351">
        <v>500.01</v>
      </c>
      <c r="J351">
        <v>9999999.9900000002</v>
      </c>
      <c r="K351" t="s">
        <v>383</v>
      </c>
      <c r="L351" t="s">
        <v>384</v>
      </c>
      <c r="M351" t="s">
        <v>385</v>
      </c>
      <c r="N351" t="s">
        <v>476</v>
      </c>
      <c r="P351" t="s">
        <v>29</v>
      </c>
      <c r="Q351" t="s">
        <v>29</v>
      </c>
      <c r="R351" t="s">
        <v>386</v>
      </c>
    </row>
    <row r="352" spans="1:18" customFormat="1" x14ac:dyDescent="0.25">
      <c r="A352" t="str">
        <f>"16044"</f>
        <v>16044</v>
      </c>
      <c r="B352" t="str">
        <f>"06000"</f>
        <v>06000</v>
      </c>
      <c r="C352" t="str">
        <f>"1700"</f>
        <v>1700</v>
      </c>
      <c r="D352" t="str">
        <f>"16044"</f>
        <v>16044</v>
      </c>
      <c r="E352" t="s">
        <v>510</v>
      </c>
      <c r="F352" t="s">
        <v>382</v>
      </c>
      <c r="G352" t="str">
        <f>""</f>
        <v/>
      </c>
      <c r="H352" t="str">
        <f>" 10"</f>
        <v xml:space="preserve"> 10</v>
      </c>
      <c r="I352">
        <v>0.01</v>
      </c>
      <c r="J352">
        <v>500</v>
      </c>
      <c r="K352" t="s">
        <v>386</v>
      </c>
      <c r="L352" t="s">
        <v>384</v>
      </c>
      <c r="M352" t="s">
        <v>385</v>
      </c>
      <c r="N352" t="s">
        <v>389</v>
      </c>
      <c r="P352" t="s">
        <v>29</v>
      </c>
      <c r="Q352" t="s">
        <v>29</v>
      </c>
      <c r="R352" t="s">
        <v>386</v>
      </c>
    </row>
    <row r="353" spans="1:18" customFormat="1" x14ac:dyDescent="0.25">
      <c r="A353" t="str">
        <f>"16044"</f>
        <v>16044</v>
      </c>
      <c r="B353" t="str">
        <f>"06000"</f>
        <v>06000</v>
      </c>
      <c r="C353" t="str">
        <f>"1700"</f>
        <v>1700</v>
      </c>
      <c r="D353" t="str">
        <f>"16044"</f>
        <v>16044</v>
      </c>
      <c r="E353" t="s">
        <v>510</v>
      </c>
      <c r="F353" t="s">
        <v>382</v>
      </c>
      <c r="G353" t="str">
        <f>""</f>
        <v/>
      </c>
      <c r="H353" t="str">
        <f>" 20"</f>
        <v xml:space="preserve"> 20</v>
      </c>
      <c r="I353">
        <v>500.01</v>
      </c>
      <c r="J353">
        <v>9999999.9900000002</v>
      </c>
      <c r="K353" t="s">
        <v>383</v>
      </c>
      <c r="L353" t="s">
        <v>384</v>
      </c>
      <c r="M353" t="s">
        <v>385</v>
      </c>
      <c r="N353" t="s">
        <v>476</v>
      </c>
      <c r="P353" t="s">
        <v>29</v>
      </c>
      <c r="Q353" t="s">
        <v>29</v>
      </c>
      <c r="R353" t="s">
        <v>386</v>
      </c>
    </row>
    <row r="354" spans="1:18" customFormat="1" x14ac:dyDescent="0.25">
      <c r="A354" t="str">
        <f>"16047"</f>
        <v>16047</v>
      </c>
      <c r="B354" t="str">
        <f>"05000"</f>
        <v>05000</v>
      </c>
      <c r="C354" t="str">
        <f>"1700"</f>
        <v>1700</v>
      </c>
      <c r="D354" t="str">
        <f>"16047"</f>
        <v>16047</v>
      </c>
      <c r="E354" t="s">
        <v>511</v>
      </c>
      <c r="F354" t="s">
        <v>342</v>
      </c>
      <c r="G354" t="str">
        <f>""</f>
        <v/>
      </c>
      <c r="H354" t="str">
        <f>" 00"</f>
        <v xml:space="preserve"> 00</v>
      </c>
      <c r="I354">
        <v>0.01</v>
      </c>
      <c r="J354">
        <v>9999999.9900000002</v>
      </c>
      <c r="K354" t="s">
        <v>343</v>
      </c>
      <c r="L354" t="s">
        <v>27</v>
      </c>
      <c r="P354" t="s">
        <v>107</v>
      </c>
      <c r="Q354" t="s">
        <v>107</v>
      </c>
      <c r="R354" t="s">
        <v>28</v>
      </c>
    </row>
    <row r="355" spans="1:18" customFormat="1" x14ac:dyDescent="0.25">
      <c r="A355" t="str">
        <f>"16048"</f>
        <v>16048</v>
      </c>
      <c r="B355" t="str">
        <f>"05050"</f>
        <v>05050</v>
      </c>
      <c r="C355" t="str">
        <f>"1700"</f>
        <v>1700</v>
      </c>
      <c r="D355" t="str">
        <f>"16048"</f>
        <v>16048</v>
      </c>
      <c r="E355" t="s">
        <v>512</v>
      </c>
      <c r="F355" t="s">
        <v>513</v>
      </c>
      <c r="G355" t="str">
        <f>""</f>
        <v/>
      </c>
      <c r="H355" t="str">
        <f>" 00"</f>
        <v xml:space="preserve"> 00</v>
      </c>
      <c r="I355">
        <v>0.01</v>
      </c>
      <c r="J355">
        <v>9999999.9900000002</v>
      </c>
      <c r="K355" t="s">
        <v>359</v>
      </c>
      <c r="L355" t="s">
        <v>360</v>
      </c>
      <c r="M355" t="s">
        <v>514</v>
      </c>
      <c r="P355" t="s">
        <v>107</v>
      </c>
      <c r="Q355" t="s">
        <v>107</v>
      </c>
      <c r="R355" t="s">
        <v>359</v>
      </c>
    </row>
    <row r="356" spans="1:18" customFormat="1" x14ac:dyDescent="0.25">
      <c r="A356" t="str">
        <f>"16052"</f>
        <v>16052</v>
      </c>
      <c r="B356" t="str">
        <f>"05060"</f>
        <v>05060</v>
      </c>
      <c r="C356" t="str">
        <f>"1700"</f>
        <v>1700</v>
      </c>
      <c r="D356" t="str">
        <f>"05060B"</f>
        <v>05060B</v>
      </c>
      <c r="E356" t="s">
        <v>515</v>
      </c>
      <c r="F356" t="s">
        <v>358</v>
      </c>
      <c r="G356" t="str">
        <f>""</f>
        <v/>
      </c>
      <c r="H356" t="str">
        <f>" 00"</f>
        <v xml:space="preserve"> 00</v>
      </c>
      <c r="I356">
        <v>0.01</v>
      </c>
      <c r="J356">
        <v>9999999.9900000002</v>
      </c>
      <c r="K356" t="s">
        <v>360</v>
      </c>
      <c r="L356" t="s">
        <v>359</v>
      </c>
      <c r="M356" t="s">
        <v>514</v>
      </c>
      <c r="P356" t="s">
        <v>107</v>
      </c>
      <c r="Q356" t="s">
        <v>107</v>
      </c>
      <c r="R356" t="s">
        <v>359</v>
      </c>
    </row>
    <row r="357" spans="1:18" customFormat="1" x14ac:dyDescent="0.25">
      <c r="A357" t="str">
        <f>"16052"</f>
        <v>16052</v>
      </c>
      <c r="B357" t="str">
        <f>"05061"</f>
        <v>05061</v>
      </c>
      <c r="C357" t="str">
        <f>"1700"</f>
        <v>1700</v>
      </c>
      <c r="D357" t="str">
        <f>"05061"</f>
        <v>05061</v>
      </c>
      <c r="E357" t="s">
        <v>515</v>
      </c>
      <c r="F357" t="s">
        <v>516</v>
      </c>
      <c r="G357" t="str">
        <f>""</f>
        <v/>
      </c>
      <c r="H357" t="str">
        <f>" 00"</f>
        <v xml:space="preserve"> 00</v>
      </c>
      <c r="I357">
        <v>0.01</v>
      </c>
      <c r="J357">
        <v>9999999.9900000002</v>
      </c>
      <c r="K357" t="s">
        <v>360</v>
      </c>
      <c r="L357" t="s">
        <v>359</v>
      </c>
      <c r="M357" t="s">
        <v>514</v>
      </c>
      <c r="P357" t="s">
        <v>107</v>
      </c>
      <c r="Q357" t="s">
        <v>107</v>
      </c>
      <c r="R357" t="s">
        <v>359</v>
      </c>
    </row>
    <row r="358" spans="1:18" customFormat="1" x14ac:dyDescent="0.25">
      <c r="A358" t="str">
        <f>"16053"</f>
        <v>16053</v>
      </c>
      <c r="B358" t="str">
        <f>"05060"</f>
        <v>05060</v>
      </c>
      <c r="C358" t="str">
        <f>"1700"</f>
        <v>1700</v>
      </c>
      <c r="D358" t="str">
        <f>"16053"</f>
        <v>16053</v>
      </c>
      <c r="E358" t="s">
        <v>517</v>
      </c>
      <c r="F358" t="s">
        <v>358</v>
      </c>
      <c r="G358" t="str">
        <f>""</f>
        <v/>
      </c>
      <c r="H358" t="str">
        <f>" 00"</f>
        <v xml:space="preserve"> 00</v>
      </c>
      <c r="I358">
        <v>0.01</v>
      </c>
      <c r="J358">
        <v>9999999.9900000002</v>
      </c>
      <c r="K358" t="s">
        <v>360</v>
      </c>
      <c r="L358" t="s">
        <v>359</v>
      </c>
      <c r="M358" t="s">
        <v>514</v>
      </c>
      <c r="P358" t="s">
        <v>107</v>
      </c>
      <c r="Q358" t="s">
        <v>107</v>
      </c>
      <c r="R358" t="s">
        <v>359</v>
      </c>
    </row>
    <row r="359" spans="1:18" customFormat="1" x14ac:dyDescent="0.25">
      <c r="A359" t="str">
        <f>"16056"</f>
        <v>16056</v>
      </c>
      <c r="B359" t="str">
        <f>"06000"</f>
        <v>06000</v>
      </c>
      <c r="C359" t="str">
        <f>"1700"</f>
        <v>1700</v>
      </c>
      <c r="D359" t="str">
        <f>"16056"</f>
        <v>16056</v>
      </c>
      <c r="E359" t="s">
        <v>518</v>
      </c>
      <c r="F359" t="s">
        <v>382</v>
      </c>
      <c r="G359" t="str">
        <f>""</f>
        <v/>
      </c>
      <c r="H359" t="str">
        <f>" 10"</f>
        <v xml:space="preserve"> 10</v>
      </c>
      <c r="I359">
        <v>0.01</v>
      </c>
      <c r="J359">
        <v>500</v>
      </c>
      <c r="K359" t="s">
        <v>386</v>
      </c>
      <c r="L359" t="s">
        <v>384</v>
      </c>
      <c r="M359" t="s">
        <v>385</v>
      </c>
      <c r="N359" t="s">
        <v>389</v>
      </c>
      <c r="P359" t="s">
        <v>29</v>
      </c>
      <c r="Q359" t="s">
        <v>29</v>
      </c>
      <c r="R359" t="s">
        <v>386</v>
      </c>
    </row>
    <row r="360" spans="1:18" customFormat="1" x14ac:dyDescent="0.25">
      <c r="A360" t="str">
        <f>"16056"</f>
        <v>16056</v>
      </c>
      <c r="B360" t="str">
        <f>"06000"</f>
        <v>06000</v>
      </c>
      <c r="C360" t="str">
        <f>"1700"</f>
        <v>1700</v>
      </c>
      <c r="D360" t="str">
        <f>"16056"</f>
        <v>16056</v>
      </c>
      <c r="E360" t="s">
        <v>518</v>
      </c>
      <c r="F360" t="s">
        <v>382</v>
      </c>
      <c r="G360" t="str">
        <f>""</f>
        <v/>
      </c>
      <c r="H360" t="str">
        <f>" 20"</f>
        <v xml:space="preserve"> 20</v>
      </c>
      <c r="I360">
        <v>500.01</v>
      </c>
      <c r="J360">
        <v>9999999.9900000002</v>
      </c>
      <c r="K360" t="s">
        <v>383</v>
      </c>
      <c r="L360" t="s">
        <v>384</v>
      </c>
      <c r="M360" t="s">
        <v>385</v>
      </c>
      <c r="N360" t="s">
        <v>476</v>
      </c>
      <c r="P360" t="s">
        <v>29</v>
      </c>
      <c r="Q360" t="s">
        <v>29</v>
      </c>
      <c r="R360" t="s">
        <v>386</v>
      </c>
    </row>
    <row r="361" spans="1:18" customFormat="1" x14ac:dyDescent="0.25">
      <c r="A361" t="str">
        <f>"16057"</f>
        <v>16057</v>
      </c>
      <c r="B361" t="str">
        <f>"05111"</f>
        <v>05111</v>
      </c>
      <c r="C361" t="str">
        <f>"1700"</f>
        <v>1700</v>
      </c>
      <c r="D361" t="str">
        <f>"16057"</f>
        <v>16057</v>
      </c>
      <c r="E361" t="s">
        <v>519</v>
      </c>
      <c r="F361" t="s">
        <v>364</v>
      </c>
      <c r="G361" t="str">
        <f>""</f>
        <v/>
      </c>
      <c r="H361" t="str">
        <f>" 00"</f>
        <v xml:space="preserve"> 00</v>
      </c>
      <c r="I361">
        <v>0.01</v>
      </c>
      <c r="J361">
        <v>9999999.9900000002</v>
      </c>
      <c r="K361" t="s">
        <v>343</v>
      </c>
      <c r="L361" t="s">
        <v>365</v>
      </c>
      <c r="P361" t="s">
        <v>107</v>
      </c>
      <c r="Q361" t="s">
        <v>107</v>
      </c>
      <c r="R361" t="s">
        <v>365</v>
      </c>
    </row>
    <row r="362" spans="1:18" customFormat="1" x14ac:dyDescent="0.25">
      <c r="A362" t="str">
        <f>"16058"</f>
        <v>16058</v>
      </c>
      <c r="B362" t="str">
        <f>"05111"</f>
        <v>05111</v>
      </c>
      <c r="C362" t="str">
        <f>"1700"</f>
        <v>1700</v>
      </c>
      <c r="D362" t="str">
        <f>"16058"</f>
        <v>16058</v>
      </c>
      <c r="E362" t="s">
        <v>520</v>
      </c>
      <c r="F362" t="s">
        <v>364</v>
      </c>
      <c r="G362" t="str">
        <f>""</f>
        <v/>
      </c>
      <c r="H362" t="str">
        <f>" 00"</f>
        <v xml:space="preserve"> 00</v>
      </c>
      <c r="I362">
        <v>0.01</v>
      </c>
      <c r="J362">
        <v>9999999.9900000002</v>
      </c>
      <c r="K362" t="s">
        <v>365</v>
      </c>
      <c r="L362" t="s">
        <v>473</v>
      </c>
      <c r="P362" t="s">
        <v>107</v>
      </c>
      <c r="Q362" t="s">
        <v>107</v>
      </c>
      <c r="R362" t="s">
        <v>365</v>
      </c>
    </row>
    <row r="363" spans="1:18" customFormat="1" x14ac:dyDescent="0.25">
      <c r="A363" t="str">
        <f>"16060"</f>
        <v>16060</v>
      </c>
      <c r="B363" t="str">
        <f>"05050"</f>
        <v>05050</v>
      </c>
      <c r="C363" t="str">
        <f>"1700"</f>
        <v>1700</v>
      </c>
      <c r="D363" t="str">
        <f>"16060"</f>
        <v>16060</v>
      </c>
      <c r="E363" t="s">
        <v>521</v>
      </c>
      <c r="F363" t="s">
        <v>513</v>
      </c>
      <c r="G363" t="str">
        <f>""</f>
        <v/>
      </c>
      <c r="H363" t="str">
        <f>" 00"</f>
        <v xml:space="preserve"> 00</v>
      </c>
      <c r="I363">
        <v>0.01</v>
      </c>
      <c r="J363">
        <v>9999999.9900000002</v>
      </c>
      <c r="K363" t="s">
        <v>359</v>
      </c>
      <c r="L363" t="s">
        <v>360</v>
      </c>
      <c r="P363" t="s">
        <v>107</v>
      </c>
      <c r="Q363" t="s">
        <v>107</v>
      </c>
      <c r="R363" t="s">
        <v>359</v>
      </c>
    </row>
    <row r="364" spans="1:18" customFormat="1" x14ac:dyDescent="0.25">
      <c r="A364" t="str">
        <f>"16062"</f>
        <v>16062</v>
      </c>
      <c r="B364" t="str">
        <f>"03050"</f>
        <v>03050</v>
      </c>
      <c r="C364" t="str">
        <f>"1700"</f>
        <v>1700</v>
      </c>
      <c r="D364" t="str">
        <f>"16062"</f>
        <v>16062</v>
      </c>
      <c r="E364" t="s">
        <v>522</v>
      </c>
      <c r="F364" t="s">
        <v>229</v>
      </c>
      <c r="G364" t="str">
        <f>""</f>
        <v/>
      </c>
      <c r="H364" t="str">
        <f>" 00"</f>
        <v xml:space="preserve"> 00</v>
      </c>
      <c r="I364">
        <v>0.01</v>
      </c>
      <c r="J364">
        <v>9999999.9900000002</v>
      </c>
      <c r="K364" t="s">
        <v>217</v>
      </c>
      <c r="L364" t="s">
        <v>240</v>
      </c>
      <c r="P364" t="s">
        <v>24</v>
      </c>
      <c r="Q364" t="s">
        <v>24</v>
      </c>
      <c r="R364" t="s">
        <v>231</v>
      </c>
    </row>
    <row r="365" spans="1:18" customFormat="1" x14ac:dyDescent="0.25">
      <c r="A365" t="str">
        <f>"16063"</f>
        <v>16063</v>
      </c>
      <c r="B365" t="str">
        <f>"05000"</f>
        <v>05000</v>
      </c>
      <c r="C365" t="str">
        <f>"1700"</f>
        <v>1700</v>
      </c>
      <c r="D365" t="str">
        <f>""</f>
        <v/>
      </c>
      <c r="E365" t="s">
        <v>523</v>
      </c>
      <c r="F365" t="s">
        <v>342</v>
      </c>
      <c r="G365" t="str">
        <f>""</f>
        <v/>
      </c>
      <c r="H365" t="str">
        <f>" 00"</f>
        <v xml:space="preserve"> 00</v>
      </c>
      <c r="I365">
        <v>0.01</v>
      </c>
      <c r="J365">
        <v>9999999.9900000002</v>
      </c>
      <c r="K365" t="s">
        <v>343</v>
      </c>
      <c r="L365" t="s">
        <v>27</v>
      </c>
      <c r="P365" t="s">
        <v>107</v>
      </c>
      <c r="Q365" t="s">
        <v>107</v>
      </c>
      <c r="R365" t="s">
        <v>28</v>
      </c>
    </row>
    <row r="366" spans="1:18" customFormat="1" x14ac:dyDescent="0.25">
      <c r="A366" t="str">
        <f>"16064"</f>
        <v>16064</v>
      </c>
      <c r="B366" t="str">
        <f>"05111"</f>
        <v>05111</v>
      </c>
      <c r="C366" t="str">
        <f>"1700"</f>
        <v>1700</v>
      </c>
      <c r="D366" t="str">
        <f>"16064"</f>
        <v>16064</v>
      </c>
      <c r="E366" t="s">
        <v>524</v>
      </c>
      <c r="F366" t="s">
        <v>364</v>
      </c>
      <c r="G366" t="str">
        <f>""</f>
        <v/>
      </c>
      <c r="H366" t="str">
        <f>" 00"</f>
        <v xml:space="preserve"> 00</v>
      </c>
      <c r="I366">
        <v>0.01</v>
      </c>
      <c r="J366">
        <v>9999999.9900000002</v>
      </c>
      <c r="K366" t="s">
        <v>365</v>
      </c>
      <c r="L366" t="s">
        <v>478</v>
      </c>
      <c r="P366" t="s">
        <v>107</v>
      </c>
      <c r="Q366" t="s">
        <v>107</v>
      </c>
      <c r="R366" t="s">
        <v>365</v>
      </c>
    </row>
    <row r="367" spans="1:18" customFormat="1" x14ac:dyDescent="0.25">
      <c r="A367" t="str">
        <f>"17001"</f>
        <v>17001</v>
      </c>
      <c r="B367" t="str">
        <f>"01000"</f>
        <v>01000</v>
      </c>
      <c r="C367" t="str">
        <f>"1200"</f>
        <v>1200</v>
      </c>
      <c r="D367" t="str">
        <f>""</f>
        <v/>
      </c>
      <c r="E367" t="s">
        <v>525</v>
      </c>
      <c r="F367" t="s">
        <v>36</v>
      </c>
      <c r="G367" t="str">
        <f>"GR0017001"</f>
        <v>GR0017001</v>
      </c>
      <c r="H367" t="str">
        <f>" 00"</f>
        <v xml:space="preserve"> 00</v>
      </c>
      <c r="I367">
        <v>0.01</v>
      </c>
      <c r="J367">
        <v>9999999.9900000002</v>
      </c>
      <c r="K367" t="s">
        <v>27</v>
      </c>
      <c r="L367" t="s">
        <v>28</v>
      </c>
      <c r="O367" t="s">
        <v>27</v>
      </c>
      <c r="P367" t="s">
        <v>29</v>
      </c>
      <c r="Q367" t="s">
        <v>29</v>
      </c>
      <c r="R367" t="s">
        <v>28</v>
      </c>
    </row>
    <row r="368" spans="1:18" customFormat="1" x14ac:dyDescent="0.25">
      <c r="A368" t="str">
        <f>"17002"</f>
        <v>17002</v>
      </c>
      <c r="B368" t="str">
        <f>"01290"</f>
        <v>01290</v>
      </c>
      <c r="C368" t="str">
        <f>"1300"</f>
        <v>1300</v>
      </c>
      <c r="D368" t="str">
        <f>""</f>
        <v/>
      </c>
      <c r="E368" t="s">
        <v>526</v>
      </c>
      <c r="F368" t="s">
        <v>84</v>
      </c>
      <c r="G368" t="str">
        <f>"GR0017002"</f>
        <v>GR0017002</v>
      </c>
      <c r="H368" t="str">
        <f>" 00"</f>
        <v xml:space="preserve"> 00</v>
      </c>
      <c r="I368">
        <v>0.01</v>
      </c>
      <c r="J368">
        <v>9999999.9900000002</v>
      </c>
      <c r="K368" t="s">
        <v>27</v>
      </c>
      <c r="L368" t="s">
        <v>28</v>
      </c>
      <c r="O368" t="s">
        <v>27</v>
      </c>
      <c r="P368" t="s">
        <v>29</v>
      </c>
      <c r="Q368" t="s">
        <v>29</v>
      </c>
      <c r="R368" t="s">
        <v>28</v>
      </c>
    </row>
    <row r="369" spans="1:18" customFormat="1" x14ac:dyDescent="0.25">
      <c r="A369" t="str">
        <f>"17003"</f>
        <v>17003</v>
      </c>
      <c r="B369" t="str">
        <f>"01000"</f>
        <v>01000</v>
      </c>
      <c r="C369" t="str">
        <f>"1200"</f>
        <v>1200</v>
      </c>
      <c r="D369" t="str">
        <f>""</f>
        <v/>
      </c>
      <c r="E369" t="s">
        <v>527</v>
      </c>
      <c r="F369" t="s">
        <v>36</v>
      </c>
      <c r="G369" t="str">
        <f>"GR0017003"</f>
        <v>GR0017003</v>
      </c>
      <c r="H369" t="str">
        <f>" 00"</f>
        <v xml:space="preserve"> 00</v>
      </c>
      <c r="I369">
        <v>0.01</v>
      </c>
      <c r="J369">
        <v>9999999.9900000002</v>
      </c>
      <c r="K369" t="s">
        <v>27</v>
      </c>
      <c r="L369" t="s">
        <v>28</v>
      </c>
      <c r="O369" t="s">
        <v>28</v>
      </c>
      <c r="P369" t="s">
        <v>29</v>
      </c>
      <c r="Q369" t="s">
        <v>29</v>
      </c>
      <c r="R369" t="s">
        <v>28</v>
      </c>
    </row>
    <row r="370" spans="1:18" customFormat="1" x14ac:dyDescent="0.25">
      <c r="A370" t="str">
        <f>"17004"</f>
        <v>17004</v>
      </c>
      <c r="B370" t="str">
        <f>"01000"</f>
        <v>01000</v>
      </c>
      <c r="C370" t="str">
        <f>"1700"</f>
        <v>1700</v>
      </c>
      <c r="D370" t="str">
        <f>"17004"</f>
        <v>17004</v>
      </c>
      <c r="E370" t="s">
        <v>528</v>
      </c>
      <c r="F370" t="s">
        <v>36</v>
      </c>
      <c r="G370" t="str">
        <f>"GR0017004"</f>
        <v>GR0017004</v>
      </c>
      <c r="H370" t="str">
        <f>" 00"</f>
        <v xml:space="preserve"> 00</v>
      </c>
      <c r="I370">
        <v>0.01</v>
      </c>
      <c r="J370">
        <v>9999999.9900000002</v>
      </c>
      <c r="K370" t="s">
        <v>27</v>
      </c>
      <c r="L370" t="s">
        <v>28</v>
      </c>
      <c r="O370" t="s">
        <v>28</v>
      </c>
      <c r="P370" t="s">
        <v>29</v>
      </c>
      <c r="Q370" t="s">
        <v>29</v>
      </c>
      <c r="R370" t="s">
        <v>28</v>
      </c>
    </row>
    <row r="371" spans="1:18" customFormat="1" x14ac:dyDescent="0.25">
      <c r="A371" t="str">
        <f>"17292"</f>
        <v>17292</v>
      </c>
      <c r="B371" t="str">
        <f>"01160"</f>
        <v>01160</v>
      </c>
      <c r="C371" t="str">
        <f>"1600"</f>
        <v>1600</v>
      </c>
      <c r="D371" t="str">
        <f>"17292"</f>
        <v>17292</v>
      </c>
      <c r="E371" t="s">
        <v>529</v>
      </c>
      <c r="F371" t="s">
        <v>49</v>
      </c>
      <c r="G371" t="str">
        <f>"GR0017292"</f>
        <v>GR0017292</v>
      </c>
      <c r="H371" t="str">
        <f>" 10"</f>
        <v xml:space="preserve"> 10</v>
      </c>
      <c r="I371">
        <v>0.01</v>
      </c>
      <c r="J371">
        <v>500</v>
      </c>
      <c r="K371" t="s">
        <v>50</v>
      </c>
      <c r="P371" t="s">
        <v>24</v>
      </c>
      <c r="Q371" t="s">
        <v>24</v>
      </c>
      <c r="R371" t="s">
        <v>42</v>
      </c>
    </row>
    <row r="372" spans="1:18" customFormat="1" x14ac:dyDescent="0.25">
      <c r="A372" t="str">
        <f>"17292"</f>
        <v>17292</v>
      </c>
      <c r="B372" t="str">
        <f>"01160"</f>
        <v>01160</v>
      </c>
      <c r="C372" t="str">
        <f>"1600"</f>
        <v>1600</v>
      </c>
      <c r="D372" t="str">
        <f>"17292"</f>
        <v>17292</v>
      </c>
      <c r="E372" t="s">
        <v>529</v>
      </c>
      <c r="F372" t="s">
        <v>49</v>
      </c>
      <c r="G372" t="str">
        <f>"GR0017292"</f>
        <v>GR0017292</v>
      </c>
      <c r="H372" t="str">
        <f>" 20"</f>
        <v xml:space="preserve"> 20</v>
      </c>
      <c r="I372">
        <v>500.01</v>
      </c>
      <c r="J372">
        <v>9999999.9900000002</v>
      </c>
      <c r="K372" t="s">
        <v>42</v>
      </c>
      <c r="L372" t="s">
        <v>40</v>
      </c>
      <c r="M372" t="s">
        <v>41</v>
      </c>
      <c r="P372" t="s">
        <v>24</v>
      </c>
      <c r="Q372" t="s">
        <v>24</v>
      </c>
      <c r="R372" t="s">
        <v>42</v>
      </c>
    </row>
    <row r="373" spans="1:18" customFormat="1" x14ac:dyDescent="0.25">
      <c r="A373" t="str">
        <f>"18001"</f>
        <v>18001</v>
      </c>
      <c r="B373" t="str">
        <f>"01000"</f>
        <v>01000</v>
      </c>
      <c r="C373" t="str">
        <f>"1300"</f>
        <v>1300</v>
      </c>
      <c r="D373" t="str">
        <f>"18001"</f>
        <v>18001</v>
      </c>
      <c r="E373" t="s">
        <v>530</v>
      </c>
      <c r="F373" t="s">
        <v>36</v>
      </c>
      <c r="G373" t="str">
        <f>""</f>
        <v/>
      </c>
      <c r="H373" t="str">
        <f>" 00"</f>
        <v xml:space="preserve"> 00</v>
      </c>
      <c r="I373">
        <v>0.01</v>
      </c>
      <c r="J373">
        <v>9999999.9900000002</v>
      </c>
      <c r="K373" t="s">
        <v>27</v>
      </c>
      <c r="L373" t="s">
        <v>75</v>
      </c>
      <c r="P373" t="s">
        <v>29</v>
      </c>
      <c r="Q373" t="s">
        <v>29</v>
      </c>
      <c r="R373" t="s">
        <v>28</v>
      </c>
    </row>
    <row r="374" spans="1:18" customFormat="1" x14ac:dyDescent="0.25">
      <c r="A374" t="str">
        <f>"18002"</f>
        <v>18002</v>
      </c>
      <c r="B374" t="str">
        <f>"02010"</f>
        <v>02010</v>
      </c>
      <c r="C374" t="str">
        <f>"1400"</f>
        <v>1400</v>
      </c>
      <c r="D374" t="str">
        <f>"18002"</f>
        <v>18002</v>
      </c>
      <c r="E374" t="s">
        <v>531</v>
      </c>
      <c r="F374" t="s">
        <v>191</v>
      </c>
      <c r="G374" t="str">
        <f>""</f>
        <v/>
      </c>
      <c r="H374" t="str">
        <f>" 00"</f>
        <v xml:space="preserve"> 00</v>
      </c>
      <c r="I374">
        <v>0.01</v>
      </c>
      <c r="J374">
        <v>9999999.9900000002</v>
      </c>
      <c r="K374" t="s">
        <v>192</v>
      </c>
      <c r="L374" t="s">
        <v>193</v>
      </c>
      <c r="P374" t="s">
        <v>107</v>
      </c>
      <c r="Q374" t="s">
        <v>107</v>
      </c>
      <c r="R374" t="s">
        <v>192</v>
      </c>
    </row>
    <row r="375" spans="1:18" customFormat="1" x14ac:dyDescent="0.25">
      <c r="A375" t="str">
        <f>"18003"</f>
        <v>18003</v>
      </c>
      <c r="B375" t="str">
        <f>"03130"</f>
        <v>03130</v>
      </c>
      <c r="C375" t="str">
        <f>"1400"</f>
        <v>1400</v>
      </c>
      <c r="D375" t="str">
        <f>"18003"</f>
        <v>18003</v>
      </c>
      <c r="E375" t="s">
        <v>532</v>
      </c>
      <c r="F375" t="s">
        <v>258</v>
      </c>
      <c r="G375" t="str">
        <f>""</f>
        <v/>
      </c>
      <c r="H375" t="str">
        <f>" 00"</f>
        <v xml:space="preserve"> 00</v>
      </c>
      <c r="I375">
        <v>0.01</v>
      </c>
      <c r="J375">
        <v>9999999.9900000002</v>
      </c>
      <c r="K375" t="s">
        <v>255</v>
      </c>
      <c r="L375" t="s">
        <v>256</v>
      </c>
      <c r="P375" t="s">
        <v>107</v>
      </c>
      <c r="Q375" t="s">
        <v>107</v>
      </c>
      <c r="R375" t="s">
        <v>257</v>
      </c>
    </row>
    <row r="376" spans="1:18" customFormat="1" x14ac:dyDescent="0.25">
      <c r="A376" t="str">
        <f>"18004"</f>
        <v>18004</v>
      </c>
      <c r="B376" t="str">
        <f>"01090"</f>
        <v>01090</v>
      </c>
      <c r="C376" t="str">
        <f>"1600"</f>
        <v>1600</v>
      </c>
      <c r="D376" t="str">
        <f>"18004"</f>
        <v>18004</v>
      </c>
      <c r="E376" t="s">
        <v>533</v>
      </c>
      <c r="F376" t="s">
        <v>48</v>
      </c>
      <c r="G376" t="str">
        <f>""</f>
        <v/>
      </c>
      <c r="H376" t="str">
        <f>" 00"</f>
        <v xml:space="preserve"> 00</v>
      </c>
      <c r="I376">
        <v>0.01</v>
      </c>
      <c r="J376">
        <v>9999999.9900000002</v>
      </c>
      <c r="K376" t="s">
        <v>40</v>
      </c>
      <c r="L376" t="s">
        <v>41</v>
      </c>
      <c r="M376" t="s">
        <v>42</v>
      </c>
      <c r="P376" t="s">
        <v>24</v>
      </c>
      <c r="Q376" t="s">
        <v>24</v>
      </c>
      <c r="R376" t="s">
        <v>41</v>
      </c>
    </row>
    <row r="377" spans="1:18" customFormat="1" x14ac:dyDescent="0.25">
      <c r="A377" t="str">
        <f>"18005"</f>
        <v>18005</v>
      </c>
      <c r="B377" t="str">
        <f>"01160"</f>
        <v>01160</v>
      </c>
      <c r="C377" t="str">
        <f>"1600"</f>
        <v>1600</v>
      </c>
      <c r="D377" t="str">
        <f>"18005"</f>
        <v>18005</v>
      </c>
      <c r="E377" t="s">
        <v>534</v>
      </c>
      <c r="F377" t="s">
        <v>49</v>
      </c>
      <c r="G377" t="str">
        <f>""</f>
        <v/>
      </c>
      <c r="H377" t="str">
        <f>" 10"</f>
        <v xml:space="preserve"> 10</v>
      </c>
      <c r="I377">
        <v>0.01</v>
      </c>
      <c r="J377">
        <v>500</v>
      </c>
      <c r="K377" t="s">
        <v>50</v>
      </c>
      <c r="P377" t="s">
        <v>24</v>
      </c>
      <c r="Q377" t="s">
        <v>24</v>
      </c>
      <c r="R377" t="s">
        <v>42</v>
      </c>
    </row>
    <row r="378" spans="1:18" customFormat="1" x14ac:dyDescent="0.25">
      <c r="A378" t="str">
        <f>"18005"</f>
        <v>18005</v>
      </c>
      <c r="B378" t="str">
        <f>"01160"</f>
        <v>01160</v>
      </c>
      <c r="C378" t="str">
        <f>"1600"</f>
        <v>1600</v>
      </c>
      <c r="D378" t="str">
        <f>"18005"</f>
        <v>18005</v>
      </c>
      <c r="E378" t="s">
        <v>534</v>
      </c>
      <c r="F378" t="s">
        <v>49</v>
      </c>
      <c r="G378" t="str">
        <f>""</f>
        <v/>
      </c>
      <c r="H378" t="str">
        <f>" 20"</f>
        <v xml:space="preserve"> 20</v>
      </c>
      <c r="I378">
        <v>500.01</v>
      </c>
      <c r="J378">
        <v>9999999.9900000002</v>
      </c>
      <c r="K378" t="s">
        <v>42</v>
      </c>
      <c r="L378" t="s">
        <v>40</v>
      </c>
      <c r="M378" t="s">
        <v>41</v>
      </c>
      <c r="P378" t="s">
        <v>24</v>
      </c>
      <c r="Q378" t="s">
        <v>24</v>
      </c>
      <c r="R378" t="s">
        <v>42</v>
      </c>
    </row>
    <row r="379" spans="1:18" customFormat="1" x14ac:dyDescent="0.25">
      <c r="A379" t="str">
        <f>"18007"</f>
        <v>18007</v>
      </c>
      <c r="B379" t="str">
        <f>"01090"</f>
        <v>01090</v>
      </c>
      <c r="C379" t="str">
        <f>"1100"</f>
        <v>1100</v>
      </c>
      <c r="D379" t="str">
        <f>"18007"</f>
        <v>18007</v>
      </c>
      <c r="E379" t="s">
        <v>535</v>
      </c>
      <c r="F379" t="s">
        <v>48</v>
      </c>
      <c r="G379" t="str">
        <f>""</f>
        <v/>
      </c>
      <c r="H379" t="str">
        <f>" 00"</f>
        <v xml:space="preserve"> 00</v>
      </c>
      <c r="I379">
        <v>0.01</v>
      </c>
      <c r="J379">
        <v>9999999.9900000002</v>
      </c>
      <c r="K379" t="s">
        <v>40</v>
      </c>
      <c r="L379" t="s">
        <v>41</v>
      </c>
      <c r="M379" t="s">
        <v>42</v>
      </c>
      <c r="P379" t="s">
        <v>24</v>
      </c>
      <c r="Q379" t="s">
        <v>24</v>
      </c>
      <c r="R379" t="s">
        <v>40</v>
      </c>
    </row>
    <row r="380" spans="1:18" customFormat="1" x14ac:dyDescent="0.25">
      <c r="A380" t="str">
        <f>"18008"</f>
        <v>18008</v>
      </c>
      <c r="B380" t="str">
        <f>"01090"</f>
        <v>01090</v>
      </c>
      <c r="C380" t="str">
        <f>"1600"</f>
        <v>1600</v>
      </c>
      <c r="D380" t="str">
        <f>"18008"</f>
        <v>18008</v>
      </c>
      <c r="E380" t="s">
        <v>536</v>
      </c>
      <c r="F380" t="s">
        <v>48</v>
      </c>
      <c r="G380" t="str">
        <f>""</f>
        <v/>
      </c>
      <c r="H380" t="str">
        <f>" 00"</f>
        <v xml:space="preserve"> 00</v>
      </c>
      <c r="I380">
        <v>0.01</v>
      </c>
      <c r="J380">
        <v>9999999.9900000002</v>
      </c>
      <c r="K380" t="s">
        <v>40</v>
      </c>
      <c r="L380" t="s">
        <v>41</v>
      </c>
      <c r="M380" t="s">
        <v>42</v>
      </c>
      <c r="P380" t="s">
        <v>24</v>
      </c>
      <c r="Q380" t="s">
        <v>24</v>
      </c>
      <c r="R380" t="s">
        <v>41</v>
      </c>
    </row>
    <row r="381" spans="1:18" customFormat="1" x14ac:dyDescent="0.25">
      <c r="A381" t="str">
        <f>"18009"</f>
        <v>18009</v>
      </c>
      <c r="B381" t="str">
        <f>"01090"</f>
        <v>01090</v>
      </c>
      <c r="C381" t="str">
        <f>"1100"</f>
        <v>1100</v>
      </c>
      <c r="D381" t="str">
        <f>"18009"</f>
        <v>18009</v>
      </c>
      <c r="E381" t="s">
        <v>537</v>
      </c>
      <c r="F381" t="s">
        <v>48</v>
      </c>
      <c r="G381" t="str">
        <f>""</f>
        <v/>
      </c>
      <c r="H381" t="str">
        <f>" 00"</f>
        <v xml:space="preserve"> 00</v>
      </c>
      <c r="I381">
        <v>0.01</v>
      </c>
      <c r="J381">
        <v>9999999.9900000002</v>
      </c>
      <c r="K381" t="s">
        <v>40</v>
      </c>
      <c r="L381" t="s">
        <v>41</v>
      </c>
      <c r="M381" t="s">
        <v>42</v>
      </c>
      <c r="P381" t="s">
        <v>24</v>
      </c>
      <c r="Q381" t="s">
        <v>24</v>
      </c>
      <c r="R381" t="s">
        <v>41</v>
      </c>
    </row>
    <row r="382" spans="1:18" customFormat="1" x14ac:dyDescent="0.25">
      <c r="A382" t="str">
        <f>"18010"</f>
        <v>18010</v>
      </c>
      <c r="B382" t="str">
        <f>"01687"</f>
        <v>01687</v>
      </c>
      <c r="C382" t="str">
        <f>"1600"</f>
        <v>1600</v>
      </c>
      <c r="D382" t="str">
        <f>"18010"</f>
        <v>18010</v>
      </c>
      <c r="E382" t="s">
        <v>538</v>
      </c>
      <c r="F382" t="s">
        <v>539</v>
      </c>
      <c r="G382" t="str">
        <f>""</f>
        <v/>
      </c>
      <c r="H382" t="str">
        <f>" 10"</f>
        <v xml:space="preserve"> 10</v>
      </c>
      <c r="I382">
        <v>0.01</v>
      </c>
      <c r="J382">
        <v>500</v>
      </c>
      <c r="K382" t="s">
        <v>139</v>
      </c>
      <c r="L382" t="s">
        <v>140</v>
      </c>
      <c r="M382" t="s">
        <v>141</v>
      </c>
      <c r="P382" t="s">
        <v>24</v>
      </c>
      <c r="Q382" t="s">
        <v>24</v>
      </c>
      <c r="R382" t="s">
        <v>139</v>
      </c>
    </row>
    <row r="383" spans="1:18" customFormat="1" x14ac:dyDescent="0.25">
      <c r="A383" t="str">
        <f>"18010"</f>
        <v>18010</v>
      </c>
      <c r="B383" t="str">
        <f>"01687"</f>
        <v>01687</v>
      </c>
      <c r="C383" t="str">
        <f>"1600"</f>
        <v>1600</v>
      </c>
      <c r="D383" t="str">
        <f>"18010"</f>
        <v>18010</v>
      </c>
      <c r="E383" t="s">
        <v>538</v>
      </c>
      <c r="F383" t="s">
        <v>539</v>
      </c>
      <c r="G383" t="str">
        <f>""</f>
        <v/>
      </c>
      <c r="H383" t="str">
        <f>" 20"</f>
        <v xml:space="preserve"> 20</v>
      </c>
      <c r="I383">
        <v>500.01</v>
      </c>
      <c r="J383">
        <v>9999999.9900000002</v>
      </c>
      <c r="K383" t="s">
        <v>140</v>
      </c>
      <c r="L383" t="s">
        <v>540</v>
      </c>
      <c r="P383" t="s">
        <v>24</v>
      </c>
      <c r="Q383" t="s">
        <v>24</v>
      </c>
      <c r="R383" t="s">
        <v>139</v>
      </c>
    </row>
    <row r="384" spans="1:18" customFormat="1" x14ac:dyDescent="0.25">
      <c r="A384" t="str">
        <f>"18013"</f>
        <v>18013</v>
      </c>
      <c r="B384" t="str">
        <f>"01400"</f>
        <v>01400</v>
      </c>
      <c r="C384" t="str">
        <f>"1600"</f>
        <v>1600</v>
      </c>
      <c r="D384" t="str">
        <f>"18013"</f>
        <v>18013</v>
      </c>
      <c r="E384" t="s">
        <v>541</v>
      </c>
      <c r="F384" t="s">
        <v>110</v>
      </c>
      <c r="G384" t="str">
        <f>""</f>
        <v/>
      </c>
      <c r="H384" t="str">
        <f>" 00"</f>
        <v xml:space="preserve"> 00</v>
      </c>
      <c r="I384">
        <v>0.01</v>
      </c>
      <c r="J384">
        <v>9999999.9900000002</v>
      </c>
      <c r="K384" t="s">
        <v>56</v>
      </c>
      <c r="L384" t="s">
        <v>57</v>
      </c>
      <c r="M384" t="s">
        <v>58</v>
      </c>
      <c r="P384" t="s">
        <v>29</v>
      </c>
      <c r="Q384" t="s">
        <v>29</v>
      </c>
      <c r="R384" t="s">
        <v>59</v>
      </c>
    </row>
    <row r="385" spans="1:18" customFormat="1" x14ac:dyDescent="0.25">
      <c r="A385" t="str">
        <f>"18014"</f>
        <v>18014</v>
      </c>
      <c r="B385" t="str">
        <f>"01000"</f>
        <v>01000</v>
      </c>
      <c r="C385" t="str">
        <f>"1300"</f>
        <v>1300</v>
      </c>
      <c r="D385" t="str">
        <f>"18014"</f>
        <v>18014</v>
      </c>
      <c r="E385" t="s">
        <v>542</v>
      </c>
      <c r="F385" t="s">
        <v>36</v>
      </c>
      <c r="G385" t="str">
        <f>""</f>
        <v/>
      </c>
      <c r="H385" t="str">
        <f>" 00"</f>
        <v xml:space="preserve"> 00</v>
      </c>
      <c r="I385">
        <v>0.01</v>
      </c>
      <c r="J385">
        <v>9999999.9900000002</v>
      </c>
      <c r="K385" t="s">
        <v>27</v>
      </c>
      <c r="L385" t="s">
        <v>28</v>
      </c>
      <c r="P385" t="s">
        <v>29</v>
      </c>
      <c r="Q385" t="s">
        <v>29</v>
      </c>
      <c r="R385" t="s">
        <v>28</v>
      </c>
    </row>
    <row r="386" spans="1:18" customFormat="1" x14ac:dyDescent="0.25">
      <c r="A386" t="str">
        <f>"18015"</f>
        <v>18015</v>
      </c>
      <c r="B386" t="str">
        <f>"01000"</f>
        <v>01000</v>
      </c>
      <c r="C386" t="str">
        <f>"1300"</f>
        <v>1300</v>
      </c>
      <c r="D386" t="str">
        <f>"18015"</f>
        <v>18015</v>
      </c>
      <c r="E386" t="s">
        <v>543</v>
      </c>
      <c r="F386" t="s">
        <v>36</v>
      </c>
      <c r="G386" t="str">
        <f>""</f>
        <v/>
      </c>
      <c r="H386" t="str">
        <f>" 00"</f>
        <v xml:space="preserve"> 00</v>
      </c>
      <c r="I386">
        <v>0.01</v>
      </c>
      <c r="J386">
        <v>9999999.9900000002</v>
      </c>
      <c r="K386" t="s">
        <v>27</v>
      </c>
      <c r="L386" t="s">
        <v>28</v>
      </c>
      <c r="P386" t="s">
        <v>29</v>
      </c>
      <c r="Q386" t="s">
        <v>29</v>
      </c>
      <c r="R386" t="s">
        <v>28</v>
      </c>
    </row>
    <row r="387" spans="1:18" customFormat="1" x14ac:dyDescent="0.25">
      <c r="A387" t="str">
        <f>"18016"</f>
        <v>18016</v>
      </c>
      <c r="B387" t="str">
        <f>"01000"</f>
        <v>01000</v>
      </c>
      <c r="C387" t="str">
        <f>"1300"</f>
        <v>1300</v>
      </c>
      <c r="D387" t="str">
        <f>"18016"</f>
        <v>18016</v>
      </c>
      <c r="E387" t="s">
        <v>544</v>
      </c>
      <c r="F387" t="s">
        <v>36</v>
      </c>
      <c r="G387" t="str">
        <f>""</f>
        <v/>
      </c>
      <c r="H387" t="str">
        <f>" 00"</f>
        <v xml:space="preserve"> 00</v>
      </c>
      <c r="I387">
        <v>0.01</v>
      </c>
      <c r="J387">
        <v>9999999.9900000002</v>
      </c>
      <c r="K387" t="s">
        <v>27</v>
      </c>
      <c r="L387" t="s">
        <v>28</v>
      </c>
      <c r="P387" t="s">
        <v>29</v>
      </c>
      <c r="Q387" t="s">
        <v>29</v>
      </c>
      <c r="R387" t="s">
        <v>28</v>
      </c>
    </row>
    <row r="388" spans="1:18" customFormat="1" x14ac:dyDescent="0.25">
      <c r="A388" t="str">
        <f>"18017"</f>
        <v>18017</v>
      </c>
      <c r="B388" t="str">
        <f>"01000"</f>
        <v>01000</v>
      </c>
      <c r="C388" t="str">
        <f>"1300"</f>
        <v>1300</v>
      </c>
      <c r="D388" t="str">
        <f>"18017"</f>
        <v>18017</v>
      </c>
      <c r="E388" t="s">
        <v>545</v>
      </c>
      <c r="F388" t="s">
        <v>36</v>
      </c>
      <c r="G388" t="str">
        <f>""</f>
        <v/>
      </c>
      <c r="H388" t="str">
        <f>" 00"</f>
        <v xml:space="preserve"> 00</v>
      </c>
      <c r="I388">
        <v>0.01</v>
      </c>
      <c r="J388">
        <v>9999999.9900000002</v>
      </c>
      <c r="K388" t="s">
        <v>27</v>
      </c>
      <c r="L388" t="s">
        <v>75</v>
      </c>
      <c r="M388" t="s">
        <v>28</v>
      </c>
      <c r="P388" t="s">
        <v>29</v>
      </c>
      <c r="Q388" t="s">
        <v>29</v>
      </c>
      <c r="R388" t="s">
        <v>37</v>
      </c>
    </row>
    <row r="389" spans="1:18" customFormat="1" x14ac:dyDescent="0.25">
      <c r="A389" t="str">
        <f>"18019"</f>
        <v>18019</v>
      </c>
      <c r="B389" t="str">
        <f>"01780"</f>
        <v>01780</v>
      </c>
      <c r="C389" t="str">
        <f>"1300"</f>
        <v>1300</v>
      </c>
      <c r="D389" t="str">
        <f>"18019"</f>
        <v>18019</v>
      </c>
      <c r="E389" t="s">
        <v>546</v>
      </c>
      <c r="F389" t="s">
        <v>172</v>
      </c>
      <c r="G389" t="str">
        <f>""</f>
        <v/>
      </c>
      <c r="H389" t="str">
        <f>" 00"</f>
        <v xml:space="preserve"> 00</v>
      </c>
      <c r="I389">
        <v>0.01</v>
      </c>
      <c r="J389">
        <v>9999999.9900000002</v>
      </c>
      <c r="K389" t="s">
        <v>104</v>
      </c>
      <c r="L389" t="s">
        <v>105</v>
      </c>
      <c r="M389" t="s">
        <v>106</v>
      </c>
      <c r="P389" t="s">
        <v>107</v>
      </c>
      <c r="Q389" t="s">
        <v>107</v>
      </c>
      <c r="R389" t="s">
        <v>108</v>
      </c>
    </row>
    <row r="390" spans="1:18" customFormat="1" x14ac:dyDescent="0.25">
      <c r="A390" t="str">
        <f>"18032"</f>
        <v>18032</v>
      </c>
      <c r="B390" t="str">
        <f>"01400"</f>
        <v>01400</v>
      </c>
      <c r="C390" t="str">
        <f>"1300"</f>
        <v>1300</v>
      </c>
      <c r="D390" t="str">
        <f>"18032"</f>
        <v>18032</v>
      </c>
      <c r="E390" t="s">
        <v>547</v>
      </c>
      <c r="F390" t="s">
        <v>110</v>
      </c>
      <c r="G390" t="str">
        <f>""</f>
        <v/>
      </c>
      <c r="H390" t="str">
        <f>" 00"</f>
        <v xml:space="preserve"> 00</v>
      </c>
      <c r="I390">
        <v>0.01</v>
      </c>
      <c r="J390">
        <v>9999999.9900000002</v>
      </c>
      <c r="K390" t="s">
        <v>56</v>
      </c>
      <c r="L390" t="s">
        <v>57</v>
      </c>
      <c r="M390" t="s">
        <v>58</v>
      </c>
      <c r="P390" t="s">
        <v>29</v>
      </c>
      <c r="Q390" t="s">
        <v>29</v>
      </c>
      <c r="R390" t="s">
        <v>59</v>
      </c>
    </row>
    <row r="391" spans="1:18" customFormat="1" x14ac:dyDescent="0.25">
      <c r="A391" t="str">
        <f>"18038"</f>
        <v>18038</v>
      </c>
      <c r="B391" t="str">
        <f>"03094"</f>
        <v>03094</v>
      </c>
      <c r="C391" t="str">
        <f>"1400"</f>
        <v>1400</v>
      </c>
      <c r="D391" t="str">
        <f>"18038"</f>
        <v>18038</v>
      </c>
      <c r="E391" t="s">
        <v>252</v>
      </c>
      <c r="F391" t="s">
        <v>252</v>
      </c>
      <c r="G391" t="str">
        <f>""</f>
        <v/>
      </c>
      <c r="H391" t="str">
        <f>" 00"</f>
        <v xml:space="preserve"> 00</v>
      </c>
      <c r="I391">
        <v>0.01</v>
      </c>
      <c r="J391">
        <v>9999999.9900000002</v>
      </c>
      <c r="K391" t="s">
        <v>243</v>
      </c>
      <c r="L391" t="s">
        <v>253</v>
      </c>
      <c r="P391" t="s">
        <v>24</v>
      </c>
      <c r="Q391" t="s">
        <v>24</v>
      </c>
      <c r="R391" t="s">
        <v>253</v>
      </c>
    </row>
    <row r="392" spans="1:18" customFormat="1" x14ac:dyDescent="0.25">
      <c r="A392" t="str">
        <f>"18039"</f>
        <v>18039</v>
      </c>
      <c r="B392" t="str">
        <f>"03170"</f>
        <v>03170</v>
      </c>
      <c r="C392" t="str">
        <f>"1400"</f>
        <v>1400</v>
      </c>
      <c r="D392" t="str">
        <f>"18039"</f>
        <v>18039</v>
      </c>
      <c r="E392" t="s">
        <v>548</v>
      </c>
      <c r="F392" t="s">
        <v>267</v>
      </c>
      <c r="G392" t="str">
        <f>""</f>
        <v/>
      </c>
      <c r="H392" t="str">
        <f>" 00"</f>
        <v xml:space="preserve"> 00</v>
      </c>
      <c r="I392">
        <v>0.01</v>
      </c>
      <c r="J392">
        <v>9999999.9900000002</v>
      </c>
      <c r="K392" t="s">
        <v>268</v>
      </c>
      <c r="L392" t="s">
        <v>269</v>
      </c>
      <c r="P392" t="s">
        <v>24</v>
      </c>
      <c r="Q392" t="s">
        <v>24</v>
      </c>
      <c r="R392" t="s">
        <v>270</v>
      </c>
    </row>
    <row r="393" spans="1:18" customFormat="1" x14ac:dyDescent="0.25">
      <c r="A393" t="str">
        <f>"18041"</f>
        <v>18041</v>
      </c>
      <c r="B393" t="str">
        <f>"03094"</f>
        <v>03094</v>
      </c>
      <c r="C393" t="str">
        <f>"1400"</f>
        <v>1400</v>
      </c>
      <c r="D393" t="str">
        <f>"18041"</f>
        <v>18041</v>
      </c>
      <c r="E393" t="s">
        <v>549</v>
      </c>
      <c r="F393" t="s">
        <v>252</v>
      </c>
      <c r="G393" t="str">
        <f>""</f>
        <v/>
      </c>
      <c r="H393" t="str">
        <f>" 00"</f>
        <v xml:space="preserve"> 00</v>
      </c>
      <c r="I393">
        <v>0.01</v>
      </c>
      <c r="J393">
        <v>9999999.9900000002</v>
      </c>
      <c r="K393" t="s">
        <v>243</v>
      </c>
      <c r="L393" t="s">
        <v>253</v>
      </c>
      <c r="P393" t="s">
        <v>24</v>
      </c>
      <c r="Q393" t="s">
        <v>24</v>
      </c>
      <c r="R393" t="s">
        <v>253</v>
      </c>
    </row>
    <row r="394" spans="1:18" customFormat="1" x14ac:dyDescent="0.25">
      <c r="A394" t="str">
        <f>"18042"</f>
        <v>18042</v>
      </c>
      <c r="B394" t="str">
        <f>"03170"</f>
        <v>03170</v>
      </c>
      <c r="C394" t="str">
        <f>"1400"</f>
        <v>1400</v>
      </c>
      <c r="D394" t="str">
        <f>"18042"</f>
        <v>18042</v>
      </c>
      <c r="E394" t="s">
        <v>550</v>
      </c>
      <c r="F394" t="s">
        <v>267</v>
      </c>
      <c r="G394" t="str">
        <f>""</f>
        <v/>
      </c>
      <c r="H394" t="str">
        <f>" 00"</f>
        <v xml:space="preserve"> 00</v>
      </c>
      <c r="I394">
        <v>0.01</v>
      </c>
      <c r="J394">
        <v>9999999.9900000002</v>
      </c>
      <c r="K394" t="s">
        <v>268</v>
      </c>
      <c r="L394" t="s">
        <v>269</v>
      </c>
      <c r="P394" t="s">
        <v>24</v>
      </c>
      <c r="Q394" t="s">
        <v>24</v>
      </c>
      <c r="R394" t="s">
        <v>270</v>
      </c>
    </row>
    <row r="395" spans="1:18" customFormat="1" x14ac:dyDescent="0.25">
      <c r="A395" t="str">
        <f>"18044"</f>
        <v>18044</v>
      </c>
      <c r="B395" t="str">
        <f>"04010"</f>
        <v>04010</v>
      </c>
      <c r="C395" t="str">
        <f>"1400"</f>
        <v>1400</v>
      </c>
      <c r="D395" t="str">
        <f>"18044"</f>
        <v>18044</v>
      </c>
      <c r="E395" t="s">
        <v>551</v>
      </c>
      <c r="F395" t="s">
        <v>338</v>
      </c>
      <c r="G395" t="str">
        <f>""</f>
        <v/>
      </c>
      <c r="H395" t="str">
        <f>" 00"</f>
        <v xml:space="preserve"> 00</v>
      </c>
      <c r="I395">
        <v>0.01</v>
      </c>
      <c r="J395">
        <v>9999999.9900000002</v>
      </c>
      <c r="K395" t="s">
        <v>32</v>
      </c>
      <c r="L395" t="s">
        <v>34</v>
      </c>
      <c r="P395" t="s">
        <v>24</v>
      </c>
      <c r="Q395" t="s">
        <v>24</v>
      </c>
      <c r="R395" t="s">
        <v>451</v>
      </c>
    </row>
    <row r="396" spans="1:18" customFormat="1" x14ac:dyDescent="0.25">
      <c r="A396" t="str">
        <f>"18048"</f>
        <v>18048</v>
      </c>
      <c r="B396" t="str">
        <f>"05115"</f>
        <v>05115</v>
      </c>
      <c r="C396" t="str">
        <f>"1700"</f>
        <v>1700</v>
      </c>
      <c r="D396" t="str">
        <f>"18048"</f>
        <v>18048</v>
      </c>
      <c r="E396" t="s">
        <v>552</v>
      </c>
      <c r="F396" t="s">
        <v>366</v>
      </c>
      <c r="G396" t="str">
        <f>""</f>
        <v/>
      </c>
      <c r="H396" t="str">
        <f>" 00"</f>
        <v xml:space="preserve"> 00</v>
      </c>
      <c r="I396">
        <v>0.01</v>
      </c>
      <c r="J396">
        <v>9999999.9900000002</v>
      </c>
      <c r="K396" t="s">
        <v>367</v>
      </c>
      <c r="L396" t="s">
        <v>368</v>
      </c>
      <c r="M396" t="s">
        <v>369</v>
      </c>
      <c r="P396" t="s">
        <v>24</v>
      </c>
      <c r="Q396" t="s">
        <v>24</v>
      </c>
      <c r="R396" t="s">
        <v>367</v>
      </c>
    </row>
    <row r="397" spans="1:18" customFormat="1" x14ac:dyDescent="0.25">
      <c r="A397" t="str">
        <f>"18049"</f>
        <v>18049</v>
      </c>
      <c r="B397" t="str">
        <f>"01687"</f>
        <v>01687</v>
      </c>
      <c r="C397" t="str">
        <f>"1600"</f>
        <v>1600</v>
      </c>
      <c r="D397" t="str">
        <f>"18049"</f>
        <v>18049</v>
      </c>
      <c r="E397" t="s">
        <v>553</v>
      </c>
      <c r="F397" t="s">
        <v>539</v>
      </c>
      <c r="G397" t="str">
        <f>""</f>
        <v/>
      </c>
      <c r="H397" t="str">
        <f>" 10"</f>
        <v xml:space="preserve"> 10</v>
      </c>
      <c r="I397">
        <v>0.01</v>
      </c>
      <c r="J397">
        <v>500</v>
      </c>
      <c r="K397" t="s">
        <v>139</v>
      </c>
      <c r="L397" t="s">
        <v>140</v>
      </c>
      <c r="M397" t="s">
        <v>141</v>
      </c>
      <c r="P397" t="s">
        <v>24</v>
      </c>
      <c r="Q397" t="s">
        <v>24</v>
      </c>
      <c r="R397" t="s">
        <v>139</v>
      </c>
    </row>
    <row r="398" spans="1:18" customFormat="1" x14ac:dyDescent="0.25">
      <c r="A398" t="str">
        <f>"18049"</f>
        <v>18049</v>
      </c>
      <c r="B398" t="str">
        <f>"01687"</f>
        <v>01687</v>
      </c>
      <c r="C398" t="str">
        <f>"1600"</f>
        <v>1600</v>
      </c>
      <c r="D398" t="str">
        <f>"18049"</f>
        <v>18049</v>
      </c>
      <c r="E398" t="s">
        <v>553</v>
      </c>
      <c r="F398" t="s">
        <v>539</v>
      </c>
      <c r="G398" t="str">
        <f>""</f>
        <v/>
      </c>
      <c r="H398" t="str">
        <f>" 20"</f>
        <v xml:space="preserve"> 20</v>
      </c>
      <c r="I398">
        <v>500.01</v>
      </c>
      <c r="J398">
        <v>9999999.9900000002</v>
      </c>
      <c r="K398" t="s">
        <v>140</v>
      </c>
      <c r="L398" t="s">
        <v>540</v>
      </c>
      <c r="P398" t="s">
        <v>24</v>
      </c>
      <c r="Q398" t="s">
        <v>24</v>
      </c>
      <c r="R398" t="s">
        <v>139</v>
      </c>
    </row>
    <row r="399" spans="1:18" customFormat="1" x14ac:dyDescent="0.25">
      <c r="A399" t="str">
        <f>"18050"</f>
        <v>18050</v>
      </c>
      <c r="B399" t="str">
        <f>"01370"</f>
        <v>01370</v>
      </c>
      <c r="C399" t="str">
        <f>"1300"</f>
        <v>1300</v>
      </c>
      <c r="D399" t="str">
        <f>"18050"</f>
        <v>18050</v>
      </c>
      <c r="E399" t="s">
        <v>554</v>
      </c>
      <c r="F399" t="s">
        <v>100</v>
      </c>
      <c r="G399" t="str">
        <f>""</f>
        <v/>
      </c>
      <c r="H399" t="str">
        <f>" 00"</f>
        <v xml:space="preserve"> 00</v>
      </c>
      <c r="I399">
        <v>0.01</v>
      </c>
      <c r="J399">
        <v>9999999.9900000002</v>
      </c>
      <c r="K399" t="s">
        <v>101</v>
      </c>
      <c r="L399" t="s">
        <v>56</v>
      </c>
      <c r="M399" t="s">
        <v>57</v>
      </c>
      <c r="N399" t="s">
        <v>58</v>
      </c>
      <c r="P399" t="s">
        <v>29</v>
      </c>
      <c r="Q399" t="s">
        <v>29</v>
      </c>
      <c r="R399" t="s">
        <v>59</v>
      </c>
    </row>
    <row r="400" spans="1:18" customFormat="1" x14ac:dyDescent="0.25">
      <c r="A400" t="str">
        <f>"18054"</f>
        <v>18054</v>
      </c>
      <c r="B400" t="str">
        <f>"01662"</f>
        <v>01662</v>
      </c>
      <c r="C400" t="str">
        <f>"1100"</f>
        <v>1100</v>
      </c>
      <c r="D400" t="str">
        <f>"01662"</f>
        <v>01662</v>
      </c>
      <c r="E400" t="s">
        <v>555</v>
      </c>
      <c r="F400" t="s">
        <v>555</v>
      </c>
      <c r="G400" t="str">
        <f>""</f>
        <v/>
      </c>
      <c r="H400" t="str">
        <f>" 10"</f>
        <v xml:space="preserve"> 10</v>
      </c>
      <c r="I400">
        <v>0.01</v>
      </c>
      <c r="J400">
        <v>500</v>
      </c>
      <c r="K400" t="s">
        <v>139</v>
      </c>
      <c r="L400" t="s">
        <v>140</v>
      </c>
      <c r="M400" t="s">
        <v>141</v>
      </c>
      <c r="P400" t="s">
        <v>24</v>
      </c>
      <c r="Q400" t="s">
        <v>24</v>
      </c>
      <c r="R400" t="s">
        <v>139</v>
      </c>
    </row>
    <row r="401" spans="1:18" customFormat="1" x14ac:dyDescent="0.25">
      <c r="A401" t="str">
        <f>"18054"</f>
        <v>18054</v>
      </c>
      <c r="B401" t="str">
        <f>"01662"</f>
        <v>01662</v>
      </c>
      <c r="C401" t="str">
        <f>"1100"</f>
        <v>1100</v>
      </c>
      <c r="D401" t="str">
        <f>"01662"</f>
        <v>01662</v>
      </c>
      <c r="E401" t="s">
        <v>555</v>
      </c>
      <c r="F401" t="s">
        <v>555</v>
      </c>
      <c r="G401" t="str">
        <f>""</f>
        <v/>
      </c>
      <c r="H401" t="str">
        <f>" 20"</f>
        <v xml:space="preserve"> 20</v>
      </c>
      <c r="I401">
        <v>500.01</v>
      </c>
      <c r="J401">
        <v>9999999.9900000002</v>
      </c>
      <c r="K401" t="s">
        <v>140</v>
      </c>
      <c r="L401" t="s">
        <v>540</v>
      </c>
      <c r="P401" t="s">
        <v>24</v>
      </c>
      <c r="Q401" t="s">
        <v>24</v>
      </c>
      <c r="R401" t="s">
        <v>139</v>
      </c>
    </row>
    <row r="402" spans="1:18" customFormat="1" x14ac:dyDescent="0.25">
      <c r="A402" t="str">
        <f>"18054"</f>
        <v>18054</v>
      </c>
      <c r="B402" t="str">
        <f>"01663"</f>
        <v>01663</v>
      </c>
      <c r="C402" t="str">
        <f>"1100"</f>
        <v>1100</v>
      </c>
      <c r="D402" t="str">
        <f>"01663"</f>
        <v>01663</v>
      </c>
      <c r="E402" t="s">
        <v>555</v>
      </c>
      <c r="F402" t="s">
        <v>556</v>
      </c>
      <c r="G402" t="str">
        <f>""</f>
        <v/>
      </c>
      <c r="H402" t="str">
        <f>" 10"</f>
        <v xml:space="preserve"> 10</v>
      </c>
      <c r="I402">
        <v>0.01</v>
      </c>
      <c r="J402">
        <v>500</v>
      </c>
      <c r="K402" t="s">
        <v>139</v>
      </c>
      <c r="L402" t="s">
        <v>140</v>
      </c>
      <c r="M402" t="s">
        <v>141</v>
      </c>
      <c r="P402" t="s">
        <v>24</v>
      </c>
      <c r="Q402" t="s">
        <v>24</v>
      </c>
      <c r="R402" t="s">
        <v>139</v>
      </c>
    </row>
    <row r="403" spans="1:18" customFormat="1" x14ac:dyDescent="0.25">
      <c r="A403" t="str">
        <f>"18054"</f>
        <v>18054</v>
      </c>
      <c r="B403" t="str">
        <f>"01663"</f>
        <v>01663</v>
      </c>
      <c r="C403" t="str">
        <f>"1100"</f>
        <v>1100</v>
      </c>
      <c r="D403" t="str">
        <f>"01663"</f>
        <v>01663</v>
      </c>
      <c r="E403" t="s">
        <v>555</v>
      </c>
      <c r="F403" t="s">
        <v>556</v>
      </c>
      <c r="G403" t="str">
        <f>""</f>
        <v/>
      </c>
      <c r="H403" t="str">
        <f>" 20"</f>
        <v xml:space="preserve"> 20</v>
      </c>
      <c r="I403">
        <v>500.01</v>
      </c>
      <c r="J403">
        <v>9999999.9900000002</v>
      </c>
      <c r="K403" t="s">
        <v>140</v>
      </c>
      <c r="L403" t="s">
        <v>540</v>
      </c>
      <c r="P403" t="s">
        <v>24</v>
      </c>
      <c r="Q403" t="s">
        <v>24</v>
      </c>
      <c r="R403" t="s">
        <v>139</v>
      </c>
    </row>
    <row r="404" spans="1:18" customFormat="1" x14ac:dyDescent="0.25">
      <c r="A404" t="str">
        <f>"18054"</f>
        <v>18054</v>
      </c>
      <c r="B404" t="str">
        <f>"01664"</f>
        <v>01664</v>
      </c>
      <c r="C404" t="str">
        <f>"1100"</f>
        <v>1100</v>
      </c>
      <c r="D404" t="str">
        <f>"01664"</f>
        <v>01664</v>
      </c>
      <c r="E404" t="s">
        <v>555</v>
      </c>
      <c r="F404" t="s">
        <v>557</v>
      </c>
      <c r="G404" t="str">
        <f>""</f>
        <v/>
      </c>
      <c r="H404" t="str">
        <f>" 10"</f>
        <v xml:space="preserve"> 10</v>
      </c>
      <c r="I404">
        <v>0.01</v>
      </c>
      <c r="J404">
        <v>500</v>
      </c>
      <c r="K404" t="s">
        <v>139</v>
      </c>
      <c r="L404" t="s">
        <v>140</v>
      </c>
      <c r="M404" t="s">
        <v>141</v>
      </c>
      <c r="P404" t="s">
        <v>24</v>
      </c>
      <c r="Q404" t="s">
        <v>24</v>
      </c>
      <c r="R404" t="s">
        <v>139</v>
      </c>
    </row>
    <row r="405" spans="1:18" customFormat="1" x14ac:dyDescent="0.25">
      <c r="A405" t="str">
        <f>"18054"</f>
        <v>18054</v>
      </c>
      <c r="B405" t="str">
        <f>"01664"</f>
        <v>01664</v>
      </c>
      <c r="C405" t="str">
        <f>"1100"</f>
        <v>1100</v>
      </c>
      <c r="D405" t="str">
        <f>"01664"</f>
        <v>01664</v>
      </c>
      <c r="E405" t="s">
        <v>555</v>
      </c>
      <c r="F405" t="s">
        <v>557</v>
      </c>
      <c r="G405" t="str">
        <f>""</f>
        <v/>
      </c>
      <c r="H405" t="str">
        <f>" 20"</f>
        <v xml:space="preserve"> 20</v>
      </c>
      <c r="I405">
        <v>500.01</v>
      </c>
      <c r="J405">
        <v>9999999.9900000002</v>
      </c>
      <c r="K405" t="s">
        <v>140</v>
      </c>
      <c r="L405" t="s">
        <v>540</v>
      </c>
      <c r="P405" t="s">
        <v>24</v>
      </c>
      <c r="Q405" t="s">
        <v>24</v>
      </c>
      <c r="R405" t="s">
        <v>139</v>
      </c>
    </row>
    <row r="406" spans="1:18" customFormat="1" x14ac:dyDescent="0.25">
      <c r="A406" t="str">
        <f>"18054"</f>
        <v>18054</v>
      </c>
      <c r="B406" t="str">
        <f>"01665"</f>
        <v>01665</v>
      </c>
      <c r="C406" t="str">
        <f>"1100"</f>
        <v>1100</v>
      </c>
      <c r="D406" t="str">
        <f>"01665"</f>
        <v>01665</v>
      </c>
      <c r="E406" t="s">
        <v>555</v>
      </c>
      <c r="F406" t="s">
        <v>558</v>
      </c>
      <c r="G406" t="str">
        <f>""</f>
        <v/>
      </c>
      <c r="H406" t="str">
        <f>" 10"</f>
        <v xml:space="preserve"> 10</v>
      </c>
      <c r="I406">
        <v>0.01</v>
      </c>
      <c r="J406">
        <v>500</v>
      </c>
      <c r="K406" t="s">
        <v>139</v>
      </c>
      <c r="L406" t="s">
        <v>140</v>
      </c>
      <c r="M406" t="s">
        <v>141</v>
      </c>
      <c r="P406" t="s">
        <v>24</v>
      </c>
      <c r="Q406" t="s">
        <v>24</v>
      </c>
      <c r="R406" t="s">
        <v>139</v>
      </c>
    </row>
    <row r="407" spans="1:18" customFormat="1" x14ac:dyDescent="0.25">
      <c r="A407" t="str">
        <f>"18054"</f>
        <v>18054</v>
      </c>
      <c r="B407" t="str">
        <f>"01665"</f>
        <v>01665</v>
      </c>
      <c r="C407" t="str">
        <f>"1100"</f>
        <v>1100</v>
      </c>
      <c r="D407" t="str">
        <f>"01665"</f>
        <v>01665</v>
      </c>
      <c r="E407" t="s">
        <v>555</v>
      </c>
      <c r="F407" t="s">
        <v>558</v>
      </c>
      <c r="G407" t="str">
        <f>""</f>
        <v/>
      </c>
      <c r="H407" t="str">
        <f>" 20"</f>
        <v xml:space="preserve"> 20</v>
      </c>
      <c r="I407">
        <v>500.01</v>
      </c>
      <c r="J407">
        <v>9999999.9900000002</v>
      </c>
      <c r="K407" t="s">
        <v>140</v>
      </c>
      <c r="L407" t="s">
        <v>540</v>
      </c>
      <c r="P407" t="s">
        <v>24</v>
      </c>
      <c r="Q407" t="s">
        <v>24</v>
      </c>
      <c r="R407" t="s">
        <v>139</v>
      </c>
    </row>
    <row r="408" spans="1:18" customFormat="1" x14ac:dyDescent="0.25">
      <c r="A408" t="str">
        <f>"18054"</f>
        <v>18054</v>
      </c>
      <c r="B408" t="str">
        <f>"01666"</f>
        <v>01666</v>
      </c>
      <c r="C408" t="str">
        <f>"1100"</f>
        <v>1100</v>
      </c>
      <c r="D408" t="str">
        <f>"01666"</f>
        <v>01666</v>
      </c>
      <c r="E408" t="s">
        <v>555</v>
      </c>
      <c r="F408" t="s">
        <v>559</v>
      </c>
      <c r="G408" t="str">
        <f>""</f>
        <v/>
      </c>
      <c r="H408" t="str">
        <f>" 10"</f>
        <v xml:space="preserve"> 10</v>
      </c>
      <c r="I408">
        <v>0.01</v>
      </c>
      <c r="J408">
        <v>500</v>
      </c>
      <c r="K408" t="s">
        <v>139</v>
      </c>
      <c r="L408" t="s">
        <v>140</v>
      </c>
      <c r="M408" t="s">
        <v>141</v>
      </c>
      <c r="P408" t="s">
        <v>24</v>
      </c>
      <c r="Q408" t="s">
        <v>24</v>
      </c>
      <c r="R408" t="s">
        <v>139</v>
      </c>
    </row>
    <row r="409" spans="1:18" customFormat="1" x14ac:dyDescent="0.25">
      <c r="A409" t="str">
        <f>"18054"</f>
        <v>18054</v>
      </c>
      <c r="B409" t="str">
        <f>"01666"</f>
        <v>01666</v>
      </c>
      <c r="C409" t="str">
        <f>"1100"</f>
        <v>1100</v>
      </c>
      <c r="D409" t="str">
        <f>"01666"</f>
        <v>01666</v>
      </c>
      <c r="E409" t="s">
        <v>555</v>
      </c>
      <c r="F409" t="s">
        <v>559</v>
      </c>
      <c r="G409" t="str">
        <f>""</f>
        <v/>
      </c>
      <c r="H409" t="str">
        <f>" 20"</f>
        <v xml:space="preserve"> 20</v>
      </c>
      <c r="I409">
        <v>500.01</v>
      </c>
      <c r="J409">
        <v>9999999.9900000002</v>
      </c>
      <c r="K409" t="s">
        <v>140</v>
      </c>
      <c r="L409" t="s">
        <v>540</v>
      </c>
      <c r="P409" t="s">
        <v>24</v>
      </c>
      <c r="Q409" t="s">
        <v>24</v>
      </c>
      <c r="R409" t="s">
        <v>139</v>
      </c>
    </row>
    <row r="410" spans="1:18" customFormat="1" x14ac:dyDescent="0.25">
      <c r="A410" t="str">
        <f>"18054"</f>
        <v>18054</v>
      </c>
      <c r="B410" t="str">
        <f>"01667"</f>
        <v>01667</v>
      </c>
      <c r="C410" t="str">
        <f>"1100"</f>
        <v>1100</v>
      </c>
      <c r="D410" t="str">
        <f>"01667"</f>
        <v>01667</v>
      </c>
      <c r="E410" t="s">
        <v>555</v>
      </c>
      <c r="F410" t="s">
        <v>560</v>
      </c>
      <c r="G410" t="str">
        <f>""</f>
        <v/>
      </c>
      <c r="H410" t="str">
        <f>" 10"</f>
        <v xml:space="preserve"> 10</v>
      </c>
      <c r="I410">
        <v>0.01</v>
      </c>
      <c r="J410">
        <v>500</v>
      </c>
      <c r="K410" t="s">
        <v>139</v>
      </c>
      <c r="L410" t="s">
        <v>140</v>
      </c>
      <c r="M410" t="s">
        <v>141</v>
      </c>
      <c r="P410" t="s">
        <v>24</v>
      </c>
      <c r="Q410" t="s">
        <v>24</v>
      </c>
      <c r="R410" t="s">
        <v>139</v>
      </c>
    </row>
    <row r="411" spans="1:18" customFormat="1" x14ac:dyDescent="0.25">
      <c r="A411" t="str">
        <f>"18054"</f>
        <v>18054</v>
      </c>
      <c r="B411" t="str">
        <f>"01667"</f>
        <v>01667</v>
      </c>
      <c r="C411" t="str">
        <f>"1100"</f>
        <v>1100</v>
      </c>
      <c r="D411" t="str">
        <f>"01667"</f>
        <v>01667</v>
      </c>
      <c r="E411" t="s">
        <v>555</v>
      </c>
      <c r="F411" t="s">
        <v>560</v>
      </c>
      <c r="G411" t="str">
        <f>""</f>
        <v/>
      </c>
      <c r="H411" t="str">
        <f>" 20"</f>
        <v xml:space="preserve"> 20</v>
      </c>
      <c r="I411">
        <v>500.01</v>
      </c>
      <c r="J411">
        <v>9999999.9900000002</v>
      </c>
      <c r="K411" t="s">
        <v>140</v>
      </c>
      <c r="L411" t="s">
        <v>540</v>
      </c>
      <c r="P411" t="s">
        <v>24</v>
      </c>
      <c r="Q411" t="s">
        <v>24</v>
      </c>
      <c r="R411" t="s">
        <v>139</v>
      </c>
    </row>
    <row r="412" spans="1:18" customFormat="1" x14ac:dyDescent="0.25">
      <c r="A412" t="str">
        <f>"18054"</f>
        <v>18054</v>
      </c>
      <c r="B412" t="str">
        <f>"01668"</f>
        <v>01668</v>
      </c>
      <c r="C412" t="str">
        <f>"1100"</f>
        <v>1100</v>
      </c>
      <c r="D412" t="str">
        <f>"01668"</f>
        <v>01668</v>
      </c>
      <c r="E412" t="s">
        <v>555</v>
      </c>
      <c r="F412" t="s">
        <v>561</v>
      </c>
      <c r="G412" t="str">
        <f>""</f>
        <v/>
      </c>
      <c r="H412" t="str">
        <f>" 10"</f>
        <v xml:space="preserve"> 10</v>
      </c>
      <c r="I412">
        <v>0.01</v>
      </c>
      <c r="J412">
        <v>500</v>
      </c>
      <c r="K412" t="s">
        <v>139</v>
      </c>
      <c r="L412" t="s">
        <v>140</v>
      </c>
      <c r="M412" t="s">
        <v>141</v>
      </c>
      <c r="P412" t="s">
        <v>24</v>
      </c>
      <c r="Q412" t="s">
        <v>24</v>
      </c>
      <c r="R412" t="s">
        <v>139</v>
      </c>
    </row>
    <row r="413" spans="1:18" customFormat="1" x14ac:dyDescent="0.25">
      <c r="A413" t="str">
        <f>"18054"</f>
        <v>18054</v>
      </c>
      <c r="B413" t="str">
        <f>"01668"</f>
        <v>01668</v>
      </c>
      <c r="C413" t="str">
        <f>"1100"</f>
        <v>1100</v>
      </c>
      <c r="D413" t="str">
        <f>"01668"</f>
        <v>01668</v>
      </c>
      <c r="E413" t="s">
        <v>555</v>
      </c>
      <c r="F413" t="s">
        <v>561</v>
      </c>
      <c r="G413" t="str">
        <f>""</f>
        <v/>
      </c>
      <c r="H413" t="str">
        <f>" 20"</f>
        <v xml:space="preserve"> 20</v>
      </c>
      <c r="I413">
        <v>500.01</v>
      </c>
      <c r="J413">
        <v>9999999.9900000002</v>
      </c>
      <c r="K413" t="s">
        <v>140</v>
      </c>
      <c r="L413" t="s">
        <v>540</v>
      </c>
      <c r="P413" t="s">
        <v>24</v>
      </c>
      <c r="Q413" t="s">
        <v>24</v>
      </c>
      <c r="R413" t="s">
        <v>139</v>
      </c>
    </row>
    <row r="414" spans="1:18" customFormat="1" x14ac:dyDescent="0.25">
      <c r="A414" t="str">
        <f>"18054"</f>
        <v>18054</v>
      </c>
      <c r="B414" t="str">
        <f>"01669"</f>
        <v>01669</v>
      </c>
      <c r="C414" t="str">
        <f>"1100"</f>
        <v>1100</v>
      </c>
      <c r="D414" t="str">
        <f>"01669"</f>
        <v>01669</v>
      </c>
      <c r="E414" t="s">
        <v>555</v>
      </c>
      <c r="F414" t="s">
        <v>562</v>
      </c>
      <c r="G414" t="str">
        <f>""</f>
        <v/>
      </c>
      <c r="H414" t="str">
        <f>" 10"</f>
        <v xml:space="preserve"> 10</v>
      </c>
      <c r="I414">
        <v>0.01</v>
      </c>
      <c r="J414">
        <v>500</v>
      </c>
      <c r="K414" t="s">
        <v>139</v>
      </c>
      <c r="L414" t="s">
        <v>140</v>
      </c>
      <c r="M414" t="s">
        <v>141</v>
      </c>
      <c r="P414" t="s">
        <v>24</v>
      </c>
      <c r="Q414" t="s">
        <v>24</v>
      </c>
      <c r="R414" t="s">
        <v>139</v>
      </c>
    </row>
    <row r="415" spans="1:18" customFormat="1" x14ac:dyDescent="0.25">
      <c r="A415" t="str">
        <f>"18054"</f>
        <v>18054</v>
      </c>
      <c r="B415" t="str">
        <f>"01669"</f>
        <v>01669</v>
      </c>
      <c r="C415" t="str">
        <f>"1100"</f>
        <v>1100</v>
      </c>
      <c r="D415" t="str">
        <f>"01669"</f>
        <v>01669</v>
      </c>
      <c r="E415" t="s">
        <v>555</v>
      </c>
      <c r="F415" t="s">
        <v>562</v>
      </c>
      <c r="G415" t="str">
        <f>""</f>
        <v/>
      </c>
      <c r="H415" t="str">
        <f>" 20"</f>
        <v xml:space="preserve"> 20</v>
      </c>
      <c r="I415">
        <v>500.01</v>
      </c>
      <c r="J415">
        <v>9999999.9900000002</v>
      </c>
      <c r="K415" t="s">
        <v>140</v>
      </c>
      <c r="L415" t="s">
        <v>540</v>
      </c>
      <c r="P415" t="s">
        <v>24</v>
      </c>
      <c r="Q415" t="s">
        <v>24</v>
      </c>
      <c r="R415" t="s">
        <v>139</v>
      </c>
    </row>
    <row r="416" spans="1:18" customFormat="1" x14ac:dyDescent="0.25">
      <c r="A416" t="str">
        <f>"18054"</f>
        <v>18054</v>
      </c>
      <c r="B416" t="str">
        <f>"01671"</f>
        <v>01671</v>
      </c>
      <c r="C416" t="str">
        <f>"1100"</f>
        <v>1100</v>
      </c>
      <c r="D416" t="str">
        <f>"01671"</f>
        <v>01671</v>
      </c>
      <c r="E416" t="s">
        <v>555</v>
      </c>
      <c r="F416" t="s">
        <v>563</v>
      </c>
      <c r="G416" t="str">
        <f>""</f>
        <v/>
      </c>
      <c r="H416" t="str">
        <f>" 10"</f>
        <v xml:space="preserve"> 10</v>
      </c>
      <c r="I416">
        <v>0.01</v>
      </c>
      <c r="J416">
        <v>500</v>
      </c>
      <c r="K416" t="s">
        <v>139</v>
      </c>
      <c r="L416" t="s">
        <v>140</v>
      </c>
      <c r="M416" t="s">
        <v>141</v>
      </c>
      <c r="P416" t="s">
        <v>24</v>
      </c>
      <c r="Q416" t="s">
        <v>24</v>
      </c>
      <c r="R416" t="s">
        <v>139</v>
      </c>
    </row>
    <row r="417" spans="1:18" customFormat="1" x14ac:dyDescent="0.25">
      <c r="A417" t="str">
        <f>"18054"</f>
        <v>18054</v>
      </c>
      <c r="B417" t="str">
        <f>"01671"</f>
        <v>01671</v>
      </c>
      <c r="C417" t="str">
        <f>"1100"</f>
        <v>1100</v>
      </c>
      <c r="D417" t="str">
        <f>"01671"</f>
        <v>01671</v>
      </c>
      <c r="E417" t="s">
        <v>555</v>
      </c>
      <c r="F417" t="s">
        <v>563</v>
      </c>
      <c r="G417" t="str">
        <f>""</f>
        <v/>
      </c>
      <c r="H417" t="str">
        <f>" 20"</f>
        <v xml:space="preserve"> 20</v>
      </c>
      <c r="I417">
        <v>500.01</v>
      </c>
      <c r="J417">
        <v>9999999.9900000002</v>
      </c>
      <c r="K417" t="s">
        <v>140</v>
      </c>
      <c r="L417" t="s">
        <v>540</v>
      </c>
      <c r="P417" t="s">
        <v>24</v>
      </c>
      <c r="Q417" t="s">
        <v>24</v>
      </c>
      <c r="R417" t="s">
        <v>139</v>
      </c>
    </row>
    <row r="418" spans="1:18" customFormat="1" x14ac:dyDescent="0.25">
      <c r="A418" t="str">
        <f>"18054"</f>
        <v>18054</v>
      </c>
      <c r="B418" t="str">
        <f>"01674"</f>
        <v>01674</v>
      </c>
      <c r="C418" t="str">
        <f>"1100"</f>
        <v>1100</v>
      </c>
      <c r="D418" t="str">
        <f>"01674"</f>
        <v>01674</v>
      </c>
      <c r="E418" t="s">
        <v>555</v>
      </c>
      <c r="F418" t="s">
        <v>564</v>
      </c>
      <c r="G418" t="str">
        <f>""</f>
        <v/>
      </c>
      <c r="H418" t="str">
        <f>" 10"</f>
        <v xml:space="preserve"> 10</v>
      </c>
      <c r="I418">
        <v>0.01</v>
      </c>
      <c r="J418">
        <v>500</v>
      </c>
      <c r="K418" t="s">
        <v>139</v>
      </c>
      <c r="L418" t="s">
        <v>140</v>
      </c>
      <c r="M418" t="s">
        <v>141</v>
      </c>
      <c r="P418" t="s">
        <v>24</v>
      </c>
      <c r="Q418" t="s">
        <v>24</v>
      </c>
      <c r="R418" t="s">
        <v>139</v>
      </c>
    </row>
    <row r="419" spans="1:18" customFormat="1" x14ac:dyDescent="0.25">
      <c r="A419" t="str">
        <f>"18054"</f>
        <v>18054</v>
      </c>
      <c r="B419" t="str">
        <f>"01674"</f>
        <v>01674</v>
      </c>
      <c r="C419" t="str">
        <f>"1100"</f>
        <v>1100</v>
      </c>
      <c r="D419" t="str">
        <f>"01674"</f>
        <v>01674</v>
      </c>
      <c r="E419" t="s">
        <v>555</v>
      </c>
      <c r="F419" t="s">
        <v>564</v>
      </c>
      <c r="G419" t="str">
        <f>""</f>
        <v/>
      </c>
      <c r="H419" t="str">
        <f>" 20"</f>
        <v xml:space="preserve"> 20</v>
      </c>
      <c r="I419">
        <v>500.01</v>
      </c>
      <c r="J419">
        <v>9999999.9900000002</v>
      </c>
      <c r="K419" t="s">
        <v>140</v>
      </c>
      <c r="L419" t="s">
        <v>540</v>
      </c>
      <c r="P419" t="s">
        <v>24</v>
      </c>
      <c r="Q419" t="s">
        <v>24</v>
      </c>
      <c r="R419" t="s">
        <v>139</v>
      </c>
    </row>
    <row r="420" spans="1:18" customFormat="1" x14ac:dyDescent="0.25">
      <c r="A420" t="str">
        <f>"18054"</f>
        <v>18054</v>
      </c>
      <c r="B420" t="str">
        <f>"01675"</f>
        <v>01675</v>
      </c>
      <c r="C420" t="str">
        <f>"1100"</f>
        <v>1100</v>
      </c>
      <c r="D420" t="str">
        <f>"01675"</f>
        <v>01675</v>
      </c>
      <c r="E420" t="s">
        <v>555</v>
      </c>
      <c r="F420" t="s">
        <v>565</v>
      </c>
      <c r="G420" t="str">
        <f>""</f>
        <v/>
      </c>
      <c r="H420" t="str">
        <f>" 10"</f>
        <v xml:space="preserve"> 10</v>
      </c>
      <c r="I420">
        <v>0.01</v>
      </c>
      <c r="J420">
        <v>500</v>
      </c>
      <c r="K420" t="s">
        <v>139</v>
      </c>
      <c r="L420" t="s">
        <v>140</v>
      </c>
      <c r="M420" t="s">
        <v>141</v>
      </c>
      <c r="P420" t="s">
        <v>24</v>
      </c>
      <c r="Q420" t="s">
        <v>24</v>
      </c>
      <c r="R420" t="s">
        <v>139</v>
      </c>
    </row>
    <row r="421" spans="1:18" customFormat="1" x14ac:dyDescent="0.25">
      <c r="A421" t="str">
        <f>"18054"</f>
        <v>18054</v>
      </c>
      <c r="B421" t="str">
        <f>"01675"</f>
        <v>01675</v>
      </c>
      <c r="C421" t="str">
        <f>"1100"</f>
        <v>1100</v>
      </c>
      <c r="D421" t="str">
        <f>"01675"</f>
        <v>01675</v>
      </c>
      <c r="E421" t="s">
        <v>555</v>
      </c>
      <c r="F421" t="s">
        <v>565</v>
      </c>
      <c r="G421" t="str">
        <f>""</f>
        <v/>
      </c>
      <c r="H421" t="str">
        <f>" 20"</f>
        <v xml:space="preserve"> 20</v>
      </c>
      <c r="I421">
        <v>500.01</v>
      </c>
      <c r="J421">
        <v>9999999.9900000002</v>
      </c>
      <c r="K421" t="s">
        <v>140</v>
      </c>
      <c r="L421" t="s">
        <v>540</v>
      </c>
      <c r="P421" t="s">
        <v>24</v>
      </c>
      <c r="Q421" t="s">
        <v>24</v>
      </c>
      <c r="R421" t="s">
        <v>139</v>
      </c>
    </row>
    <row r="422" spans="1:18" customFormat="1" x14ac:dyDescent="0.25">
      <c r="A422" t="str">
        <f>"18054"</f>
        <v>18054</v>
      </c>
      <c r="B422" t="str">
        <f>"01678"</f>
        <v>01678</v>
      </c>
      <c r="C422" t="str">
        <f>"1100"</f>
        <v>1100</v>
      </c>
      <c r="D422" t="str">
        <f>"01678"</f>
        <v>01678</v>
      </c>
      <c r="E422" t="s">
        <v>555</v>
      </c>
      <c r="F422" t="s">
        <v>566</v>
      </c>
      <c r="G422" t="str">
        <f>""</f>
        <v/>
      </c>
      <c r="H422" t="str">
        <f>" 10"</f>
        <v xml:space="preserve"> 10</v>
      </c>
      <c r="I422">
        <v>0.01</v>
      </c>
      <c r="J422">
        <v>500</v>
      </c>
      <c r="K422" t="s">
        <v>139</v>
      </c>
      <c r="L422" t="s">
        <v>140</v>
      </c>
      <c r="M422" t="s">
        <v>141</v>
      </c>
      <c r="P422" t="s">
        <v>24</v>
      </c>
      <c r="Q422" t="s">
        <v>24</v>
      </c>
      <c r="R422" t="s">
        <v>139</v>
      </c>
    </row>
    <row r="423" spans="1:18" customFormat="1" x14ac:dyDescent="0.25">
      <c r="A423" t="str">
        <f>"18054"</f>
        <v>18054</v>
      </c>
      <c r="B423" t="str">
        <f>"01678"</f>
        <v>01678</v>
      </c>
      <c r="C423" t="str">
        <f>"1100"</f>
        <v>1100</v>
      </c>
      <c r="D423" t="str">
        <f>"01678"</f>
        <v>01678</v>
      </c>
      <c r="E423" t="s">
        <v>555</v>
      </c>
      <c r="F423" t="s">
        <v>566</v>
      </c>
      <c r="G423" t="str">
        <f>""</f>
        <v/>
      </c>
      <c r="H423" t="str">
        <f>" 20"</f>
        <v xml:space="preserve"> 20</v>
      </c>
      <c r="I423">
        <v>500.01</v>
      </c>
      <c r="J423">
        <v>9999999.9900000002</v>
      </c>
      <c r="K423" t="s">
        <v>140</v>
      </c>
      <c r="L423" t="s">
        <v>540</v>
      </c>
      <c r="P423" t="s">
        <v>24</v>
      </c>
      <c r="Q423" t="s">
        <v>24</v>
      </c>
      <c r="R423" t="s">
        <v>139</v>
      </c>
    </row>
    <row r="424" spans="1:18" customFormat="1" x14ac:dyDescent="0.25">
      <c r="A424" t="str">
        <f>"18054"</f>
        <v>18054</v>
      </c>
      <c r="B424" t="str">
        <f>"01685"</f>
        <v>01685</v>
      </c>
      <c r="C424" t="str">
        <f>"1100"</f>
        <v>1100</v>
      </c>
      <c r="D424" t="str">
        <f>"01685"</f>
        <v>01685</v>
      </c>
      <c r="E424" t="s">
        <v>555</v>
      </c>
      <c r="F424" t="s">
        <v>567</v>
      </c>
      <c r="G424" t="str">
        <f>""</f>
        <v/>
      </c>
      <c r="H424" t="str">
        <f>" 10"</f>
        <v xml:space="preserve"> 10</v>
      </c>
      <c r="I424">
        <v>0.01</v>
      </c>
      <c r="J424">
        <v>500</v>
      </c>
      <c r="K424" t="s">
        <v>139</v>
      </c>
      <c r="L424" t="s">
        <v>140</v>
      </c>
      <c r="M424" t="s">
        <v>141</v>
      </c>
      <c r="P424" t="s">
        <v>24</v>
      </c>
      <c r="Q424" t="s">
        <v>24</v>
      </c>
      <c r="R424" t="s">
        <v>139</v>
      </c>
    </row>
    <row r="425" spans="1:18" customFormat="1" x14ac:dyDescent="0.25">
      <c r="A425" t="str">
        <f>"18054"</f>
        <v>18054</v>
      </c>
      <c r="B425" t="str">
        <f>"01685"</f>
        <v>01685</v>
      </c>
      <c r="C425" t="str">
        <f>"1100"</f>
        <v>1100</v>
      </c>
      <c r="D425" t="str">
        <f>"01685"</f>
        <v>01685</v>
      </c>
      <c r="E425" t="s">
        <v>555</v>
      </c>
      <c r="F425" t="s">
        <v>567</v>
      </c>
      <c r="G425" t="str">
        <f>""</f>
        <v/>
      </c>
      <c r="H425" t="str">
        <f>" 20"</f>
        <v xml:space="preserve"> 20</v>
      </c>
      <c r="I425">
        <v>500.01</v>
      </c>
      <c r="J425">
        <v>9999999.9900000002</v>
      </c>
      <c r="K425" t="s">
        <v>140</v>
      </c>
      <c r="L425" t="s">
        <v>540</v>
      </c>
      <c r="P425" t="s">
        <v>24</v>
      </c>
      <c r="Q425" t="s">
        <v>24</v>
      </c>
      <c r="R425" t="s">
        <v>139</v>
      </c>
    </row>
    <row r="426" spans="1:18" customFormat="1" x14ac:dyDescent="0.25">
      <c r="A426" t="str">
        <f>"18054"</f>
        <v>18054</v>
      </c>
      <c r="B426" t="str">
        <f>"01688"</f>
        <v>01688</v>
      </c>
      <c r="C426" t="str">
        <f>"1100"</f>
        <v>1100</v>
      </c>
      <c r="D426" t="str">
        <f>"01688"</f>
        <v>01688</v>
      </c>
      <c r="E426" t="s">
        <v>555</v>
      </c>
      <c r="F426" t="s">
        <v>568</v>
      </c>
      <c r="G426" t="str">
        <f>""</f>
        <v/>
      </c>
      <c r="H426" t="str">
        <f>" 10"</f>
        <v xml:space="preserve"> 10</v>
      </c>
      <c r="I426">
        <v>0.01</v>
      </c>
      <c r="J426">
        <v>500</v>
      </c>
      <c r="K426" t="s">
        <v>139</v>
      </c>
      <c r="L426" t="s">
        <v>140</v>
      </c>
      <c r="M426" t="s">
        <v>141</v>
      </c>
      <c r="P426" t="s">
        <v>24</v>
      </c>
      <c r="Q426" t="s">
        <v>24</v>
      </c>
      <c r="R426" t="s">
        <v>139</v>
      </c>
    </row>
    <row r="427" spans="1:18" customFormat="1" x14ac:dyDescent="0.25">
      <c r="A427" t="str">
        <f>"18054"</f>
        <v>18054</v>
      </c>
      <c r="B427" t="str">
        <f>"01688"</f>
        <v>01688</v>
      </c>
      <c r="C427" t="str">
        <f>"1100"</f>
        <v>1100</v>
      </c>
      <c r="D427" t="str">
        <f>"01688"</f>
        <v>01688</v>
      </c>
      <c r="E427" t="s">
        <v>555</v>
      </c>
      <c r="F427" t="s">
        <v>568</v>
      </c>
      <c r="G427" t="str">
        <f>""</f>
        <v/>
      </c>
      <c r="H427" t="str">
        <f>" 20"</f>
        <v xml:space="preserve"> 20</v>
      </c>
      <c r="I427">
        <v>500.01</v>
      </c>
      <c r="J427">
        <v>9999999.9900000002</v>
      </c>
      <c r="K427" t="s">
        <v>140</v>
      </c>
      <c r="L427" t="s">
        <v>540</v>
      </c>
      <c r="P427" t="s">
        <v>24</v>
      </c>
      <c r="Q427" t="s">
        <v>24</v>
      </c>
      <c r="R427" t="s">
        <v>139</v>
      </c>
    </row>
    <row r="428" spans="1:18" customFormat="1" x14ac:dyDescent="0.25">
      <c r="A428" t="str">
        <f>"18054"</f>
        <v>18054</v>
      </c>
      <c r="B428" t="str">
        <f>"01696"</f>
        <v>01696</v>
      </c>
      <c r="C428" t="str">
        <f>"1100"</f>
        <v>1100</v>
      </c>
      <c r="D428" t="str">
        <f>"01696"</f>
        <v>01696</v>
      </c>
      <c r="E428" t="s">
        <v>555</v>
      </c>
      <c r="F428" t="s">
        <v>569</v>
      </c>
      <c r="G428" t="str">
        <f>""</f>
        <v/>
      </c>
      <c r="H428" t="str">
        <f>" 10"</f>
        <v xml:space="preserve"> 10</v>
      </c>
      <c r="I428">
        <v>0.01</v>
      </c>
      <c r="J428">
        <v>500</v>
      </c>
      <c r="K428" t="s">
        <v>139</v>
      </c>
      <c r="L428" t="s">
        <v>140</v>
      </c>
      <c r="M428" t="s">
        <v>141</v>
      </c>
      <c r="P428" t="s">
        <v>24</v>
      </c>
      <c r="Q428" t="s">
        <v>24</v>
      </c>
      <c r="R428" t="s">
        <v>139</v>
      </c>
    </row>
    <row r="429" spans="1:18" customFormat="1" x14ac:dyDescent="0.25">
      <c r="A429" t="str">
        <f>"18054"</f>
        <v>18054</v>
      </c>
      <c r="B429" t="str">
        <f>"01696"</f>
        <v>01696</v>
      </c>
      <c r="C429" t="str">
        <f>"1100"</f>
        <v>1100</v>
      </c>
      <c r="D429" t="str">
        <f>"01696"</f>
        <v>01696</v>
      </c>
      <c r="E429" t="s">
        <v>555</v>
      </c>
      <c r="F429" t="s">
        <v>569</v>
      </c>
      <c r="G429" t="str">
        <f>""</f>
        <v/>
      </c>
      <c r="H429" t="str">
        <f>" 20"</f>
        <v xml:space="preserve"> 20</v>
      </c>
      <c r="I429">
        <v>500.01</v>
      </c>
      <c r="J429">
        <v>9999999.9900000002</v>
      </c>
      <c r="K429" t="s">
        <v>140</v>
      </c>
      <c r="L429" t="s">
        <v>540</v>
      </c>
      <c r="P429" t="s">
        <v>24</v>
      </c>
      <c r="Q429" t="s">
        <v>24</v>
      </c>
      <c r="R429" t="s">
        <v>139</v>
      </c>
    </row>
    <row r="430" spans="1:18" customFormat="1" x14ac:dyDescent="0.25">
      <c r="A430" t="str">
        <f>"18054"</f>
        <v>18054</v>
      </c>
      <c r="B430" t="str">
        <f>"01713"</f>
        <v>01713</v>
      </c>
      <c r="C430" t="str">
        <f>"1100"</f>
        <v>1100</v>
      </c>
      <c r="D430" t="str">
        <f>"01713"</f>
        <v>01713</v>
      </c>
      <c r="E430" t="s">
        <v>555</v>
      </c>
      <c r="F430" t="s">
        <v>570</v>
      </c>
      <c r="G430" t="str">
        <f>""</f>
        <v/>
      </c>
      <c r="H430" t="str">
        <f>" 10"</f>
        <v xml:space="preserve"> 10</v>
      </c>
      <c r="I430">
        <v>0.01</v>
      </c>
      <c r="J430">
        <v>500</v>
      </c>
      <c r="K430" t="s">
        <v>139</v>
      </c>
      <c r="L430" t="s">
        <v>140</v>
      </c>
      <c r="M430" t="s">
        <v>141</v>
      </c>
      <c r="P430" t="s">
        <v>24</v>
      </c>
      <c r="Q430" t="s">
        <v>24</v>
      </c>
      <c r="R430" t="s">
        <v>139</v>
      </c>
    </row>
    <row r="431" spans="1:18" customFormat="1" x14ac:dyDescent="0.25">
      <c r="A431" t="str">
        <f>"18054"</f>
        <v>18054</v>
      </c>
      <c r="B431" t="str">
        <f>"01713"</f>
        <v>01713</v>
      </c>
      <c r="C431" t="str">
        <f>"1100"</f>
        <v>1100</v>
      </c>
      <c r="D431" t="str">
        <f>"01713"</f>
        <v>01713</v>
      </c>
      <c r="E431" t="s">
        <v>555</v>
      </c>
      <c r="F431" t="s">
        <v>570</v>
      </c>
      <c r="G431" t="str">
        <f>""</f>
        <v/>
      </c>
      <c r="H431" t="str">
        <f>" 20"</f>
        <v xml:space="preserve"> 20</v>
      </c>
      <c r="I431">
        <v>500.01</v>
      </c>
      <c r="J431">
        <v>9999999.9900000002</v>
      </c>
      <c r="K431" t="s">
        <v>140</v>
      </c>
      <c r="L431" t="s">
        <v>540</v>
      </c>
      <c r="P431" t="s">
        <v>24</v>
      </c>
      <c r="Q431" t="s">
        <v>24</v>
      </c>
      <c r="R431" t="s">
        <v>139</v>
      </c>
    </row>
    <row r="432" spans="1:18" customFormat="1" x14ac:dyDescent="0.25">
      <c r="A432" t="str">
        <f>"18054"</f>
        <v>18054</v>
      </c>
      <c r="B432" t="str">
        <f>"01715"</f>
        <v>01715</v>
      </c>
      <c r="C432" t="str">
        <f>"1100"</f>
        <v>1100</v>
      </c>
      <c r="D432" t="str">
        <f>"01715"</f>
        <v>01715</v>
      </c>
      <c r="E432" t="s">
        <v>555</v>
      </c>
      <c r="F432" t="s">
        <v>571</v>
      </c>
      <c r="G432" t="str">
        <f>""</f>
        <v/>
      </c>
      <c r="H432" t="str">
        <f>" 10"</f>
        <v xml:space="preserve"> 10</v>
      </c>
      <c r="I432">
        <v>0.01</v>
      </c>
      <c r="J432">
        <v>500</v>
      </c>
      <c r="K432" t="s">
        <v>139</v>
      </c>
      <c r="L432" t="s">
        <v>140</v>
      </c>
      <c r="M432" t="s">
        <v>141</v>
      </c>
      <c r="P432" t="s">
        <v>24</v>
      </c>
      <c r="Q432" t="s">
        <v>24</v>
      </c>
      <c r="R432" t="s">
        <v>139</v>
      </c>
    </row>
    <row r="433" spans="1:18" customFormat="1" x14ac:dyDescent="0.25">
      <c r="A433" t="str">
        <f>"18054"</f>
        <v>18054</v>
      </c>
      <c r="B433" t="str">
        <f>"01715"</f>
        <v>01715</v>
      </c>
      <c r="C433" t="str">
        <f>"1100"</f>
        <v>1100</v>
      </c>
      <c r="D433" t="str">
        <f>"01715"</f>
        <v>01715</v>
      </c>
      <c r="E433" t="s">
        <v>555</v>
      </c>
      <c r="F433" t="s">
        <v>571</v>
      </c>
      <c r="G433" t="str">
        <f>""</f>
        <v/>
      </c>
      <c r="H433" t="str">
        <f>" 20"</f>
        <v xml:space="preserve"> 20</v>
      </c>
      <c r="I433">
        <v>500.01</v>
      </c>
      <c r="J433">
        <v>9999999.9900000002</v>
      </c>
      <c r="K433" t="s">
        <v>140</v>
      </c>
      <c r="L433" t="s">
        <v>540</v>
      </c>
      <c r="P433" t="s">
        <v>24</v>
      </c>
      <c r="Q433" t="s">
        <v>24</v>
      </c>
      <c r="R433" t="s">
        <v>139</v>
      </c>
    </row>
    <row r="434" spans="1:18" customFormat="1" x14ac:dyDescent="0.25">
      <c r="A434" t="str">
        <f>"18054"</f>
        <v>18054</v>
      </c>
      <c r="B434" t="str">
        <f>"01716"</f>
        <v>01716</v>
      </c>
      <c r="C434" t="str">
        <f>"1100"</f>
        <v>1100</v>
      </c>
      <c r="D434" t="str">
        <f>"01716"</f>
        <v>01716</v>
      </c>
      <c r="E434" t="s">
        <v>555</v>
      </c>
      <c r="F434" t="s">
        <v>572</v>
      </c>
      <c r="G434" t="str">
        <f>""</f>
        <v/>
      </c>
      <c r="H434" t="str">
        <f>" 10"</f>
        <v xml:space="preserve"> 10</v>
      </c>
      <c r="I434">
        <v>0.01</v>
      </c>
      <c r="J434">
        <v>500</v>
      </c>
      <c r="K434" t="s">
        <v>139</v>
      </c>
      <c r="L434" t="s">
        <v>140</v>
      </c>
      <c r="M434" t="s">
        <v>141</v>
      </c>
      <c r="P434" t="s">
        <v>24</v>
      </c>
      <c r="Q434" t="s">
        <v>24</v>
      </c>
      <c r="R434" t="s">
        <v>139</v>
      </c>
    </row>
    <row r="435" spans="1:18" customFormat="1" x14ac:dyDescent="0.25">
      <c r="A435" t="str">
        <f>"18054"</f>
        <v>18054</v>
      </c>
      <c r="B435" t="str">
        <f>"01716"</f>
        <v>01716</v>
      </c>
      <c r="C435" t="str">
        <f>"1100"</f>
        <v>1100</v>
      </c>
      <c r="D435" t="str">
        <f>"01716"</f>
        <v>01716</v>
      </c>
      <c r="E435" t="s">
        <v>555</v>
      </c>
      <c r="F435" t="s">
        <v>572</v>
      </c>
      <c r="G435" t="str">
        <f>""</f>
        <v/>
      </c>
      <c r="H435" t="str">
        <f>" 20"</f>
        <v xml:space="preserve"> 20</v>
      </c>
      <c r="I435">
        <v>500.01</v>
      </c>
      <c r="J435">
        <v>9999999.9900000002</v>
      </c>
      <c r="K435" t="s">
        <v>140</v>
      </c>
      <c r="L435" t="s">
        <v>540</v>
      </c>
      <c r="P435" t="s">
        <v>24</v>
      </c>
      <c r="Q435" t="s">
        <v>24</v>
      </c>
      <c r="R435" t="s">
        <v>139</v>
      </c>
    </row>
    <row r="436" spans="1:18" customFormat="1" x14ac:dyDescent="0.25">
      <c r="A436" t="str">
        <f>"18054"</f>
        <v>18054</v>
      </c>
      <c r="B436" t="str">
        <f>"01717"</f>
        <v>01717</v>
      </c>
      <c r="C436" t="str">
        <f>"1100"</f>
        <v>1100</v>
      </c>
      <c r="D436" t="str">
        <f>"01717"</f>
        <v>01717</v>
      </c>
      <c r="E436" t="s">
        <v>555</v>
      </c>
      <c r="F436" t="s">
        <v>573</v>
      </c>
      <c r="G436" t="str">
        <f>""</f>
        <v/>
      </c>
      <c r="H436" t="str">
        <f>" 10"</f>
        <v xml:space="preserve"> 10</v>
      </c>
      <c r="I436">
        <v>0.01</v>
      </c>
      <c r="J436">
        <v>500</v>
      </c>
      <c r="K436" t="s">
        <v>139</v>
      </c>
      <c r="L436" t="s">
        <v>140</v>
      </c>
      <c r="M436" t="s">
        <v>141</v>
      </c>
      <c r="P436" t="s">
        <v>24</v>
      </c>
      <c r="Q436" t="s">
        <v>24</v>
      </c>
      <c r="R436" t="s">
        <v>139</v>
      </c>
    </row>
    <row r="437" spans="1:18" customFormat="1" x14ac:dyDescent="0.25">
      <c r="A437" t="str">
        <f>"18054"</f>
        <v>18054</v>
      </c>
      <c r="B437" t="str">
        <f>"01717"</f>
        <v>01717</v>
      </c>
      <c r="C437" t="str">
        <f>"1100"</f>
        <v>1100</v>
      </c>
      <c r="D437" t="str">
        <f>"01717"</f>
        <v>01717</v>
      </c>
      <c r="E437" t="s">
        <v>555</v>
      </c>
      <c r="F437" t="s">
        <v>573</v>
      </c>
      <c r="G437" t="str">
        <f>""</f>
        <v/>
      </c>
      <c r="H437" t="str">
        <f>" 20"</f>
        <v xml:space="preserve"> 20</v>
      </c>
      <c r="I437">
        <v>500.01</v>
      </c>
      <c r="J437">
        <v>9999999.9900000002</v>
      </c>
      <c r="K437" t="s">
        <v>140</v>
      </c>
      <c r="L437" t="s">
        <v>540</v>
      </c>
      <c r="P437" t="s">
        <v>24</v>
      </c>
      <c r="Q437" t="s">
        <v>24</v>
      </c>
      <c r="R437" t="s">
        <v>139</v>
      </c>
    </row>
    <row r="438" spans="1:18" customFormat="1" x14ac:dyDescent="0.25">
      <c r="A438" t="str">
        <f>"18056"</f>
        <v>18056</v>
      </c>
      <c r="B438" t="str">
        <f>"01780"</f>
        <v>01780</v>
      </c>
      <c r="C438" t="str">
        <f>"1600"</f>
        <v>1600</v>
      </c>
      <c r="D438" t="str">
        <f>"18056"</f>
        <v>18056</v>
      </c>
      <c r="E438" t="s">
        <v>574</v>
      </c>
      <c r="F438" t="s">
        <v>172</v>
      </c>
      <c r="G438" t="str">
        <f>""</f>
        <v/>
      </c>
      <c r="H438" t="str">
        <f>" 00"</f>
        <v xml:space="preserve"> 00</v>
      </c>
      <c r="I438">
        <v>0.01</v>
      </c>
      <c r="J438">
        <v>9999999.9900000002</v>
      </c>
      <c r="K438" t="s">
        <v>575</v>
      </c>
      <c r="L438" t="s">
        <v>104</v>
      </c>
      <c r="M438" t="s">
        <v>105</v>
      </c>
      <c r="N438" t="s">
        <v>106</v>
      </c>
      <c r="P438" t="s">
        <v>107</v>
      </c>
      <c r="Q438" t="s">
        <v>107</v>
      </c>
      <c r="R438" t="s">
        <v>108</v>
      </c>
    </row>
    <row r="439" spans="1:18" customFormat="1" x14ac:dyDescent="0.25">
      <c r="A439" t="str">
        <f>"18057"</f>
        <v>18057</v>
      </c>
      <c r="B439" t="str">
        <f>"03000"</f>
        <v>03000</v>
      </c>
      <c r="C439" t="str">
        <f>"1400"</f>
        <v>1400</v>
      </c>
      <c r="D439" t="str">
        <f>"18057"</f>
        <v>18057</v>
      </c>
      <c r="E439" t="s">
        <v>576</v>
      </c>
      <c r="F439" t="s">
        <v>216</v>
      </c>
      <c r="G439" t="str">
        <f>""</f>
        <v/>
      </c>
      <c r="H439" t="str">
        <f>" 00"</f>
        <v xml:space="preserve"> 00</v>
      </c>
      <c r="I439">
        <v>0.01</v>
      </c>
      <c r="J439">
        <v>9999999.9900000002</v>
      </c>
      <c r="K439" t="s">
        <v>268</v>
      </c>
      <c r="P439" t="s">
        <v>24</v>
      </c>
      <c r="Q439" t="s">
        <v>24</v>
      </c>
      <c r="R439" t="s">
        <v>31</v>
      </c>
    </row>
    <row r="440" spans="1:18" customFormat="1" x14ac:dyDescent="0.25">
      <c r="A440" t="str">
        <f>"18063"</f>
        <v>18063</v>
      </c>
      <c r="B440" t="str">
        <f>"01370"</f>
        <v>01370</v>
      </c>
      <c r="C440" t="str">
        <f>"1300"</f>
        <v>1300</v>
      </c>
      <c r="D440" t="str">
        <f>"18063"</f>
        <v>18063</v>
      </c>
      <c r="E440" t="s">
        <v>577</v>
      </c>
      <c r="F440" t="s">
        <v>100</v>
      </c>
      <c r="G440" t="str">
        <f>""</f>
        <v/>
      </c>
      <c r="H440" t="str">
        <f>" 00"</f>
        <v xml:space="preserve"> 00</v>
      </c>
      <c r="I440">
        <v>0.01</v>
      </c>
      <c r="J440">
        <v>9999999.9900000002</v>
      </c>
      <c r="K440" t="s">
        <v>56</v>
      </c>
      <c r="L440" t="s">
        <v>101</v>
      </c>
      <c r="M440" t="s">
        <v>57</v>
      </c>
      <c r="N440" t="s">
        <v>58</v>
      </c>
      <c r="P440" t="s">
        <v>29</v>
      </c>
      <c r="Q440" t="s">
        <v>29</v>
      </c>
      <c r="R440" t="s">
        <v>101</v>
      </c>
    </row>
    <row r="441" spans="1:18" customFormat="1" x14ac:dyDescent="0.25">
      <c r="A441" t="str">
        <f>"18064"</f>
        <v>18064</v>
      </c>
      <c r="B441" t="str">
        <f>"01160"</f>
        <v>01160</v>
      </c>
      <c r="C441" t="str">
        <f>"1100"</f>
        <v>1100</v>
      </c>
      <c r="D441" t="str">
        <f>"18064"</f>
        <v>18064</v>
      </c>
      <c r="E441" t="s">
        <v>578</v>
      </c>
      <c r="F441" t="s">
        <v>49</v>
      </c>
      <c r="G441" t="str">
        <f>""</f>
        <v/>
      </c>
      <c r="H441" t="str">
        <f>" 10"</f>
        <v xml:space="preserve"> 10</v>
      </c>
      <c r="I441">
        <v>0.01</v>
      </c>
      <c r="J441">
        <v>500</v>
      </c>
      <c r="K441" t="s">
        <v>50</v>
      </c>
      <c r="P441" t="s">
        <v>24</v>
      </c>
      <c r="Q441" t="s">
        <v>24</v>
      </c>
      <c r="R441" t="s">
        <v>42</v>
      </c>
    </row>
    <row r="442" spans="1:18" customFormat="1" x14ac:dyDescent="0.25">
      <c r="A442" t="str">
        <f>"18064"</f>
        <v>18064</v>
      </c>
      <c r="B442" t="str">
        <f>"01160"</f>
        <v>01160</v>
      </c>
      <c r="C442" t="str">
        <f>"1100"</f>
        <v>1100</v>
      </c>
      <c r="D442" t="str">
        <f>"18064"</f>
        <v>18064</v>
      </c>
      <c r="E442" t="s">
        <v>578</v>
      </c>
      <c r="F442" t="s">
        <v>49</v>
      </c>
      <c r="G442" t="str">
        <f>""</f>
        <v/>
      </c>
      <c r="H442" t="str">
        <f>" 20"</f>
        <v xml:space="preserve"> 20</v>
      </c>
      <c r="I442">
        <v>500.01</v>
      </c>
      <c r="J442">
        <v>9999999.9900000002</v>
      </c>
      <c r="K442" t="s">
        <v>42</v>
      </c>
      <c r="L442" t="s">
        <v>40</v>
      </c>
      <c r="M442" t="s">
        <v>41</v>
      </c>
      <c r="P442" t="s">
        <v>24</v>
      </c>
      <c r="Q442" t="s">
        <v>24</v>
      </c>
      <c r="R442" t="s">
        <v>42</v>
      </c>
    </row>
    <row r="443" spans="1:18" customFormat="1" x14ac:dyDescent="0.25">
      <c r="A443" t="str">
        <f>"18065"</f>
        <v>18065</v>
      </c>
      <c r="B443" t="str">
        <f>"01400"</f>
        <v>01400</v>
      </c>
      <c r="C443" t="str">
        <f>"1300"</f>
        <v>1300</v>
      </c>
      <c r="D443" t="str">
        <f>"18065"</f>
        <v>18065</v>
      </c>
      <c r="E443" t="s">
        <v>579</v>
      </c>
      <c r="F443" t="s">
        <v>110</v>
      </c>
      <c r="G443" t="str">
        <f>""</f>
        <v/>
      </c>
      <c r="H443" t="str">
        <f>" 00"</f>
        <v xml:space="preserve"> 00</v>
      </c>
      <c r="I443">
        <v>0.01</v>
      </c>
      <c r="J443">
        <v>9999999.9900000002</v>
      </c>
      <c r="K443" t="s">
        <v>56</v>
      </c>
      <c r="L443" t="s">
        <v>57</v>
      </c>
      <c r="M443" t="s">
        <v>58</v>
      </c>
      <c r="P443" t="s">
        <v>29</v>
      </c>
      <c r="Q443" t="s">
        <v>29</v>
      </c>
      <c r="R443" t="s">
        <v>59</v>
      </c>
    </row>
    <row r="444" spans="1:18" customFormat="1" x14ac:dyDescent="0.25">
      <c r="A444" t="str">
        <f>"18067"</f>
        <v>18067</v>
      </c>
      <c r="B444" t="str">
        <f>"01000"</f>
        <v>01000</v>
      </c>
      <c r="C444" t="str">
        <f>"1300"</f>
        <v>1300</v>
      </c>
      <c r="D444" t="str">
        <f>"18067"</f>
        <v>18067</v>
      </c>
      <c r="E444" t="s">
        <v>580</v>
      </c>
      <c r="F444" t="s">
        <v>36</v>
      </c>
      <c r="G444" t="str">
        <f>""</f>
        <v/>
      </c>
      <c r="H444" t="str">
        <f>" 00"</f>
        <v xml:space="preserve"> 00</v>
      </c>
      <c r="I444">
        <v>0.01</v>
      </c>
      <c r="J444">
        <v>9999999.9900000002</v>
      </c>
      <c r="K444" t="s">
        <v>27</v>
      </c>
      <c r="L444" t="s">
        <v>75</v>
      </c>
      <c r="P444" t="s">
        <v>29</v>
      </c>
      <c r="Q444" t="s">
        <v>29</v>
      </c>
      <c r="R444" t="s">
        <v>76</v>
      </c>
    </row>
    <row r="445" spans="1:18" customFormat="1" x14ac:dyDescent="0.25">
      <c r="A445" t="str">
        <f>"18068"</f>
        <v>18068</v>
      </c>
      <c r="B445" t="str">
        <f>"01000"</f>
        <v>01000</v>
      </c>
      <c r="C445" t="str">
        <f>"1300"</f>
        <v>1300</v>
      </c>
      <c r="D445" t="str">
        <f>"18068"</f>
        <v>18068</v>
      </c>
      <c r="E445" t="s">
        <v>581</v>
      </c>
      <c r="F445" t="s">
        <v>36</v>
      </c>
      <c r="G445" t="str">
        <f>""</f>
        <v/>
      </c>
      <c r="H445" t="str">
        <f>" 00"</f>
        <v xml:space="preserve"> 00</v>
      </c>
      <c r="I445">
        <v>0.01</v>
      </c>
      <c r="J445">
        <v>9999999.9900000002</v>
      </c>
      <c r="K445" t="s">
        <v>27</v>
      </c>
      <c r="L445" t="s">
        <v>75</v>
      </c>
      <c r="P445" t="s">
        <v>29</v>
      </c>
      <c r="Q445" t="s">
        <v>29</v>
      </c>
      <c r="R445" t="s">
        <v>76</v>
      </c>
    </row>
    <row r="446" spans="1:18" customFormat="1" x14ac:dyDescent="0.25">
      <c r="A446" t="str">
        <f>"18071"</f>
        <v>18071</v>
      </c>
      <c r="B446" t="str">
        <f>"01030"</f>
        <v>01030</v>
      </c>
      <c r="C446" t="str">
        <f>"1600"</f>
        <v>1600</v>
      </c>
      <c r="D446" t="str">
        <f>"18071"</f>
        <v>18071</v>
      </c>
      <c r="E446" t="s">
        <v>582</v>
      </c>
      <c r="F446" t="s">
        <v>39</v>
      </c>
      <c r="G446" t="str">
        <f>""</f>
        <v/>
      </c>
      <c r="H446" t="str">
        <f>" 00"</f>
        <v xml:space="preserve"> 00</v>
      </c>
      <c r="I446">
        <v>0.01</v>
      </c>
      <c r="J446">
        <v>9999999.9900000002</v>
      </c>
      <c r="K446" t="s">
        <v>40</v>
      </c>
      <c r="L446" t="s">
        <v>41</v>
      </c>
      <c r="M446" t="s">
        <v>42</v>
      </c>
      <c r="P446" t="s">
        <v>24</v>
      </c>
      <c r="Q446" t="s">
        <v>24</v>
      </c>
      <c r="R446" t="s">
        <v>40</v>
      </c>
    </row>
    <row r="447" spans="1:18" customFormat="1" x14ac:dyDescent="0.25">
      <c r="A447" t="str">
        <f>"18076"</f>
        <v>18076</v>
      </c>
      <c r="B447" t="str">
        <f>"01687"</f>
        <v>01687</v>
      </c>
      <c r="C447" t="str">
        <f>"1600"</f>
        <v>1600</v>
      </c>
      <c r="D447" t="str">
        <f>"18076"</f>
        <v>18076</v>
      </c>
      <c r="E447" t="s">
        <v>583</v>
      </c>
      <c r="F447" t="s">
        <v>539</v>
      </c>
      <c r="G447" t="str">
        <f>"GN0018076"</f>
        <v>GN0018076</v>
      </c>
      <c r="H447" t="str">
        <f>" 10"</f>
        <v xml:space="preserve"> 10</v>
      </c>
      <c r="I447">
        <v>0.01</v>
      </c>
      <c r="J447">
        <v>500</v>
      </c>
      <c r="K447" t="s">
        <v>139</v>
      </c>
      <c r="L447" t="s">
        <v>140</v>
      </c>
      <c r="M447" t="s">
        <v>141</v>
      </c>
      <c r="P447" t="s">
        <v>24</v>
      </c>
      <c r="Q447" t="s">
        <v>24</v>
      </c>
      <c r="R447" t="s">
        <v>139</v>
      </c>
    </row>
    <row r="448" spans="1:18" customFormat="1" x14ac:dyDescent="0.25">
      <c r="A448" t="str">
        <f>"18076"</f>
        <v>18076</v>
      </c>
      <c r="B448" t="str">
        <f>"01687"</f>
        <v>01687</v>
      </c>
      <c r="C448" t="str">
        <f>"1600"</f>
        <v>1600</v>
      </c>
      <c r="D448" t="str">
        <f>"18076"</f>
        <v>18076</v>
      </c>
      <c r="E448" t="s">
        <v>583</v>
      </c>
      <c r="F448" t="s">
        <v>539</v>
      </c>
      <c r="G448" t="str">
        <f>"GN0018076"</f>
        <v>GN0018076</v>
      </c>
      <c r="H448" t="str">
        <f>" 20"</f>
        <v xml:space="preserve"> 20</v>
      </c>
      <c r="I448">
        <v>500.01</v>
      </c>
      <c r="J448">
        <v>9999999.9900000002</v>
      </c>
      <c r="K448" t="s">
        <v>140</v>
      </c>
      <c r="L448" t="s">
        <v>540</v>
      </c>
      <c r="P448" t="s">
        <v>24</v>
      </c>
      <c r="Q448" t="s">
        <v>24</v>
      </c>
      <c r="R448" t="s">
        <v>139</v>
      </c>
    </row>
    <row r="449" spans="1:18" customFormat="1" x14ac:dyDescent="0.25">
      <c r="A449" t="str">
        <f>"18080"</f>
        <v>18080</v>
      </c>
      <c r="B449" t="str">
        <f>"01285"</f>
        <v>01285</v>
      </c>
      <c r="C449" t="str">
        <f>"1700"</f>
        <v>1700</v>
      </c>
      <c r="D449" t="str">
        <f>"18080"</f>
        <v>18080</v>
      </c>
      <c r="E449" t="s">
        <v>584</v>
      </c>
      <c r="F449" t="s">
        <v>82</v>
      </c>
      <c r="G449" t="str">
        <f>""</f>
        <v/>
      </c>
      <c r="H449" t="str">
        <f>" 00"</f>
        <v xml:space="preserve"> 00</v>
      </c>
      <c r="I449">
        <v>0.01</v>
      </c>
      <c r="J449">
        <v>9999999.9900000002</v>
      </c>
      <c r="K449" t="s">
        <v>27</v>
      </c>
      <c r="L449" t="s">
        <v>83</v>
      </c>
      <c r="P449" t="s">
        <v>29</v>
      </c>
      <c r="Q449" t="s">
        <v>29</v>
      </c>
      <c r="R449" t="s">
        <v>28</v>
      </c>
    </row>
    <row r="450" spans="1:18" customFormat="1" x14ac:dyDescent="0.25">
      <c r="A450" t="str">
        <f>"18081"</f>
        <v>18081</v>
      </c>
      <c r="B450" t="str">
        <f>"01670"</f>
        <v>01670</v>
      </c>
      <c r="C450" t="str">
        <f>"1600"</f>
        <v>1600</v>
      </c>
      <c r="D450" t="str">
        <f>"18081"</f>
        <v>18081</v>
      </c>
      <c r="E450" t="s">
        <v>585</v>
      </c>
      <c r="F450" t="s">
        <v>145</v>
      </c>
      <c r="G450" t="str">
        <f>""</f>
        <v/>
      </c>
      <c r="H450" t="str">
        <f>" 10"</f>
        <v xml:space="preserve"> 10</v>
      </c>
      <c r="I450">
        <v>0.01</v>
      </c>
      <c r="J450">
        <v>500</v>
      </c>
      <c r="K450" t="s">
        <v>139</v>
      </c>
      <c r="L450" t="s">
        <v>140</v>
      </c>
      <c r="M450" t="s">
        <v>141</v>
      </c>
      <c r="P450" t="s">
        <v>24</v>
      </c>
      <c r="Q450" t="s">
        <v>24</v>
      </c>
      <c r="R450" t="s">
        <v>139</v>
      </c>
    </row>
    <row r="451" spans="1:18" customFormat="1" x14ac:dyDescent="0.25">
      <c r="A451" t="str">
        <f>"18081"</f>
        <v>18081</v>
      </c>
      <c r="B451" t="str">
        <f>"01670"</f>
        <v>01670</v>
      </c>
      <c r="C451" t="str">
        <f>"1600"</f>
        <v>1600</v>
      </c>
      <c r="D451" t="str">
        <f>"18081"</f>
        <v>18081</v>
      </c>
      <c r="E451" t="s">
        <v>585</v>
      </c>
      <c r="F451" t="s">
        <v>145</v>
      </c>
      <c r="G451" t="str">
        <f>""</f>
        <v/>
      </c>
      <c r="H451" t="str">
        <f>" 20"</f>
        <v xml:space="preserve"> 20</v>
      </c>
      <c r="I451">
        <v>500.01</v>
      </c>
      <c r="J451">
        <v>9999999.9900000002</v>
      </c>
      <c r="K451" t="s">
        <v>140</v>
      </c>
      <c r="L451" t="s">
        <v>586</v>
      </c>
      <c r="P451" t="s">
        <v>24</v>
      </c>
      <c r="Q451" t="s">
        <v>24</v>
      </c>
      <c r="R451" t="s">
        <v>139</v>
      </c>
    </row>
    <row r="452" spans="1:18" customFormat="1" x14ac:dyDescent="0.25">
      <c r="A452" t="str">
        <f>"18082"</f>
        <v>18082</v>
      </c>
      <c r="B452" t="str">
        <f>"01330"</f>
        <v>01330</v>
      </c>
      <c r="C452" t="str">
        <f>"1200"</f>
        <v>1200</v>
      </c>
      <c r="D452" t="str">
        <f>"18082"</f>
        <v>18082</v>
      </c>
      <c r="E452" t="s">
        <v>587</v>
      </c>
      <c r="F452" t="s">
        <v>97</v>
      </c>
      <c r="G452" t="str">
        <f>""</f>
        <v/>
      </c>
      <c r="H452" t="str">
        <f>" 00"</f>
        <v xml:space="preserve"> 00</v>
      </c>
      <c r="I452">
        <v>0.01</v>
      </c>
      <c r="J452">
        <v>9999999.9900000002</v>
      </c>
      <c r="K452" t="s">
        <v>86</v>
      </c>
      <c r="L452" t="s">
        <v>87</v>
      </c>
      <c r="M452" t="s">
        <v>88</v>
      </c>
      <c r="P452" t="s">
        <v>29</v>
      </c>
      <c r="Q452" t="s">
        <v>29</v>
      </c>
      <c r="R452" t="s">
        <v>88</v>
      </c>
    </row>
    <row r="453" spans="1:18" customFormat="1" x14ac:dyDescent="0.25">
      <c r="A453" t="str">
        <f>"18084"</f>
        <v>18084</v>
      </c>
      <c r="B453" t="str">
        <f>"01780"</f>
        <v>01780</v>
      </c>
      <c r="C453" t="str">
        <f>"1600"</f>
        <v>1600</v>
      </c>
      <c r="D453" t="str">
        <f>"18084"</f>
        <v>18084</v>
      </c>
      <c r="E453" t="s">
        <v>588</v>
      </c>
      <c r="F453" t="s">
        <v>172</v>
      </c>
      <c r="G453" t="str">
        <f>""</f>
        <v/>
      </c>
      <c r="H453" t="str">
        <f>" 00"</f>
        <v xml:space="preserve"> 00</v>
      </c>
      <c r="I453">
        <v>0.01</v>
      </c>
      <c r="J453">
        <v>9999999.9900000002</v>
      </c>
      <c r="K453" t="s">
        <v>575</v>
      </c>
      <c r="L453" t="s">
        <v>104</v>
      </c>
      <c r="M453" t="s">
        <v>105</v>
      </c>
      <c r="N453" t="s">
        <v>106</v>
      </c>
      <c r="P453" t="s">
        <v>107</v>
      </c>
      <c r="Q453" t="s">
        <v>107</v>
      </c>
      <c r="R453" t="s">
        <v>108</v>
      </c>
    </row>
    <row r="454" spans="1:18" customFormat="1" x14ac:dyDescent="0.25">
      <c r="A454" t="str">
        <f>"18090"</f>
        <v>18090</v>
      </c>
      <c r="B454" t="str">
        <f>"01225"</f>
        <v>01225</v>
      </c>
      <c r="C454" t="str">
        <f>"1300"</f>
        <v>1300</v>
      </c>
      <c r="D454" t="str">
        <f>"18090"</f>
        <v>18090</v>
      </c>
      <c r="E454" t="s">
        <v>589</v>
      </c>
      <c r="F454" t="s">
        <v>60</v>
      </c>
      <c r="G454" t="str">
        <f>""</f>
        <v/>
      </c>
      <c r="H454" t="str">
        <f>" 00"</f>
        <v xml:space="preserve"> 00</v>
      </c>
      <c r="I454">
        <v>0.01</v>
      </c>
      <c r="J454">
        <v>9999999.9900000002</v>
      </c>
      <c r="K454" t="s">
        <v>53</v>
      </c>
      <c r="L454" t="s">
        <v>27</v>
      </c>
      <c r="P454" t="s">
        <v>29</v>
      </c>
      <c r="Q454" t="s">
        <v>29</v>
      </c>
      <c r="R454" t="s">
        <v>61</v>
      </c>
    </row>
    <row r="455" spans="1:18" customFormat="1" x14ac:dyDescent="0.25">
      <c r="A455" t="str">
        <f>"18092"</f>
        <v>18092</v>
      </c>
      <c r="B455" t="str">
        <f>"05151"</f>
        <v>05151</v>
      </c>
      <c r="C455" t="str">
        <f>"1100"</f>
        <v>1100</v>
      </c>
      <c r="D455" t="str">
        <f>"05151A"</f>
        <v>05151A</v>
      </c>
      <c r="E455" t="s">
        <v>590</v>
      </c>
      <c r="F455" t="s">
        <v>590</v>
      </c>
      <c r="G455" t="str">
        <f>""</f>
        <v/>
      </c>
      <c r="H455" t="str">
        <f>" 00"</f>
        <v xml:space="preserve"> 00</v>
      </c>
      <c r="I455">
        <v>0.01</v>
      </c>
      <c r="J455">
        <v>9999999.9900000002</v>
      </c>
      <c r="K455" t="s">
        <v>376</v>
      </c>
      <c r="L455" t="s">
        <v>378</v>
      </c>
      <c r="P455" t="s">
        <v>29</v>
      </c>
      <c r="Q455" t="s">
        <v>29</v>
      </c>
      <c r="R455" t="s">
        <v>377</v>
      </c>
    </row>
    <row r="456" spans="1:18" customFormat="1" x14ac:dyDescent="0.25">
      <c r="A456" t="str">
        <f>"18092"</f>
        <v>18092</v>
      </c>
      <c r="B456" t="str">
        <f>"05152"</f>
        <v>05152</v>
      </c>
      <c r="C456" t="str">
        <f>"1700"</f>
        <v>1700</v>
      </c>
      <c r="D456" t="str">
        <f>"05152A"</f>
        <v>05152A</v>
      </c>
      <c r="E456" t="s">
        <v>590</v>
      </c>
      <c r="F456" t="s">
        <v>591</v>
      </c>
      <c r="G456" t="str">
        <f>""</f>
        <v/>
      </c>
      <c r="H456" t="str">
        <f>" 00"</f>
        <v xml:space="preserve"> 00</v>
      </c>
      <c r="I456">
        <v>0.01</v>
      </c>
      <c r="J456">
        <v>9999999.9900000002</v>
      </c>
      <c r="K456" t="s">
        <v>376</v>
      </c>
      <c r="L456" t="s">
        <v>378</v>
      </c>
      <c r="P456" t="s">
        <v>29</v>
      </c>
      <c r="Q456" t="s">
        <v>29</v>
      </c>
      <c r="R456" t="s">
        <v>377</v>
      </c>
    </row>
    <row r="457" spans="1:18" customFormat="1" x14ac:dyDescent="0.25">
      <c r="A457" t="str">
        <f>"18095"</f>
        <v>18095</v>
      </c>
      <c r="B457" t="str">
        <f>"01400"</f>
        <v>01400</v>
      </c>
      <c r="C457" t="str">
        <f>"1600"</f>
        <v>1600</v>
      </c>
      <c r="D457" t="str">
        <f>"18095"</f>
        <v>18095</v>
      </c>
      <c r="E457" t="s">
        <v>592</v>
      </c>
      <c r="F457" t="s">
        <v>110</v>
      </c>
      <c r="G457" t="str">
        <f>""</f>
        <v/>
      </c>
      <c r="H457" t="str">
        <f>" 00"</f>
        <v xml:space="preserve"> 00</v>
      </c>
      <c r="I457">
        <v>0.01</v>
      </c>
      <c r="J457">
        <v>9999999.9900000002</v>
      </c>
      <c r="K457" t="s">
        <v>56</v>
      </c>
      <c r="L457" t="s">
        <v>57</v>
      </c>
      <c r="M457" t="s">
        <v>58</v>
      </c>
      <c r="P457" t="s">
        <v>29</v>
      </c>
      <c r="Q457" t="s">
        <v>29</v>
      </c>
      <c r="R457" t="s">
        <v>59</v>
      </c>
    </row>
    <row r="458" spans="1:18" customFormat="1" x14ac:dyDescent="0.25">
      <c r="A458" t="str">
        <f>"18098"</f>
        <v>18098</v>
      </c>
      <c r="B458" t="str">
        <f>"03150"</f>
        <v>03150</v>
      </c>
      <c r="C458" t="str">
        <f>"1500"</f>
        <v>1500</v>
      </c>
      <c r="D458" t="str">
        <f>"18098"</f>
        <v>18098</v>
      </c>
      <c r="E458" t="s">
        <v>265</v>
      </c>
      <c r="F458" t="s">
        <v>265</v>
      </c>
      <c r="G458" t="str">
        <f>""</f>
        <v/>
      </c>
      <c r="H458" t="str">
        <f>" 00"</f>
        <v xml:space="preserve"> 00</v>
      </c>
      <c r="I458">
        <v>0.01</v>
      </c>
      <c r="J458">
        <v>9999999.9900000002</v>
      </c>
      <c r="K458" t="s">
        <v>266</v>
      </c>
      <c r="L458" t="s">
        <v>249</v>
      </c>
      <c r="M458" t="s">
        <v>248</v>
      </c>
      <c r="P458" t="s">
        <v>250</v>
      </c>
      <c r="Q458" t="s">
        <v>250</v>
      </c>
      <c r="R458" t="s">
        <v>251</v>
      </c>
    </row>
    <row r="459" spans="1:18" customFormat="1" x14ac:dyDescent="0.25">
      <c r="A459" t="str">
        <f>"18100"</f>
        <v>18100</v>
      </c>
      <c r="B459" t="str">
        <f>"01225"</f>
        <v>01225</v>
      </c>
      <c r="C459" t="str">
        <f>"1300"</f>
        <v>1300</v>
      </c>
      <c r="D459" t="str">
        <f>"18100"</f>
        <v>18100</v>
      </c>
      <c r="E459" t="s">
        <v>593</v>
      </c>
      <c r="F459" t="s">
        <v>60</v>
      </c>
      <c r="G459" t="str">
        <f>""</f>
        <v/>
      </c>
      <c r="H459" t="str">
        <f>" 00"</f>
        <v xml:space="preserve"> 00</v>
      </c>
      <c r="I459">
        <v>0.01</v>
      </c>
      <c r="J459">
        <v>9999999.9900000002</v>
      </c>
      <c r="K459" t="s">
        <v>53</v>
      </c>
      <c r="L459" t="s">
        <v>27</v>
      </c>
      <c r="P459" t="s">
        <v>29</v>
      </c>
      <c r="Q459" t="s">
        <v>29</v>
      </c>
      <c r="R459" t="s">
        <v>53</v>
      </c>
    </row>
    <row r="460" spans="1:18" customFormat="1" x14ac:dyDescent="0.25">
      <c r="A460" t="str">
        <f>"18101"</f>
        <v>18101</v>
      </c>
      <c r="B460" t="str">
        <f>"02000"</f>
        <v>02000</v>
      </c>
      <c r="C460" t="str">
        <f>"1400"</f>
        <v>1400</v>
      </c>
      <c r="D460" t="str">
        <f>"18101"</f>
        <v>18101</v>
      </c>
      <c r="E460" t="s">
        <v>594</v>
      </c>
      <c r="F460" t="s">
        <v>187</v>
      </c>
      <c r="G460" t="str">
        <f>""</f>
        <v/>
      </c>
      <c r="H460" t="str">
        <f>" 00"</f>
        <v xml:space="preserve"> 00</v>
      </c>
      <c r="I460">
        <v>0.01</v>
      </c>
      <c r="J460">
        <v>9999999.9900000002</v>
      </c>
      <c r="K460" t="s">
        <v>188</v>
      </c>
      <c r="L460" t="s">
        <v>209</v>
      </c>
      <c r="P460" t="s">
        <v>107</v>
      </c>
      <c r="Q460" t="s">
        <v>107</v>
      </c>
      <c r="R460" t="s">
        <v>190</v>
      </c>
    </row>
    <row r="461" spans="1:18" customFormat="1" x14ac:dyDescent="0.25">
      <c r="A461" t="str">
        <f>"18103"</f>
        <v>18103</v>
      </c>
      <c r="B461" t="str">
        <f>"01300"</f>
        <v>01300</v>
      </c>
      <c r="C461" t="str">
        <f>"1600"</f>
        <v>1600</v>
      </c>
      <c r="D461" t="str">
        <f>"18103"</f>
        <v>18103</v>
      </c>
      <c r="E461" t="s">
        <v>595</v>
      </c>
      <c r="F461" t="s">
        <v>85</v>
      </c>
      <c r="G461" t="str">
        <f>""</f>
        <v/>
      </c>
      <c r="H461" t="str">
        <f>" 00"</f>
        <v xml:space="preserve"> 00</v>
      </c>
      <c r="I461">
        <v>0.01</v>
      </c>
      <c r="J461">
        <v>9999999.9900000002</v>
      </c>
      <c r="K461" t="s">
        <v>86</v>
      </c>
      <c r="L461" t="s">
        <v>87</v>
      </c>
      <c r="M461" t="s">
        <v>88</v>
      </c>
      <c r="P461" t="s">
        <v>29</v>
      </c>
      <c r="Q461" t="s">
        <v>29</v>
      </c>
      <c r="R461" t="s">
        <v>88</v>
      </c>
    </row>
    <row r="462" spans="1:18" customFormat="1" x14ac:dyDescent="0.25">
      <c r="A462" t="str">
        <f>"18108"</f>
        <v>18108</v>
      </c>
      <c r="B462" t="str">
        <f>"01682"</f>
        <v>01682</v>
      </c>
      <c r="C462" t="str">
        <f>"1600"</f>
        <v>1600</v>
      </c>
      <c r="D462" t="str">
        <f>"01682"</f>
        <v>01682</v>
      </c>
      <c r="E462" t="s">
        <v>539</v>
      </c>
      <c r="F462" t="s">
        <v>596</v>
      </c>
      <c r="G462" t="str">
        <f>""</f>
        <v/>
      </c>
      <c r="H462" t="str">
        <f>" 10"</f>
        <v xml:space="preserve"> 10</v>
      </c>
      <c r="I462">
        <v>0.01</v>
      </c>
      <c r="J462">
        <v>500</v>
      </c>
      <c r="K462" t="s">
        <v>139</v>
      </c>
      <c r="L462" t="s">
        <v>140</v>
      </c>
      <c r="M462" t="s">
        <v>141</v>
      </c>
      <c r="P462" t="s">
        <v>24</v>
      </c>
      <c r="Q462" t="s">
        <v>24</v>
      </c>
      <c r="R462" t="s">
        <v>139</v>
      </c>
    </row>
    <row r="463" spans="1:18" customFormat="1" x14ac:dyDescent="0.25">
      <c r="A463" t="str">
        <f>"18108"</f>
        <v>18108</v>
      </c>
      <c r="B463" t="str">
        <f>"01682"</f>
        <v>01682</v>
      </c>
      <c r="C463" t="str">
        <f>"1600"</f>
        <v>1600</v>
      </c>
      <c r="D463" t="str">
        <f>"01682"</f>
        <v>01682</v>
      </c>
      <c r="E463" t="s">
        <v>539</v>
      </c>
      <c r="F463" t="s">
        <v>596</v>
      </c>
      <c r="G463" t="str">
        <f>""</f>
        <v/>
      </c>
      <c r="H463" t="str">
        <f>" 20"</f>
        <v xml:space="preserve"> 20</v>
      </c>
      <c r="I463">
        <v>500.01</v>
      </c>
      <c r="J463">
        <v>9999999.9900000002</v>
      </c>
      <c r="K463" t="s">
        <v>140</v>
      </c>
      <c r="L463" t="s">
        <v>540</v>
      </c>
      <c r="P463" t="s">
        <v>24</v>
      </c>
      <c r="Q463" t="s">
        <v>24</v>
      </c>
      <c r="R463" t="s">
        <v>139</v>
      </c>
    </row>
    <row r="464" spans="1:18" customFormat="1" x14ac:dyDescent="0.25">
      <c r="A464" t="str">
        <f>"18108"</f>
        <v>18108</v>
      </c>
      <c r="B464" t="str">
        <f>"01687"</f>
        <v>01687</v>
      </c>
      <c r="C464" t="str">
        <f>"1600"</f>
        <v>1600</v>
      </c>
      <c r="D464" t="str">
        <f>"01687"</f>
        <v>01687</v>
      </c>
      <c r="E464" t="s">
        <v>539</v>
      </c>
      <c r="F464" t="s">
        <v>539</v>
      </c>
      <c r="G464" t="str">
        <f>""</f>
        <v/>
      </c>
      <c r="H464" t="str">
        <f>" 10"</f>
        <v xml:space="preserve"> 10</v>
      </c>
      <c r="I464">
        <v>0.01</v>
      </c>
      <c r="J464">
        <v>500</v>
      </c>
      <c r="K464" t="s">
        <v>139</v>
      </c>
      <c r="L464" t="s">
        <v>140</v>
      </c>
      <c r="M464" t="s">
        <v>141</v>
      </c>
      <c r="P464" t="s">
        <v>24</v>
      </c>
      <c r="Q464" t="s">
        <v>24</v>
      </c>
      <c r="R464" t="s">
        <v>139</v>
      </c>
    </row>
    <row r="465" spans="1:18" customFormat="1" x14ac:dyDescent="0.25">
      <c r="A465" t="str">
        <f>"18108"</f>
        <v>18108</v>
      </c>
      <c r="B465" t="str">
        <f>"01687"</f>
        <v>01687</v>
      </c>
      <c r="C465" t="str">
        <f>"1600"</f>
        <v>1600</v>
      </c>
      <c r="D465" t="str">
        <f>"01687"</f>
        <v>01687</v>
      </c>
      <c r="E465" t="s">
        <v>539</v>
      </c>
      <c r="F465" t="s">
        <v>539</v>
      </c>
      <c r="G465" t="str">
        <f>""</f>
        <v/>
      </c>
      <c r="H465" t="str">
        <f>" 20"</f>
        <v xml:space="preserve"> 20</v>
      </c>
      <c r="I465">
        <v>500.01</v>
      </c>
      <c r="J465">
        <v>9999999.9900000002</v>
      </c>
      <c r="K465" t="s">
        <v>140</v>
      </c>
      <c r="L465" t="s">
        <v>540</v>
      </c>
      <c r="P465" t="s">
        <v>24</v>
      </c>
      <c r="Q465" t="s">
        <v>24</v>
      </c>
      <c r="R465" t="s">
        <v>139</v>
      </c>
    </row>
    <row r="466" spans="1:18" customFormat="1" x14ac:dyDescent="0.25">
      <c r="A466" t="str">
        <f>"18108"</f>
        <v>18108</v>
      </c>
      <c r="B466" t="str">
        <f>"01689"</f>
        <v>01689</v>
      </c>
      <c r="C466" t="str">
        <f>"1600"</f>
        <v>1600</v>
      </c>
      <c r="D466" t="str">
        <f>"01689"</f>
        <v>01689</v>
      </c>
      <c r="E466" t="s">
        <v>539</v>
      </c>
      <c r="F466" t="s">
        <v>597</v>
      </c>
      <c r="G466" t="str">
        <f>""</f>
        <v/>
      </c>
      <c r="H466" t="str">
        <f>" 10"</f>
        <v xml:space="preserve"> 10</v>
      </c>
      <c r="I466">
        <v>0.01</v>
      </c>
      <c r="J466">
        <v>500</v>
      </c>
      <c r="K466" t="s">
        <v>139</v>
      </c>
      <c r="L466" t="s">
        <v>140</v>
      </c>
      <c r="M466" t="s">
        <v>141</v>
      </c>
      <c r="P466" t="s">
        <v>24</v>
      </c>
      <c r="Q466" t="s">
        <v>24</v>
      </c>
      <c r="R466" t="s">
        <v>139</v>
      </c>
    </row>
    <row r="467" spans="1:18" customFormat="1" x14ac:dyDescent="0.25">
      <c r="A467" t="str">
        <f>"18108"</f>
        <v>18108</v>
      </c>
      <c r="B467" t="str">
        <f>"01689"</f>
        <v>01689</v>
      </c>
      <c r="C467" t="str">
        <f>"1600"</f>
        <v>1600</v>
      </c>
      <c r="D467" t="str">
        <f>"01689"</f>
        <v>01689</v>
      </c>
      <c r="E467" t="s">
        <v>539</v>
      </c>
      <c r="F467" t="s">
        <v>597</v>
      </c>
      <c r="G467" t="str">
        <f>""</f>
        <v/>
      </c>
      <c r="H467" t="str">
        <f>" 20"</f>
        <v xml:space="preserve"> 20</v>
      </c>
      <c r="I467">
        <v>500.01</v>
      </c>
      <c r="J467">
        <v>9999999.9900000002</v>
      </c>
      <c r="K467" t="s">
        <v>140</v>
      </c>
      <c r="L467" t="s">
        <v>540</v>
      </c>
      <c r="P467" t="s">
        <v>24</v>
      </c>
      <c r="Q467" t="s">
        <v>24</v>
      </c>
      <c r="R467" t="s">
        <v>139</v>
      </c>
    </row>
    <row r="468" spans="1:18" customFormat="1" x14ac:dyDescent="0.25">
      <c r="A468" t="str">
        <f>"18108"</f>
        <v>18108</v>
      </c>
      <c r="B468" t="str">
        <f>"01701"</f>
        <v>01701</v>
      </c>
      <c r="C468" t="str">
        <f>"1600"</f>
        <v>1600</v>
      </c>
      <c r="D468" t="str">
        <f>"01701"</f>
        <v>01701</v>
      </c>
      <c r="E468" t="s">
        <v>539</v>
      </c>
      <c r="F468" t="s">
        <v>598</v>
      </c>
      <c r="G468" t="str">
        <f>""</f>
        <v/>
      </c>
      <c r="H468" t="str">
        <f>" 10"</f>
        <v xml:space="preserve"> 10</v>
      </c>
      <c r="I468">
        <v>0.01</v>
      </c>
      <c r="J468">
        <v>500</v>
      </c>
      <c r="K468" t="s">
        <v>139</v>
      </c>
      <c r="L468" t="s">
        <v>140</v>
      </c>
      <c r="M468" t="s">
        <v>141</v>
      </c>
      <c r="P468" t="s">
        <v>24</v>
      </c>
      <c r="Q468" t="s">
        <v>24</v>
      </c>
      <c r="R468" t="s">
        <v>139</v>
      </c>
    </row>
    <row r="469" spans="1:18" customFormat="1" x14ac:dyDescent="0.25">
      <c r="A469" t="str">
        <f>"18108"</f>
        <v>18108</v>
      </c>
      <c r="B469" t="str">
        <f>"01701"</f>
        <v>01701</v>
      </c>
      <c r="C469" t="str">
        <f>"1600"</f>
        <v>1600</v>
      </c>
      <c r="D469" t="str">
        <f>"01701"</f>
        <v>01701</v>
      </c>
      <c r="E469" t="s">
        <v>539</v>
      </c>
      <c r="F469" t="s">
        <v>598</v>
      </c>
      <c r="G469" t="str">
        <f>""</f>
        <v/>
      </c>
      <c r="H469" t="str">
        <f>" 20"</f>
        <v xml:space="preserve"> 20</v>
      </c>
      <c r="I469">
        <v>500.01</v>
      </c>
      <c r="J469">
        <v>9999999.9900000002</v>
      </c>
      <c r="K469" t="s">
        <v>140</v>
      </c>
      <c r="L469" t="s">
        <v>540</v>
      </c>
      <c r="P469" t="s">
        <v>24</v>
      </c>
      <c r="Q469" t="s">
        <v>24</v>
      </c>
      <c r="R469" t="s">
        <v>139</v>
      </c>
    </row>
    <row r="470" spans="1:18" customFormat="1" x14ac:dyDescent="0.25">
      <c r="A470" t="str">
        <f>"18108"</f>
        <v>18108</v>
      </c>
      <c r="B470" t="str">
        <f>"01703"</f>
        <v>01703</v>
      </c>
      <c r="C470" t="str">
        <f>"1600"</f>
        <v>1600</v>
      </c>
      <c r="D470" t="str">
        <f>"01703"</f>
        <v>01703</v>
      </c>
      <c r="E470" t="s">
        <v>539</v>
      </c>
      <c r="F470" t="s">
        <v>599</v>
      </c>
      <c r="G470" t="str">
        <f>""</f>
        <v/>
      </c>
      <c r="H470" t="str">
        <f>" 10"</f>
        <v xml:space="preserve"> 10</v>
      </c>
      <c r="I470">
        <v>0.01</v>
      </c>
      <c r="J470">
        <v>500</v>
      </c>
      <c r="K470" t="s">
        <v>139</v>
      </c>
      <c r="L470" t="s">
        <v>140</v>
      </c>
      <c r="M470" t="s">
        <v>141</v>
      </c>
      <c r="P470" t="s">
        <v>24</v>
      </c>
      <c r="Q470" t="s">
        <v>24</v>
      </c>
      <c r="R470" t="s">
        <v>139</v>
      </c>
    </row>
    <row r="471" spans="1:18" customFormat="1" x14ac:dyDescent="0.25">
      <c r="A471" t="str">
        <f>"18108"</f>
        <v>18108</v>
      </c>
      <c r="B471" t="str">
        <f>"01703"</f>
        <v>01703</v>
      </c>
      <c r="C471" t="str">
        <f>"1600"</f>
        <v>1600</v>
      </c>
      <c r="D471" t="str">
        <f>"01703"</f>
        <v>01703</v>
      </c>
      <c r="E471" t="s">
        <v>539</v>
      </c>
      <c r="F471" t="s">
        <v>599</v>
      </c>
      <c r="G471" t="str">
        <f>""</f>
        <v/>
      </c>
      <c r="H471" t="str">
        <f>" 20"</f>
        <v xml:space="preserve"> 20</v>
      </c>
      <c r="I471">
        <v>500.01</v>
      </c>
      <c r="J471">
        <v>9999999.9900000002</v>
      </c>
      <c r="K471" t="s">
        <v>140</v>
      </c>
      <c r="L471" t="s">
        <v>540</v>
      </c>
      <c r="P471" t="s">
        <v>24</v>
      </c>
      <c r="Q471" t="s">
        <v>24</v>
      </c>
      <c r="R471" t="s">
        <v>139</v>
      </c>
    </row>
    <row r="472" spans="1:18" customFormat="1" x14ac:dyDescent="0.25">
      <c r="A472" t="str">
        <f>"18108"</f>
        <v>18108</v>
      </c>
      <c r="B472" t="str">
        <f>"01706"</f>
        <v>01706</v>
      </c>
      <c r="C472" t="str">
        <f>"1600"</f>
        <v>1600</v>
      </c>
      <c r="D472" t="str">
        <f>"01706"</f>
        <v>01706</v>
      </c>
      <c r="E472" t="s">
        <v>539</v>
      </c>
      <c r="F472" t="s">
        <v>600</v>
      </c>
      <c r="G472" t="str">
        <f>""</f>
        <v/>
      </c>
      <c r="H472" t="str">
        <f>" 10"</f>
        <v xml:space="preserve"> 10</v>
      </c>
      <c r="I472">
        <v>0.01</v>
      </c>
      <c r="J472">
        <v>500</v>
      </c>
      <c r="K472" t="s">
        <v>139</v>
      </c>
      <c r="L472" t="s">
        <v>140</v>
      </c>
      <c r="M472" t="s">
        <v>141</v>
      </c>
      <c r="P472" t="s">
        <v>24</v>
      </c>
      <c r="Q472" t="s">
        <v>24</v>
      </c>
      <c r="R472" t="s">
        <v>139</v>
      </c>
    </row>
    <row r="473" spans="1:18" customFormat="1" x14ac:dyDescent="0.25">
      <c r="A473" t="str">
        <f>"18108"</f>
        <v>18108</v>
      </c>
      <c r="B473" t="str">
        <f>"01706"</f>
        <v>01706</v>
      </c>
      <c r="C473" t="str">
        <f>"1600"</f>
        <v>1600</v>
      </c>
      <c r="D473" t="str">
        <f>"01706"</f>
        <v>01706</v>
      </c>
      <c r="E473" t="s">
        <v>539</v>
      </c>
      <c r="F473" t="s">
        <v>600</v>
      </c>
      <c r="G473" t="str">
        <f>""</f>
        <v/>
      </c>
      <c r="H473" t="str">
        <f>" 20"</f>
        <v xml:space="preserve"> 20</v>
      </c>
      <c r="I473">
        <v>500.01</v>
      </c>
      <c r="J473">
        <v>9999999.9900000002</v>
      </c>
      <c r="K473" t="s">
        <v>140</v>
      </c>
      <c r="L473" t="s">
        <v>540</v>
      </c>
      <c r="P473" t="s">
        <v>24</v>
      </c>
      <c r="Q473" t="s">
        <v>24</v>
      </c>
      <c r="R473" t="s">
        <v>139</v>
      </c>
    </row>
    <row r="474" spans="1:18" customFormat="1" x14ac:dyDescent="0.25">
      <c r="A474" t="str">
        <f>"18108"</f>
        <v>18108</v>
      </c>
      <c r="B474" t="str">
        <f>"01707"</f>
        <v>01707</v>
      </c>
      <c r="C474" t="str">
        <f>"1600"</f>
        <v>1600</v>
      </c>
      <c r="D474" t="str">
        <f>"01707"</f>
        <v>01707</v>
      </c>
      <c r="E474" t="s">
        <v>539</v>
      </c>
      <c r="F474" t="s">
        <v>601</v>
      </c>
      <c r="G474" t="str">
        <f>""</f>
        <v/>
      </c>
      <c r="H474" t="str">
        <f>" 10"</f>
        <v xml:space="preserve"> 10</v>
      </c>
      <c r="I474">
        <v>0.01</v>
      </c>
      <c r="J474">
        <v>500</v>
      </c>
      <c r="K474" t="s">
        <v>139</v>
      </c>
      <c r="L474" t="s">
        <v>140</v>
      </c>
      <c r="M474" t="s">
        <v>141</v>
      </c>
      <c r="P474" t="s">
        <v>24</v>
      </c>
      <c r="Q474" t="s">
        <v>24</v>
      </c>
      <c r="R474" t="s">
        <v>139</v>
      </c>
    </row>
    <row r="475" spans="1:18" customFormat="1" x14ac:dyDescent="0.25">
      <c r="A475" t="str">
        <f>"18108"</f>
        <v>18108</v>
      </c>
      <c r="B475" t="str">
        <f>"01707"</f>
        <v>01707</v>
      </c>
      <c r="C475" t="str">
        <f>"1600"</f>
        <v>1600</v>
      </c>
      <c r="D475" t="str">
        <f>"01707"</f>
        <v>01707</v>
      </c>
      <c r="E475" t="s">
        <v>539</v>
      </c>
      <c r="F475" t="s">
        <v>601</v>
      </c>
      <c r="G475" t="str">
        <f>""</f>
        <v/>
      </c>
      <c r="H475" t="str">
        <f>" 20"</f>
        <v xml:space="preserve"> 20</v>
      </c>
      <c r="I475">
        <v>500.01</v>
      </c>
      <c r="J475">
        <v>9999999.9900000002</v>
      </c>
      <c r="K475" t="s">
        <v>140</v>
      </c>
      <c r="L475" t="s">
        <v>540</v>
      </c>
      <c r="P475" t="s">
        <v>24</v>
      </c>
      <c r="Q475" t="s">
        <v>24</v>
      </c>
      <c r="R475" t="s">
        <v>139</v>
      </c>
    </row>
    <row r="476" spans="1:18" customFormat="1" x14ac:dyDescent="0.25">
      <c r="A476" t="str">
        <f>"18108"</f>
        <v>18108</v>
      </c>
      <c r="B476" t="str">
        <f>"01711"</f>
        <v>01711</v>
      </c>
      <c r="C476" t="str">
        <f>"1600"</f>
        <v>1600</v>
      </c>
      <c r="D476" t="str">
        <f>"01711"</f>
        <v>01711</v>
      </c>
      <c r="E476" t="s">
        <v>539</v>
      </c>
      <c r="F476" t="s">
        <v>602</v>
      </c>
      <c r="G476" t="str">
        <f>""</f>
        <v/>
      </c>
      <c r="H476" t="str">
        <f>" 10"</f>
        <v xml:space="preserve"> 10</v>
      </c>
      <c r="I476">
        <v>0.01</v>
      </c>
      <c r="J476">
        <v>500</v>
      </c>
      <c r="K476" t="s">
        <v>139</v>
      </c>
      <c r="L476" t="s">
        <v>140</v>
      </c>
      <c r="M476" t="s">
        <v>141</v>
      </c>
      <c r="P476" t="s">
        <v>24</v>
      </c>
      <c r="Q476" t="s">
        <v>24</v>
      </c>
      <c r="R476" t="s">
        <v>139</v>
      </c>
    </row>
    <row r="477" spans="1:18" customFormat="1" x14ac:dyDescent="0.25">
      <c r="A477" t="str">
        <f>"18108"</f>
        <v>18108</v>
      </c>
      <c r="B477" t="str">
        <f>"01711"</f>
        <v>01711</v>
      </c>
      <c r="C477" t="str">
        <f>"1600"</f>
        <v>1600</v>
      </c>
      <c r="D477" t="str">
        <f>"01711"</f>
        <v>01711</v>
      </c>
      <c r="E477" t="s">
        <v>539</v>
      </c>
      <c r="F477" t="s">
        <v>602</v>
      </c>
      <c r="G477" t="str">
        <f>""</f>
        <v/>
      </c>
      <c r="H477" t="str">
        <f>" 20"</f>
        <v xml:space="preserve"> 20</v>
      </c>
      <c r="I477">
        <v>500.01</v>
      </c>
      <c r="J477">
        <v>9999999.9900000002</v>
      </c>
      <c r="K477" t="s">
        <v>140</v>
      </c>
      <c r="L477" t="s">
        <v>540</v>
      </c>
      <c r="P477" t="s">
        <v>24</v>
      </c>
      <c r="Q477" t="s">
        <v>24</v>
      </c>
      <c r="R477" t="s">
        <v>139</v>
      </c>
    </row>
    <row r="478" spans="1:18" customFormat="1" x14ac:dyDescent="0.25">
      <c r="A478" t="str">
        <f>"18108"</f>
        <v>18108</v>
      </c>
      <c r="B478" t="str">
        <f>"01718"</f>
        <v>01718</v>
      </c>
      <c r="C478" t="str">
        <f>"1600"</f>
        <v>1600</v>
      </c>
      <c r="D478" t="str">
        <f>"01718"</f>
        <v>01718</v>
      </c>
      <c r="E478" t="s">
        <v>539</v>
      </c>
      <c r="F478" t="s">
        <v>603</v>
      </c>
      <c r="G478" t="str">
        <f>""</f>
        <v/>
      </c>
      <c r="H478" t="str">
        <f>" 10"</f>
        <v xml:space="preserve"> 10</v>
      </c>
      <c r="I478">
        <v>0.01</v>
      </c>
      <c r="J478">
        <v>500</v>
      </c>
      <c r="K478" t="s">
        <v>139</v>
      </c>
      <c r="L478" t="s">
        <v>140</v>
      </c>
      <c r="M478" t="s">
        <v>141</v>
      </c>
      <c r="P478" t="s">
        <v>24</v>
      </c>
      <c r="Q478" t="s">
        <v>24</v>
      </c>
      <c r="R478" t="s">
        <v>139</v>
      </c>
    </row>
    <row r="479" spans="1:18" customFormat="1" x14ac:dyDescent="0.25">
      <c r="A479" t="str">
        <f>"18108"</f>
        <v>18108</v>
      </c>
      <c r="B479" t="str">
        <f>"01718"</f>
        <v>01718</v>
      </c>
      <c r="C479" t="str">
        <f>"1600"</f>
        <v>1600</v>
      </c>
      <c r="D479" t="str">
        <f>"01718"</f>
        <v>01718</v>
      </c>
      <c r="E479" t="s">
        <v>539</v>
      </c>
      <c r="F479" t="s">
        <v>603</v>
      </c>
      <c r="G479" t="str">
        <f>""</f>
        <v/>
      </c>
      <c r="H479" t="str">
        <f>" 20"</f>
        <v xml:space="preserve"> 20</v>
      </c>
      <c r="I479">
        <v>500.01</v>
      </c>
      <c r="J479">
        <v>9999999.9900000002</v>
      </c>
      <c r="K479" t="s">
        <v>140</v>
      </c>
      <c r="L479" t="s">
        <v>540</v>
      </c>
      <c r="P479" t="s">
        <v>24</v>
      </c>
      <c r="Q479" t="s">
        <v>24</v>
      </c>
      <c r="R479" t="s">
        <v>139</v>
      </c>
    </row>
    <row r="480" spans="1:18" customFormat="1" x14ac:dyDescent="0.25">
      <c r="A480" t="str">
        <f>"18110"</f>
        <v>18110</v>
      </c>
      <c r="B480" t="str">
        <f>"01320"</f>
        <v>01320</v>
      </c>
      <c r="C480" t="str">
        <f>"1600"</f>
        <v>1600</v>
      </c>
      <c r="D480" t="str">
        <f>"18110"</f>
        <v>18110</v>
      </c>
      <c r="E480" t="s">
        <v>604</v>
      </c>
      <c r="F480" t="s">
        <v>94</v>
      </c>
      <c r="G480" t="str">
        <f>""</f>
        <v/>
      </c>
      <c r="H480" t="str">
        <f>" 00"</f>
        <v xml:space="preserve"> 00</v>
      </c>
      <c r="I480">
        <v>0.01</v>
      </c>
      <c r="J480">
        <v>9999999.9900000002</v>
      </c>
      <c r="K480" t="s">
        <v>86</v>
      </c>
      <c r="L480" t="s">
        <v>87</v>
      </c>
      <c r="M480" t="s">
        <v>88</v>
      </c>
      <c r="P480" t="s">
        <v>29</v>
      </c>
      <c r="Q480" t="s">
        <v>29</v>
      </c>
      <c r="R480" t="s">
        <v>89</v>
      </c>
    </row>
    <row r="481" spans="1:18" customFormat="1" x14ac:dyDescent="0.25">
      <c r="A481" t="str">
        <f>"18122"</f>
        <v>18122</v>
      </c>
      <c r="B481" t="str">
        <f>"01695"</f>
        <v>01695</v>
      </c>
      <c r="C481" t="str">
        <f>"1600"</f>
        <v>1600</v>
      </c>
      <c r="D481" t="str">
        <f>"18122"</f>
        <v>18122</v>
      </c>
      <c r="E481" t="s">
        <v>605</v>
      </c>
      <c r="F481" t="s">
        <v>149</v>
      </c>
      <c r="G481" t="str">
        <f>""</f>
        <v/>
      </c>
      <c r="H481" t="str">
        <f>" 10"</f>
        <v xml:space="preserve"> 10</v>
      </c>
      <c r="I481">
        <v>0.01</v>
      </c>
      <c r="J481">
        <v>500</v>
      </c>
      <c r="K481" t="s">
        <v>139</v>
      </c>
      <c r="L481" t="s">
        <v>140</v>
      </c>
      <c r="M481" t="s">
        <v>141</v>
      </c>
      <c r="P481" t="s">
        <v>24</v>
      </c>
      <c r="Q481" t="s">
        <v>24</v>
      </c>
      <c r="R481" t="s">
        <v>139</v>
      </c>
    </row>
    <row r="482" spans="1:18" customFormat="1" x14ac:dyDescent="0.25">
      <c r="A482" t="str">
        <f>"18122"</f>
        <v>18122</v>
      </c>
      <c r="B482" t="str">
        <f>"01695"</f>
        <v>01695</v>
      </c>
      <c r="C482" t="str">
        <f>"1600"</f>
        <v>1600</v>
      </c>
      <c r="D482" t="str">
        <f>"18122"</f>
        <v>18122</v>
      </c>
      <c r="E482" t="s">
        <v>605</v>
      </c>
      <c r="F482" t="s">
        <v>149</v>
      </c>
      <c r="G482" t="str">
        <f>""</f>
        <v/>
      </c>
      <c r="H482" t="str">
        <f>" 20"</f>
        <v xml:space="preserve"> 20</v>
      </c>
      <c r="I482">
        <v>500.01</v>
      </c>
      <c r="J482">
        <v>9999999.9900000002</v>
      </c>
      <c r="K482" t="s">
        <v>140</v>
      </c>
      <c r="P482" t="s">
        <v>24</v>
      </c>
      <c r="Q482" t="s">
        <v>24</v>
      </c>
      <c r="R482" t="s">
        <v>139</v>
      </c>
    </row>
    <row r="483" spans="1:18" customFormat="1" x14ac:dyDescent="0.25">
      <c r="A483" t="str">
        <f>"18123"</f>
        <v>18123</v>
      </c>
      <c r="B483" t="str">
        <f>"01695"</f>
        <v>01695</v>
      </c>
      <c r="C483" t="str">
        <f>"1600"</f>
        <v>1600</v>
      </c>
      <c r="D483" t="str">
        <f>"18123"</f>
        <v>18123</v>
      </c>
      <c r="E483" t="s">
        <v>606</v>
      </c>
      <c r="F483" t="s">
        <v>149</v>
      </c>
      <c r="G483" t="str">
        <f>""</f>
        <v/>
      </c>
      <c r="H483" t="str">
        <f>" 10"</f>
        <v xml:space="preserve"> 10</v>
      </c>
      <c r="I483">
        <v>0.01</v>
      </c>
      <c r="J483">
        <v>500</v>
      </c>
      <c r="K483" t="s">
        <v>139</v>
      </c>
      <c r="L483" t="s">
        <v>140</v>
      </c>
      <c r="M483" t="s">
        <v>152</v>
      </c>
      <c r="N483" t="s">
        <v>141</v>
      </c>
      <c r="P483" t="s">
        <v>24</v>
      </c>
      <c r="Q483" t="s">
        <v>24</v>
      </c>
      <c r="R483" t="s">
        <v>139</v>
      </c>
    </row>
    <row r="484" spans="1:18" customFormat="1" x14ac:dyDescent="0.25">
      <c r="A484" t="str">
        <f>"18123"</f>
        <v>18123</v>
      </c>
      <c r="B484" t="str">
        <f>"01695"</f>
        <v>01695</v>
      </c>
      <c r="C484" t="str">
        <f>"1600"</f>
        <v>1600</v>
      </c>
      <c r="D484" t="str">
        <f>"18123"</f>
        <v>18123</v>
      </c>
      <c r="E484" t="s">
        <v>606</v>
      </c>
      <c r="F484" t="s">
        <v>149</v>
      </c>
      <c r="G484" t="str">
        <f>""</f>
        <v/>
      </c>
      <c r="H484" t="str">
        <f>" 20"</f>
        <v xml:space="preserve"> 20</v>
      </c>
      <c r="I484">
        <v>500.01</v>
      </c>
      <c r="J484">
        <v>9999999.9900000002</v>
      </c>
      <c r="K484" t="s">
        <v>140</v>
      </c>
      <c r="L484" t="s">
        <v>152</v>
      </c>
      <c r="M484" t="s">
        <v>150</v>
      </c>
      <c r="P484" t="s">
        <v>24</v>
      </c>
      <c r="Q484" t="s">
        <v>24</v>
      </c>
      <c r="R484" t="s">
        <v>139</v>
      </c>
    </row>
    <row r="485" spans="1:18" customFormat="1" x14ac:dyDescent="0.25">
      <c r="A485" t="str">
        <f>"18124"</f>
        <v>18124</v>
      </c>
      <c r="B485" t="str">
        <f>"01095"</f>
        <v>01095</v>
      </c>
      <c r="C485" t="str">
        <f>"1600"</f>
        <v>1600</v>
      </c>
      <c r="D485" t="str">
        <f>"18124"</f>
        <v>18124</v>
      </c>
      <c r="E485" t="s">
        <v>607</v>
      </c>
      <c r="F485" t="s">
        <v>607</v>
      </c>
      <c r="G485" t="str">
        <f>""</f>
        <v/>
      </c>
      <c r="H485" t="str">
        <f>" 00"</f>
        <v xml:space="preserve"> 00</v>
      </c>
      <c r="I485">
        <v>0.01</v>
      </c>
      <c r="J485">
        <v>9999999.9900000002</v>
      </c>
      <c r="K485" t="s">
        <v>45</v>
      </c>
      <c r="L485" t="s">
        <v>40</v>
      </c>
      <c r="M485" t="s">
        <v>42</v>
      </c>
      <c r="N485" t="s">
        <v>41</v>
      </c>
      <c r="P485" t="s">
        <v>24</v>
      </c>
      <c r="Q485" t="s">
        <v>24</v>
      </c>
      <c r="R485" t="s">
        <v>608</v>
      </c>
    </row>
    <row r="486" spans="1:18" customFormat="1" x14ac:dyDescent="0.25">
      <c r="A486" t="str">
        <f>"18125"</f>
        <v>18125</v>
      </c>
      <c r="B486" t="str">
        <f>"01620"</f>
        <v>01620</v>
      </c>
      <c r="C486" t="str">
        <f>"1600"</f>
        <v>1600</v>
      </c>
      <c r="D486" t="str">
        <f>"18125"</f>
        <v>18125</v>
      </c>
      <c r="E486" t="s">
        <v>609</v>
      </c>
      <c r="F486" t="s">
        <v>133</v>
      </c>
      <c r="G486" t="str">
        <f>""</f>
        <v/>
      </c>
      <c r="H486" t="str">
        <f>" 00"</f>
        <v xml:space="preserve"> 00</v>
      </c>
      <c r="I486">
        <v>0.01</v>
      </c>
      <c r="J486">
        <v>9999999.9900000002</v>
      </c>
      <c r="K486" t="s">
        <v>56</v>
      </c>
      <c r="L486" t="s">
        <v>57</v>
      </c>
      <c r="M486" t="s">
        <v>58</v>
      </c>
      <c r="N486" t="s">
        <v>134</v>
      </c>
      <c r="P486" t="s">
        <v>29</v>
      </c>
      <c r="Q486" t="s">
        <v>29</v>
      </c>
      <c r="R486" t="s">
        <v>59</v>
      </c>
    </row>
    <row r="487" spans="1:18" customFormat="1" x14ac:dyDescent="0.25">
      <c r="A487" t="str">
        <f>"18126"</f>
        <v>18126</v>
      </c>
      <c r="B487" t="str">
        <f>"01000"</f>
        <v>01000</v>
      </c>
      <c r="C487" t="str">
        <f>"1100"</f>
        <v>1100</v>
      </c>
      <c r="D487" t="str">
        <f>"18126"</f>
        <v>18126</v>
      </c>
      <c r="E487" t="s">
        <v>610</v>
      </c>
      <c r="F487" t="s">
        <v>36</v>
      </c>
      <c r="G487" t="str">
        <f>""</f>
        <v/>
      </c>
      <c r="H487" t="str">
        <f>" 00"</f>
        <v xml:space="preserve"> 00</v>
      </c>
      <c r="I487">
        <v>0.01</v>
      </c>
      <c r="J487">
        <v>9999999.9900000002</v>
      </c>
      <c r="K487" t="s">
        <v>27</v>
      </c>
      <c r="L487" t="s">
        <v>611</v>
      </c>
      <c r="M487" t="s">
        <v>28</v>
      </c>
      <c r="P487" t="s">
        <v>29</v>
      </c>
      <c r="Q487" t="s">
        <v>29</v>
      </c>
      <c r="R487" t="s">
        <v>37</v>
      </c>
    </row>
    <row r="488" spans="1:18" customFormat="1" x14ac:dyDescent="0.25">
      <c r="A488" t="str">
        <f>"18127"</f>
        <v>18127</v>
      </c>
      <c r="B488" t="str">
        <f>"01580"</f>
        <v>01580</v>
      </c>
      <c r="C488" t="str">
        <f>"1300"</f>
        <v>1300</v>
      </c>
      <c r="D488" t="str">
        <f>"18127"</f>
        <v>18127</v>
      </c>
      <c r="E488" t="s">
        <v>612</v>
      </c>
      <c r="F488" t="s">
        <v>130</v>
      </c>
      <c r="G488" t="str">
        <f>""</f>
        <v/>
      </c>
      <c r="H488" t="str">
        <f>" 00"</f>
        <v xml:space="preserve"> 00</v>
      </c>
      <c r="I488">
        <v>0.01</v>
      </c>
      <c r="J488">
        <v>9999999.9900000002</v>
      </c>
      <c r="K488" t="s">
        <v>56</v>
      </c>
      <c r="L488" t="s">
        <v>57</v>
      </c>
      <c r="M488" t="s">
        <v>58</v>
      </c>
      <c r="P488" t="s">
        <v>29</v>
      </c>
      <c r="Q488" t="s">
        <v>29</v>
      </c>
      <c r="R488" t="s">
        <v>59</v>
      </c>
    </row>
    <row r="489" spans="1:18" customFormat="1" x14ac:dyDescent="0.25">
      <c r="A489" t="str">
        <f>"18128"</f>
        <v>18128</v>
      </c>
      <c r="B489" t="str">
        <f>"00100"</f>
        <v>00100</v>
      </c>
      <c r="C489" t="str">
        <f>"1400"</f>
        <v>1400</v>
      </c>
      <c r="D489" t="str">
        <f>"18128"</f>
        <v>18128</v>
      </c>
      <c r="E489" t="s">
        <v>613</v>
      </c>
      <c r="F489" t="s">
        <v>21</v>
      </c>
      <c r="G489" t="str">
        <f>""</f>
        <v/>
      </c>
      <c r="H489" t="str">
        <f>" 00"</f>
        <v xml:space="preserve"> 00</v>
      </c>
      <c r="I489">
        <v>0.01</v>
      </c>
      <c r="J489">
        <v>9999999.9900000002</v>
      </c>
      <c r="K489" t="s">
        <v>22</v>
      </c>
      <c r="L489" t="s">
        <v>23</v>
      </c>
      <c r="P489" t="s">
        <v>24</v>
      </c>
      <c r="Q489" t="s">
        <v>24</v>
      </c>
      <c r="R489" t="s">
        <v>23</v>
      </c>
    </row>
    <row r="490" spans="1:18" customFormat="1" x14ac:dyDescent="0.25">
      <c r="A490" t="str">
        <f>"18130"</f>
        <v>18130</v>
      </c>
      <c r="B490" t="str">
        <f>"05150"</f>
        <v>05150</v>
      </c>
      <c r="C490" t="str">
        <f>"1400"</f>
        <v>1400</v>
      </c>
      <c r="D490" t="str">
        <f>"18130"</f>
        <v>18130</v>
      </c>
      <c r="E490" t="s">
        <v>614</v>
      </c>
      <c r="F490" t="s">
        <v>375</v>
      </c>
      <c r="G490" t="str">
        <f>""</f>
        <v/>
      </c>
      <c r="H490" t="str">
        <f>" 00"</f>
        <v xml:space="preserve"> 00</v>
      </c>
      <c r="I490">
        <v>0.01</v>
      </c>
      <c r="J490">
        <v>9999999.9900000002</v>
      </c>
      <c r="K490" t="s">
        <v>376</v>
      </c>
      <c r="L490" t="s">
        <v>615</v>
      </c>
      <c r="P490" t="s">
        <v>29</v>
      </c>
      <c r="Q490" t="s">
        <v>29</v>
      </c>
      <c r="R490" t="s">
        <v>377</v>
      </c>
    </row>
    <row r="491" spans="1:18" customFormat="1" x14ac:dyDescent="0.25">
      <c r="A491" t="str">
        <f>"18131"</f>
        <v>18131</v>
      </c>
      <c r="B491" t="str">
        <f>"01400"</f>
        <v>01400</v>
      </c>
      <c r="C491" t="str">
        <f>"1600"</f>
        <v>1600</v>
      </c>
      <c r="D491" t="str">
        <f>"18131"</f>
        <v>18131</v>
      </c>
      <c r="E491" t="s">
        <v>616</v>
      </c>
      <c r="F491" t="s">
        <v>110</v>
      </c>
      <c r="G491" t="str">
        <f>""</f>
        <v/>
      </c>
      <c r="H491" t="str">
        <f>" 00"</f>
        <v xml:space="preserve"> 00</v>
      </c>
      <c r="I491">
        <v>0.01</v>
      </c>
      <c r="J491">
        <v>9999999.9900000002</v>
      </c>
      <c r="K491" t="s">
        <v>56</v>
      </c>
      <c r="L491" t="s">
        <v>57</v>
      </c>
      <c r="M491" t="s">
        <v>58</v>
      </c>
      <c r="P491" t="s">
        <v>29</v>
      </c>
      <c r="Q491" t="s">
        <v>29</v>
      </c>
      <c r="R491" t="s">
        <v>59</v>
      </c>
    </row>
    <row r="492" spans="1:18" customFormat="1" x14ac:dyDescent="0.25">
      <c r="A492" t="str">
        <f>"18132"</f>
        <v>18132</v>
      </c>
      <c r="B492" t="str">
        <f>"01545"</f>
        <v>01545</v>
      </c>
      <c r="C492" t="str">
        <f>"1600"</f>
        <v>1600</v>
      </c>
      <c r="D492" t="str">
        <f>"18132"</f>
        <v>18132</v>
      </c>
      <c r="E492" t="s">
        <v>617</v>
      </c>
      <c r="F492" t="s">
        <v>126</v>
      </c>
      <c r="G492" t="str">
        <f>""</f>
        <v/>
      </c>
      <c r="H492" t="str">
        <f>" 00"</f>
        <v xml:space="preserve"> 00</v>
      </c>
      <c r="I492">
        <v>0.01</v>
      </c>
      <c r="J492">
        <v>9999999.9900000002</v>
      </c>
      <c r="K492" t="s">
        <v>56</v>
      </c>
      <c r="L492" t="s">
        <v>57</v>
      </c>
      <c r="M492" t="s">
        <v>58</v>
      </c>
      <c r="P492" t="s">
        <v>29</v>
      </c>
      <c r="Q492" t="s">
        <v>29</v>
      </c>
      <c r="R492" t="s">
        <v>59</v>
      </c>
    </row>
    <row r="493" spans="1:18" customFormat="1" x14ac:dyDescent="0.25">
      <c r="A493" t="str">
        <f>"18133"</f>
        <v>18133</v>
      </c>
      <c r="B493" t="str">
        <f>"01400"</f>
        <v>01400</v>
      </c>
      <c r="C493" t="str">
        <f>"1300"</f>
        <v>1300</v>
      </c>
      <c r="D493" t="str">
        <f>"18133"</f>
        <v>18133</v>
      </c>
      <c r="E493" t="s">
        <v>618</v>
      </c>
      <c r="F493" t="s">
        <v>110</v>
      </c>
      <c r="G493" t="str">
        <f>""</f>
        <v/>
      </c>
      <c r="H493" t="str">
        <f>" 00"</f>
        <v xml:space="preserve"> 00</v>
      </c>
      <c r="I493">
        <v>0.01</v>
      </c>
      <c r="J493">
        <v>9999999.9900000002</v>
      </c>
      <c r="K493" t="s">
        <v>56</v>
      </c>
      <c r="L493" t="s">
        <v>57</v>
      </c>
      <c r="M493" t="s">
        <v>58</v>
      </c>
      <c r="P493" t="s">
        <v>29</v>
      </c>
      <c r="Q493" t="s">
        <v>29</v>
      </c>
      <c r="R493" t="s">
        <v>59</v>
      </c>
    </row>
    <row r="494" spans="1:18" customFormat="1" x14ac:dyDescent="0.25">
      <c r="A494" t="str">
        <f>"18134"</f>
        <v>18134</v>
      </c>
      <c r="B494" t="str">
        <f>"01400"</f>
        <v>01400</v>
      </c>
      <c r="C494" t="str">
        <f>"1700"</f>
        <v>1700</v>
      </c>
      <c r="D494" t="str">
        <f>"18134"</f>
        <v>18134</v>
      </c>
      <c r="E494" t="s">
        <v>619</v>
      </c>
      <c r="F494" t="s">
        <v>110</v>
      </c>
      <c r="G494" t="str">
        <f>""</f>
        <v/>
      </c>
      <c r="H494" t="str">
        <f>" 00"</f>
        <v xml:space="preserve"> 00</v>
      </c>
      <c r="I494">
        <v>0.01</v>
      </c>
      <c r="J494">
        <v>9999999.9900000002</v>
      </c>
      <c r="K494" t="s">
        <v>56</v>
      </c>
      <c r="L494" t="s">
        <v>57</v>
      </c>
      <c r="M494" t="s">
        <v>58</v>
      </c>
      <c r="P494" t="s">
        <v>29</v>
      </c>
      <c r="Q494" t="s">
        <v>29</v>
      </c>
      <c r="R494" t="s">
        <v>59</v>
      </c>
    </row>
    <row r="495" spans="1:18" customFormat="1" x14ac:dyDescent="0.25">
      <c r="A495" t="str">
        <f>"18501"</f>
        <v>18501</v>
      </c>
      <c r="B495" t="str">
        <f>"01400"</f>
        <v>01400</v>
      </c>
      <c r="C495" t="str">
        <f>"1300"</f>
        <v>1300</v>
      </c>
      <c r="D495" t="str">
        <f>""</f>
        <v/>
      </c>
      <c r="E495" t="s">
        <v>620</v>
      </c>
      <c r="F495" t="s">
        <v>110</v>
      </c>
      <c r="G495" t="str">
        <f>""</f>
        <v/>
      </c>
      <c r="H495" t="str">
        <f>" 00"</f>
        <v xml:space="preserve"> 00</v>
      </c>
      <c r="I495">
        <v>0.01</v>
      </c>
      <c r="J495">
        <v>9999999.9900000002</v>
      </c>
      <c r="K495" t="s">
        <v>56</v>
      </c>
      <c r="L495" t="s">
        <v>57</v>
      </c>
      <c r="M495" t="s">
        <v>58</v>
      </c>
      <c r="P495" t="s">
        <v>29</v>
      </c>
      <c r="Q495" t="s">
        <v>29</v>
      </c>
      <c r="R495" t="s">
        <v>59</v>
      </c>
    </row>
    <row r="496" spans="1:18" customFormat="1" x14ac:dyDescent="0.25">
      <c r="A496" t="str">
        <f>"18502"</f>
        <v>18502</v>
      </c>
      <c r="B496" t="str">
        <f>"01780"</f>
        <v>01780</v>
      </c>
      <c r="C496" t="str">
        <f>"1300"</f>
        <v>1300</v>
      </c>
      <c r="D496" t="str">
        <f>""</f>
        <v/>
      </c>
      <c r="E496" t="s">
        <v>621</v>
      </c>
      <c r="F496" t="s">
        <v>172</v>
      </c>
      <c r="G496" t="str">
        <f>""</f>
        <v/>
      </c>
      <c r="H496" t="str">
        <f>" 00"</f>
        <v xml:space="preserve"> 00</v>
      </c>
      <c r="I496">
        <v>0.01</v>
      </c>
      <c r="J496">
        <v>9999999.9900000002</v>
      </c>
      <c r="K496" t="s">
        <v>104</v>
      </c>
      <c r="L496" t="s">
        <v>105</v>
      </c>
      <c r="M496" t="s">
        <v>106</v>
      </c>
      <c r="P496" t="s">
        <v>107</v>
      </c>
      <c r="Q496" t="s">
        <v>107</v>
      </c>
      <c r="R496" t="s">
        <v>108</v>
      </c>
    </row>
    <row r="497" spans="1:18" customFormat="1" x14ac:dyDescent="0.25">
      <c r="A497" t="str">
        <f>"18503"</f>
        <v>18503</v>
      </c>
      <c r="B497" t="str">
        <f>"01660"</f>
        <v>01660</v>
      </c>
      <c r="C497" t="str">
        <f>"1300"</f>
        <v>1300</v>
      </c>
      <c r="D497" t="str">
        <f>""</f>
        <v/>
      </c>
      <c r="E497" t="s">
        <v>622</v>
      </c>
      <c r="F497" t="s">
        <v>138</v>
      </c>
      <c r="G497" t="str">
        <f>""</f>
        <v/>
      </c>
      <c r="H497" t="str">
        <f>" 00"</f>
        <v xml:space="preserve"> 00</v>
      </c>
      <c r="I497">
        <v>0.01</v>
      </c>
      <c r="J497">
        <v>9999999.9900000002</v>
      </c>
      <c r="K497" t="s">
        <v>140</v>
      </c>
      <c r="L497" t="s">
        <v>142</v>
      </c>
      <c r="P497" t="s">
        <v>24</v>
      </c>
      <c r="Q497" t="s">
        <v>24</v>
      </c>
      <c r="R497" t="s">
        <v>139</v>
      </c>
    </row>
    <row r="498" spans="1:18" customFormat="1" x14ac:dyDescent="0.25">
      <c r="A498" t="str">
        <f>"18504"</f>
        <v>18504</v>
      </c>
      <c r="B498" t="str">
        <f>"01300"</f>
        <v>01300</v>
      </c>
      <c r="C498" t="str">
        <f>"1300"</f>
        <v>1300</v>
      </c>
      <c r="D498" t="str">
        <f>""</f>
        <v/>
      </c>
      <c r="E498" t="s">
        <v>623</v>
      </c>
      <c r="F498" t="s">
        <v>85</v>
      </c>
      <c r="G498" t="str">
        <f>""</f>
        <v/>
      </c>
      <c r="H498" t="str">
        <f>" 00"</f>
        <v xml:space="preserve"> 00</v>
      </c>
      <c r="I498">
        <v>0.01</v>
      </c>
      <c r="J498">
        <v>9999999.9900000002</v>
      </c>
      <c r="K498" t="s">
        <v>86</v>
      </c>
      <c r="L498" t="s">
        <v>87</v>
      </c>
      <c r="M498" t="s">
        <v>88</v>
      </c>
      <c r="P498" t="s">
        <v>29</v>
      </c>
      <c r="Q498" t="s">
        <v>29</v>
      </c>
      <c r="R498" t="s">
        <v>89</v>
      </c>
    </row>
    <row r="499" spans="1:18" customFormat="1" x14ac:dyDescent="0.25">
      <c r="A499" t="str">
        <f>"18506"</f>
        <v>18506</v>
      </c>
      <c r="B499" t="str">
        <f>"01370"</f>
        <v>01370</v>
      </c>
      <c r="C499" t="str">
        <f>"1300"</f>
        <v>1300</v>
      </c>
      <c r="D499" t="str">
        <f>""</f>
        <v/>
      </c>
      <c r="E499" t="s">
        <v>624</v>
      </c>
      <c r="F499" t="s">
        <v>100</v>
      </c>
      <c r="G499" t="str">
        <f>""</f>
        <v/>
      </c>
      <c r="H499" t="str">
        <f>" 00"</f>
        <v xml:space="preserve"> 00</v>
      </c>
      <c r="I499">
        <v>0.01</v>
      </c>
      <c r="J499">
        <v>9999999.9900000002</v>
      </c>
      <c r="K499" t="s">
        <v>56</v>
      </c>
      <c r="L499" t="s">
        <v>101</v>
      </c>
      <c r="M499" t="s">
        <v>57</v>
      </c>
      <c r="N499" t="s">
        <v>58</v>
      </c>
      <c r="P499" t="s">
        <v>29</v>
      </c>
      <c r="Q499" t="s">
        <v>29</v>
      </c>
      <c r="R499" t="s">
        <v>101</v>
      </c>
    </row>
    <row r="500" spans="1:18" customFormat="1" x14ac:dyDescent="0.25">
      <c r="A500" t="str">
        <f>"18507"</f>
        <v>18507</v>
      </c>
      <c r="B500" t="str">
        <f>"01670"</f>
        <v>01670</v>
      </c>
      <c r="C500" t="str">
        <f>"1300"</f>
        <v>1300</v>
      </c>
      <c r="D500" t="str">
        <f>""</f>
        <v/>
      </c>
      <c r="E500" t="s">
        <v>625</v>
      </c>
      <c r="F500" t="s">
        <v>145</v>
      </c>
      <c r="G500" t="str">
        <f>""</f>
        <v/>
      </c>
      <c r="H500" t="str">
        <f>" 00"</f>
        <v xml:space="preserve"> 00</v>
      </c>
      <c r="I500">
        <v>0.01</v>
      </c>
      <c r="J500">
        <v>9999999.9900000002</v>
      </c>
      <c r="K500" t="s">
        <v>140</v>
      </c>
      <c r="L500" t="s">
        <v>142</v>
      </c>
      <c r="P500" t="s">
        <v>24</v>
      </c>
      <c r="Q500" t="s">
        <v>24</v>
      </c>
      <c r="R500" t="s">
        <v>139</v>
      </c>
    </row>
    <row r="501" spans="1:18" customFormat="1" x14ac:dyDescent="0.25">
      <c r="A501" t="str">
        <f>"18508"</f>
        <v>18508</v>
      </c>
      <c r="B501" t="str">
        <f>"01230"</f>
        <v>01230</v>
      </c>
      <c r="C501" t="str">
        <f>"1300"</f>
        <v>1300</v>
      </c>
      <c r="D501" t="str">
        <f>""</f>
        <v/>
      </c>
      <c r="E501" t="s">
        <v>626</v>
      </c>
      <c r="F501" t="s">
        <v>62</v>
      </c>
      <c r="G501" t="str">
        <f>""</f>
        <v/>
      </c>
      <c r="H501" t="str">
        <f>" 00"</f>
        <v xml:space="preserve"> 00</v>
      </c>
      <c r="I501">
        <v>0.01</v>
      </c>
      <c r="J501">
        <v>9999999.9900000002</v>
      </c>
      <c r="K501" t="s">
        <v>63</v>
      </c>
      <c r="L501" t="s">
        <v>65</v>
      </c>
      <c r="P501" t="s">
        <v>29</v>
      </c>
      <c r="Q501" t="s">
        <v>29</v>
      </c>
      <c r="R501" t="s">
        <v>66</v>
      </c>
    </row>
    <row r="502" spans="1:18" customFormat="1" x14ac:dyDescent="0.25">
      <c r="A502" t="str">
        <f>"18509"</f>
        <v>18509</v>
      </c>
      <c r="B502" t="str">
        <f>"01241"</f>
        <v>01241</v>
      </c>
      <c r="C502" t="str">
        <f>"1300"</f>
        <v>1300</v>
      </c>
      <c r="D502" t="str">
        <f>""</f>
        <v/>
      </c>
      <c r="E502" t="s">
        <v>627</v>
      </c>
      <c r="F502" t="s">
        <v>70</v>
      </c>
      <c r="G502" t="str">
        <f>""</f>
        <v/>
      </c>
      <c r="H502" t="str">
        <f>" 00"</f>
        <v xml:space="preserve"> 00</v>
      </c>
      <c r="I502">
        <v>0.01</v>
      </c>
      <c r="J502">
        <v>9999999.9900000002</v>
      </c>
      <c r="K502" t="s">
        <v>71</v>
      </c>
      <c r="L502" t="s">
        <v>27</v>
      </c>
      <c r="M502" t="s">
        <v>72</v>
      </c>
      <c r="P502" t="s">
        <v>29</v>
      </c>
      <c r="Q502" t="s">
        <v>29</v>
      </c>
      <c r="R502" t="s">
        <v>28</v>
      </c>
    </row>
    <row r="503" spans="1:18" customFormat="1" x14ac:dyDescent="0.25">
      <c r="A503" t="str">
        <f>"18510"</f>
        <v>18510</v>
      </c>
      <c r="B503" t="str">
        <f>"01030"</f>
        <v>01030</v>
      </c>
      <c r="C503" t="str">
        <f>"1600"</f>
        <v>1600</v>
      </c>
      <c r="D503" t="str">
        <f>""</f>
        <v/>
      </c>
      <c r="E503" t="s">
        <v>628</v>
      </c>
      <c r="F503" t="s">
        <v>39</v>
      </c>
      <c r="G503" t="str">
        <f>""</f>
        <v/>
      </c>
      <c r="H503" t="str">
        <f>" 00"</f>
        <v xml:space="preserve"> 00</v>
      </c>
      <c r="I503">
        <v>0.01</v>
      </c>
      <c r="J503">
        <v>9999999.9900000002</v>
      </c>
      <c r="K503" t="s">
        <v>40</v>
      </c>
      <c r="L503" t="s">
        <v>629</v>
      </c>
      <c r="M503" t="s">
        <v>42</v>
      </c>
      <c r="P503" t="s">
        <v>24</v>
      </c>
      <c r="Q503" t="s">
        <v>24</v>
      </c>
      <c r="R503" t="s">
        <v>629</v>
      </c>
    </row>
    <row r="504" spans="1:18" customFormat="1" x14ac:dyDescent="0.25">
      <c r="A504" t="str">
        <f>"18512"</f>
        <v>18512</v>
      </c>
      <c r="B504" t="str">
        <f>"01695"</f>
        <v>01695</v>
      </c>
      <c r="C504" t="str">
        <f>"1300"</f>
        <v>1300</v>
      </c>
      <c r="D504" t="str">
        <f>""</f>
        <v/>
      </c>
      <c r="E504" t="s">
        <v>630</v>
      </c>
      <c r="F504" t="s">
        <v>149</v>
      </c>
      <c r="G504" t="str">
        <f>""</f>
        <v/>
      </c>
      <c r="H504" t="str">
        <f>" 00"</f>
        <v xml:space="preserve"> 00</v>
      </c>
      <c r="I504">
        <v>0.01</v>
      </c>
      <c r="J504">
        <v>9999999.9900000002</v>
      </c>
      <c r="K504" t="s">
        <v>140</v>
      </c>
      <c r="P504" t="s">
        <v>24</v>
      </c>
      <c r="Q504" t="s">
        <v>24</v>
      </c>
      <c r="R504" t="s">
        <v>139</v>
      </c>
    </row>
    <row r="505" spans="1:18" customFormat="1" x14ac:dyDescent="0.25">
      <c r="A505" t="str">
        <f>"18513"</f>
        <v>18513</v>
      </c>
      <c r="B505" t="str">
        <f>"01035"</f>
        <v>01035</v>
      </c>
      <c r="C505" t="str">
        <f>"1600"</f>
        <v>1600</v>
      </c>
      <c r="D505" t="str">
        <f>""</f>
        <v/>
      </c>
      <c r="E505" t="s">
        <v>631</v>
      </c>
      <c r="F505" t="s">
        <v>43</v>
      </c>
      <c r="G505" t="str">
        <f>""</f>
        <v/>
      </c>
      <c r="H505" t="str">
        <f>" 00"</f>
        <v xml:space="preserve"> 00</v>
      </c>
      <c r="I505">
        <v>0.01</v>
      </c>
      <c r="J505">
        <v>9999999.9900000002</v>
      </c>
      <c r="K505" t="s">
        <v>40</v>
      </c>
      <c r="L505" t="s">
        <v>629</v>
      </c>
      <c r="M505" t="s">
        <v>42</v>
      </c>
      <c r="P505" t="s">
        <v>24</v>
      </c>
      <c r="Q505" t="s">
        <v>24</v>
      </c>
      <c r="R505" t="s">
        <v>629</v>
      </c>
    </row>
    <row r="506" spans="1:18" customFormat="1" x14ac:dyDescent="0.25">
      <c r="A506" t="str">
        <f>"18514"</f>
        <v>18514</v>
      </c>
      <c r="B506" t="str">
        <f>"01790"</f>
        <v>01790</v>
      </c>
      <c r="C506" t="str">
        <f>"1300"</f>
        <v>1300</v>
      </c>
      <c r="D506" t="str">
        <f>""</f>
        <v/>
      </c>
      <c r="E506" t="s">
        <v>632</v>
      </c>
      <c r="F506" t="s">
        <v>176</v>
      </c>
      <c r="G506" t="str">
        <f>""</f>
        <v/>
      </c>
      <c r="H506" t="str">
        <f>" 00"</f>
        <v xml:space="preserve"> 00</v>
      </c>
      <c r="I506">
        <v>0.01</v>
      </c>
      <c r="J506">
        <v>9999999.9900000002</v>
      </c>
      <c r="K506" t="s">
        <v>177</v>
      </c>
      <c r="L506" t="s">
        <v>104</v>
      </c>
      <c r="M506" t="s">
        <v>105</v>
      </c>
      <c r="N506" t="s">
        <v>106</v>
      </c>
      <c r="P506" t="s">
        <v>107</v>
      </c>
      <c r="Q506" t="s">
        <v>107</v>
      </c>
      <c r="R506" t="s">
        <v>108</v>
      </c>
    </row>
    <row r="507" spans="1:18" customFormat="1" x14ac:dyDescent="0.25">
      <c r="A507" t="str">
        <f>"18517"</f>
        <v>18517</v>
      </c>
      <c r="B507" t="str">
        <f>"05010"</f>
        <v>05010</v>
      </c>
      <c r="C507" t="str">
        <f>"1700"</f>
        <v>1700</v>
      </c>
      <c r="D507" t="str">
        <f>""</f>
        <v/>
      </c>
      <c r="E507" t="s">
        <v>633</v>
      </c>
      <c r="F507" t="s">
        <v>348</v>
      </c>
      <c r="G507" t="str">
        <f>""</f>
        <v/>
      </c>
      <c r="H507" t="str">
        <f>" 00"</f>
        <v xml:space="preserve"> 00</v>
      </c>
      <c r="I507">
        <v>0.01</v>
      </c>
      <c r="J507">
        <v>9999999.9900000002</v>
      </c>
      <c r="K507" t="s">
        <v>349</v>
      </c>
      <c r="L507" t="s">
        <v>350</v>
      </c>
      <c r="P507" t="s">
        <v>107</v>
      </c>
      <c r="Q507" t="s">
        <v>107</v>
      </c>
      <c r="R507" t="s">
        <v>349</v>
      </c>
    </row>
    <row r="508" spans="1:18" customFormat="1" x14ac:dyDescent="0.25">
      <c r="A508" t="str">
        <f>"18518"</f>
        <v>18518</v>
      </c>
      <c r="B508" t="str">
        <f>"01810"</f>
        <v>01810</v>
      </c>
      <c r="C508" t="str">
        <f>"1100"</f>
        <v>1100</v>
      </c>
      <c r="D508" t="str">
        <f>""</f>
        <v/>
      </c>
      <c r="E508" t="s">
        <v>634</v>
      </c>
      <c r="F508" t="s">
        <v>182</v>
      </c>
      <c r="G508" t="str">
        <f>""</f>
        <v/>
      </c>
      <c r="H508" t="str">
        <f>" 00"</f>
        <v xml:space="preserve"> 00</v>
      </c>
      <c r="I508">
        <v>0.01</v>
      </c>
      <c r="J508">
        <v>9999999.9900000002</v>
      </c>
      <c r="K508" t="s">
        <v>183</v>
      </c>
      <c r="L508" t="s">
        <v>104</v>
      </c>
      <c r="M508" t="s">
        <v>105</v>
      </c>
      <c r="N508" t="s">
        <v>106</v>
      </c>
      <c r="P508" t="s">
        <v>107</v>
      </c>
      <c r="Q508" t="s">
        <v>107</v>
      </c>
      <c r="R508" t="s">
        <v>108</v>
      </c>
    </row>
    <row r="509" spans="1:18" customFormat="1" x14ac:dyDescent="0.25">
      <c r="A509" t="str">
        <f>"18519"</f>
        <v>18519</v>
      </c>
      <c r="B509" t="str">
        <f>"01390"</f>
        <v>01390</v>
      </c>
      <c r="C509" t="str">
        <f>"1100"</f>
        <v>1100</v>
      </c>
      <c r="D509" t="str">
        <f>""</f>
        <v/>
      </c>
      <c r="E509" t="s">
        <v>635</v>
      </c>
      <c r="F509" t="s">
        <v>109</v>
      </c>
      <c r="G509" t="str">
        <f>""</f>
        <v/>
      </c>
      <c r="H509" t="str">
        <f>" 00"</f>
        <v xml:space="preserve"> 00</v>
      </c>
      <c r="I509">
        <v>0.01</v>
      </c>
      <c r="J509">
        <v>9999999.9900000002</v>
      </c>
      <c r="K509" t="s">
        <v>106</v>
      </c>
      <c r="L509" t="s">
        <v>104</v>
      </c>
      <c r="M509" t="s">
        <v>105</v>
      </c>
      <c r="P509" t="s">
        <v>107</v>
      </c>
      <c r="Q509" t="s">
        <v>107</v>
      </c>
      <c r="R509" t="s">
        <v>108</v>
      </c>
    </row>
    <row r="510" spans="1:18" customFormat="1" x14ac:dyDescent="0.25">
      <c r="A510" t="str">
        <f>"18520"</f>
        <v>18520</v>
      </c>
      <c r="B510" t="str">
        <f>"01260"</f>
        <v>01260</v>
      </c>
      <c r="C510" t="str">
        <f>"1300"</f>
        <v>1300</v>
      </c>
      <c r="D510" t="str">
        <f>""</f>
        <v/>
      </c>
      <c r="E510" t="s">
        <v>636</v>
      </c>
      <c r="F510" t="s">
        <v>77</v>
      </c>
      <c r="G510" t="str">
        <f>""</f>
        <v/>
      </c>
      <c r="H510" t="str">
        <f>" 00"</f>
        <v xml:space="preserve"> 00</v>
      </c>
      <c r="I510">
        <v>0.01</v>
      </c>
      <c r="J510">
        <v>9999999.9900000002</v>
      </c>
      <c r="K510" t="s">
        <v>27</v>
      </c>
      <c r="L510" t="s">
        <v>28</v>
      </c>
      <c r="P510" t="s">
        <v>29</v>
      </c>
      <c r="Q510" t="s">
        <v>29</v>
      </c>
      <c r="R510" t="s">
        <v>28</v>
      </c>
    </row>
    <row r="511" spans="1:18" customFormat="1" x14ac:dyDescent="0.25">
      <c r="A511" t="str">
        <f>"18521"</f>
        <v>18521</v>
      </c>
      <c r="B511" t="str">
        <f>"01640"</f>
        <v>01640</v>
      </c>
      <c r="C511" t="str">
        <f>"1100"</f>
        <v>1100</v>
      </c>
      <c r="D511" t="str">
        <f>""</f>
        <v/>
      </c>
      <c r="E511" t="s">
        <v>637</v>
      </c>
      <c r="F511" t="s">
        <v>136</v>
      </c>
      <c r="G511" t="str">
        <f>""</f>
        <v/>
      </c>
      <c r="H511" t="str">
        <f>" 00"</f>
        <v xml:space="preserve"> 00</v>
      </c>
      <c r="I511">
        <v>0.01</v>
      </c>
      <c r="J511">
        <v>9999999.9900000002</v>
      </c>
      <c r="K511" t="s">
        <v>56</v>
      </c>
      <c r="L511" t="s">
        <v>57</v>
      </c>
      <c r="M511" t="s">
        <v>58</v>
      </c>
      <c r="P511" t="s">
        <v>29</v>
      </c>
      <c r="Q511" t="s">
        <v>29</v>
      </c>
      <c r="R511" t="s">
        <v>59</v>
      </c>
    </row>
    <row r="512" spans="1:18" customFormat="1" x14ac:dyDescent="0.25">
      <c r="A512" t="str">
        <f>"18522"</f>
        <v>18522</v>
      </c>
      <c r="B512" t="str">
        <f>"01830"</f>
        <v>01830</v>
      </c>
      <c r="C512" t="str">
        <f>"1300"</f>
        <v>1300</v>
      </c>
      <c r="D512" t="str">
        <f>""</f>
        <v/>
      </c>
      <c r="E512" t="s">
        <v>638</v>
      </c>
      <c r="F512" t="s">
        <v>185</v>
      </c>
      <c r="G512" t="str">
        <f>""</f>
        <v/>
      </c>
      <c r="H512" t="str">
        <f>" 00"</f>
        <v xml:space="preserve"> 00</v>
      </c>
      <c r="I512">
        <v>0.01</v>
      </c>
      <c r="J512">
        <v>9999999.9900000002</v>
      </c>
      <c r="K512" t="s">
        <v>104</v>
      </c>
      <c r="L512" t="s">
        <v>105</v>
      </c>
      <c r="M512" t="s">
        <v>106</v>
      </c>
      <c r="P512" t="s">
        <v>107</v>
      </c>
      <c r="Q512" t="s">
        <v>107</v>
      </c>
      <c r="R512" t="s">
        <v>108</v>
      </c>
    </row>
    <row r="513" spans="1:18" customFormat="1" x14ac:dyDescent="0.25">
      <c r="A513" t="str">
        <f>"18523"</f>
        <v>18523</v>
      </c>
      <c r="B513" t="str">
        <f>"01560"</f>
        <v>01560</v>
      </c>
      <c r="C513" t="str">
        <f>"1300"</f>
        <v>1300</v>
      </c>
      <c r="D513" t="str">
        <f>""</f>
        <v/>
      </c>
      <c r="E513" t="s">
        <v>639</v>
      </c>
      <c r="F513" t="s">
        <v>128</v>
      </c>
      <c r="G513" t="str">
        <f>""</f>
        <v/>
      </c>
      <c r="H513" t="str">
        <f>" 00"</f>
        <v xml:space="preserve"> 00</v>
      </c>
      <c r="I513">
        <v>0.01</v>
      </c>
      <c r="J513">
        <v>9999999.9900000002</v>
      </c>
      <c r="K513" t="s">
        <v>56</v>
      </c>
      <c r="L513" t="s">
        <v>57</v>
      </c>
      <c r="M513" t="s">
        <v>58</v>
      </c>
      <c r="P513" t="s">
        <v>29</v>
      </c>
      <c r="Q513" t="s">
        <v>29</v>
      </c>
      <c r="R513" t="s">
        <v>59</v>
      </c>
    </row>
    <row r="514" spans="1:18" customFormat="1" x14ac:dyDescent="0.25">
      <c r="A514" t="str">
        <f>"18524"</f>
        <v>18524</v>
      </c>
      <c r="B514" t="str">
        <f>"01705"</f>
        <v>01705</v>
      </c>
      <c r="C514" t="str">
        <f>"1300"</f>
        <v>1300</v>
      </c>
      <c r="D514" t="str">
        <f>""</f>
        <v/>
      </c>
      <c r="E514" t="s">
        <v>640</v>
      </c>
      <c r="F514" t="s">
        <v>153</v>
      </c>
      <c r="G514" t="str">
        <f>""</f>
        <v/>
      </c>
      <c r="H514" t="str">
        <f>" 00"</f>
        <v xml:space="preserve"> 00</v>
      </c>
      <c r="I514">
        <v>0.01</v>
      </c>
      <c r="J514">
        <v>9999999.9900000002</v>
      </c>
      <c r="K514" t="s">
        <v>140</v>
      </c>
      <c r="P514" t="s">
        <v>24</v>
      </c>
      <c r="Q514" t="s">
        <v>24</v>
      </c>
      <c r="R514" t="s">
        <v>139</v>
      </c>
    </row>
    <row r="515" spans="1:18" customFormat="1" x14ac:dyDescent="0.25">
      <c r="A515" t="str">
        <f>"18525"</f>
        <v>18525</v>
      </c>
      <c r="B515" t="str">
        <f>"01800"</f>
        <v>01800</v>
      </c>
      <c r="C515" t="str">
        <f>"1300"</f>
        <v>1300</v>
      </c>
      <c r="D515" t="str">
        <f>""</f>
        <v/>
      </c>
      <c r="E515" t="s">
        <v>641</v>
      </c>
      <c r="F515" t="s">
        <v>178</v>
      </c>
      <c r="G515" t="str">
        <f>""</f>
        <v/>
      </c>
      <c r="H515" t="str">
        <f>" 00"</f>
        <v xml:space="preserve"> 00</v>
      </c>
      <c r="I515">
        <v>0.01</v>
      </c>
      <c r="J515">
        <v>9999999.9900000002</v>
      </c>
      <c r="K515" t="s">
        <v>104</v>
      </c>
      <c r="L515" t="s">
        <v>105</v>
      </c>
      <c r="M515" t="s">
        <v>106</v>
      </c>
      <c r="P515" t="s">
        <v>107</v>
      </c>
      <c r="Q515" t="s">
        <v>107</v>
      </c>
      <c r="R515" t="s">
        <v>108</v>
      </c>
    </row>
    <row r="516" spans="1:18" customFormat="1" x14ac:dyDescent="0.25">
      <c r="A516" t="str">
        <f>"18526"</f>
        <v>18526</v>
      </c>
      <c r="B516" t="str">
        <f>"01550"</f>
        <v>01550</v>
      </c>
      <c r="C516" t="str">
        <f>"1300"</f>
        <v>1300</v>
      </c>
      <c r="D516" t="str">
        <f>""</f>
        <v/>
      </c>
      <c r="E516" t="s">
        <v>642</v>
      </c>
      <c r="F516" t="s">
        <v>127</v>
      </c>
      <c r="G516" t="str">
        <f>""</f>
        <v/>
      </c>
      <c r="H516" t="str">
        <f>" 00"</f>
        <v xml:space="preserve"> 00</v>
      </c>
      <c r="I516">
        <v>0.01</v>
      </c>
      <c r="J516">
        <v>9999999.9900000002</v>
      </c>
      <c r="K516" t="s">
        <v>56</v>
      </c>
      <c r="L516" t="s">
        <v>57</v>
      </c>
      <c r="M516" t="s">
        <v>58</v>
      </c>
      <c r="P516" t="s">
        <v>29</v>
      </c>
      <c r="Q516" t="s">
        <v>29</v>
      </c>
      <c r="R516" t="s">
        <v>59</v>
      </c>
    </row>
    <row r="517" spans="1:18" customFormat="1" x14ac:dyDescent="0.25">
      <c r="A517" t="str">
        <f>"18527"</f>
        <v>18527</v>
      </c>
      <c r="B517" t="str">
        <f>"01100"</f>
        <v>01100</v>
      </c>
      <c r="C517" t="str">
        <f>"1930"</f>
        <v>1930</v>
      </c>
      <c r="D517" t="str">
        <f>""</f>
        <v/>
      </c>
      <c r="E517" t="s">
        <v>643</v>
      </c>
      <c r="F517" t="s">
        <v>644</v>
      </c>
      <c r="G517" t="str">
        <f>""</f>
        <v/>
      </c>
      <c r="H517" t="str">
        <f>" 00"</f>
        <v xml:space="preserve"> 00</v>
      </c>
      <c r="I517">
        <v>0.01</v>
      </c>
      <c r="J517">
        <v>9999999.9900000002</v>
      </c>
      <c r="K517" t="s">
        <v>42</v>
      </c>
      <c r="L517" t="s">
        <v>40</v>
      </c>
      <c r="M517" t="s">
        <v>645</v>
      </c>
      <c r="P517" t="s">
        <v>24</v>
      </c>
      <c r="Q517" t="s">
        <v>24</v>
      </c>
      <c r="R517" t="s">
        <v>646</v>
      </c>
    </row>
    <row r="518" spans="1:18" customFormat="1" x14ac:dyDescent="0.25">
      <c r="A518" t="str">
        <f>"18528"</f>
        <v>18528</v>
      </c>
      <c r="B518" t="str">
        <f>"01700"</f>
        <v>01700</v>
      </c>
      <c r="C518" t="str">
        <f>"1300"</f>
        <v>1300</v>
      </c>
      <c r="D518" t="str">
        <f>""</f>
        <v/>
      </c>
      <c r="E518" t="s">
        <v>647</v>
      </c>
      <c r="F518" t="s">
        <v>151</v>
      </c>
      <c r="G518" t="str">
        <f>""</f>
        <v/>
      </c>
      <c r="H518" t="str">
        <f>" 00"</f>
        <v xml:space="preserve"> 00</v>
      </c>
      <c r="I518">
        <v>0.01</v>
      </c>
      <c r="J518">
        <v>9999999.9900000002</v>
      </c>
      <c r="K518" t="s">
        <v>152</v>
      </c>
      <c r="L518" t="s">
        <v>140</v>
      </c>
      <c r="P518" t="s">
        <v>24</v>
      </c>
      <c r="Q518" t="s">
        <v>24</v>
      </c>
      <c r="R518" t="s">
        <v>139</v>
      </c>
    </row>
    <row r="519" spans="1:18" customFormat="1" x14ac:dyDescent="0.25">
      <c r="A519" t="str">
        <f>"18529"</f>
        <v>18529</v>
      </c>
      <c r="B519" t="str">
        <f>"01320"</f>
        <v>01320</v>
      </c>
      <c r="C519" t="str">
        <f>"1300"</f>
        <v>1300</v>
      </c>
      <c r="D519" t="str">
        <f>""</f>
        <v/>
      </c>
      <c r="E519" t="s">
        <v>648</v>
      </c>
      <c r="F519" t="s">
        <v>94</v>
      </c>
      <c r="G519" t="str">
        <f>""</f>
        <v/>
      </c>
      <c r="H519" t="str">
        <f>" 00"</f>
        <v xml:space="preserve"> 00</v>
      </c>
      <c r="I519">
        <v>0.01</v>
      </c>
      <c r="J519">
        <v>9999999.9900000002</v>
      </c>
      <c r="K519" t="s">
        <v>86</v>
      </c>
      <c r="L519" t="s">
        <v>87</v>
      </c>
      <c r="M519" t="s">
        <v>88</v>
      </c>
      <c r="P519" t="s">
        <v>29</v>
      </c>
      <c r="Q519" t="s">
        <v>29</v>
      </c>
      <c r="R519" t="s">
        <v>89</v>
      </c>
    </row>
    <row r="520" spans="1:18" customFormat="1" x14ac:dyDescent="0.25">
      <c r="A520" t="str">
        <f>"18530"</f>
        <v>18530</v>
      </c>
      <c r="B520" t="str">
        <f>"01290"</f>
        <v>01290</v>
      </c>
      <c r="C520" t="str">
        <f>"1300"</f>
        <v>1300</v>
      </c>
      <c r="D520" t="str">
        <f>""</f>
        <v/>
      </c>
      <c r="E520" t="s">
        <v>649</v>
      </c>
      <c r="F520" t="s">
        <v>84</v>
      </c>
      <c r="G520" t="str">
        <f>""</f>
        <v/>
      </c>
      <c r="H520" t="str">
        <f>" 00"</f>
        <v xml:space="preserve"> 00</v>
      </c>
      <c r="I520">
        <v>0.01</v>
      </c>
      <c r="J520">
        <v>9999999.9900000002</v>
      </c>
      <c r="K520" t="s">
        <v>71</v>
      </c>
      <c r="L520" t="s">
        <v>27</v>
      </c>
      <c r="M520" t="s">
        <v>28</v>
      </c>
      <c r="P520" t="s">
        <v>29</v>
      </c>
      <c r="Q520" t="s">
        <v>29</v>
      </c>
      <c r="R520" t="s">
        <v>28</v>
      </c>
    </row>
    <row r="521" spans="1:18" customFormat="1" x14ac:dyDescent="0.25">
      <c r="A521" t="str">
        <f>"18531"</f>
        <v>18531</v>
      </c>
      <c r="B521" t="str">
        <f>"01630"</f>
        <v>01630</v>
      </c>
      <c r="C521" t="str">
        <f>"1300"</f>
        <v>1300</v>
      </c>
      <c r="D521" t="str">
        <f>""</f>
        <v/>
      </c>
      <c r="E521" t="s">
        <v>650</v>
      </c>
      <c r="F521" t="s">
        <v>135</v>
      </c>
      <c r="G521" t="str">
        <f>""</f>
        <v/>
      </c>
      <c r="H521" t="str">
        <f>" 00"</f>
        <v xml:space="preserve"> 00</v>
      </c>
      <c r="I521">
        <v>0.01</v>
      </c>
      <c r="J521">
        <v>9999999.9900000002</v>
      </c>
      <c r="K521" t="s">
        <v>56</v>
      </c>
      <c r="L521" t="s">
        <v>57</v>
      </c>
      <c r="M521" t="s">
        <v>58</v>
      </c>
      <c r="P521" t="s">
        <v>29</v>
      </c>
      <c r="Q521" t="s">
        <v>29</v>
      </c>
      <c r="R521" t="s">
        <v>59</v>
      </c>
    </row>
    <row r="522" spans="1:18" customFormat="1" x14ac:dyDescent="0.25">
      <c r="A522" t="str">
        <f>"18532"</f>
        <v>18532</v>
      </c>
      <c r="B522" t="str">
        <f>"01000"</f>
        <v>01000</v>
      </c>
      <c r="C522" t="str">
        <f>"1400"</f>
        <v>1400</v>
      </c>
      <c r="D522" t="str">
        <f>""</f>
        <v/>
      </c>
      <c r="E522" t="s">
        <v>651</v>
      </c>
      <c r="F522" t="s">
        <v>36</v>
      </c>
      <c r="G522" t="str">
        <f>""</f>
        <v/>
      </c>
      <c r="H522" t="str">
        <f>" 00"</f>
        <v xml:space="preserve"> 00</v>
      </c>
      <c r="I522">
        <v>0.01</v>
      </c>
      <c r="J522">
        <v>9999999.9900000002</v>
      </c>
      <c r="K522" t="s">
        <v>27</v>
      </c>
      <c r="L522" t="s">
        <v>611</v>
      </c>
      <c r="M522" t="s">
        <v>28</v>
      </c>
      <c r="P522" t="s">
        <v>29</v>
      </c>
      <c r="Q522" t="s">
        <v>29</v>
      </c>
      <c r="R522" t="s">
        <v>28</v>
      </c>
    </row>
    <row r="523" spans="1:18" customFormat="1" x14ac:dyDescent="0.25">
      <c r="A523" t="str">
        <f>"18533"</f>
        <v>18533</v>
      </c>
      <c r="B523" t="str">
        <f>"01180"</f>
        <v>01180</v>
      </c>
      <c r="C523" t="str">
        <f>"1700"</f>
        <v>1700</v>
      </c>
      <c r="D523" t="str">
        <f>""</f>
        <v/>
      </c>
      <c r="E523" t="s">
        <v>652</v>
      </c>
      <c r="F523" t="s">
        <v>51</v>
      </c>
      <c r="G523" t="str">
        <f>""</f>
        <v/>
      </c>
      <c r="H523" t="str">
        <f>" 00"</f>
        <v xml:space="preserve"> 00</v>
      </c>
      <c r="I523">
        <v>0.01</v>
      </c>
      <c r="J523">
        <v>9999999.9900000002</v>
      </c>
      <c r="K523" t="s">
        <v>27</v>
      </c>
      <c r="L523" t="s">
        <v>53</v>
      </c>
      <c r="P523" t="s">
        <v>29</v>
      </c>
      <c r="Q523" t="s">
        <v>29</v>
      </c>
      <c r="R523" t="s">
        <v>28</v>
      </c>
    </row>
    <row r="524" spans="1:18" customFormat="1" x14ac:dyDescent="0.25">
      <c r="A524" t="str">
        <f>"18534"</f>
        <v>18534</v>
      </c>
      <c r="B524" t="str">
        <f>"01620"</f>
        <v>01620</v>
      </c>
      <c r="C524" t="str">
        <f>"1300"</f>
        <v>1300</v>
      </c>
      <c r="D524" t="str">
        <f>""</f>
        <v/>
      </c>
      <c r="E524" t="s">
        <v>653</v>
      </c>
      <c r="F524" t="s">
        <v>133</v>
      </c>
      <c r="G524" t="str">
        <f>""</f>
        <v/>
      </c>
      <c r="H524" t="str">
        <f>" 00"</f>
        <v xml:space="preserve"> 00</v>
      </c>
      <c r="I524">
        <v>0.01</v>
      </c>
      <c r="J524">
        <v>9999999.9900000002</v>
      </c>
      <c r="K524" t="s">
        <v>56</v>
      </c>
      <c r="L524" t="s">
        <v>57</v>
      </c>
      <c r="M524" t="s">
        <v>58</v>
      </c>
      <c r="P524" t="s">
        <v>29</v>
      </c>
      <c r="Q524" t="s">
        <v>29</v>
      </c>
      <c r="R524" t="s">
        <v>134</v>
      </c>
    </row>
    <row r="525" spans="1:18" customFormat="1" x14ac:dyDescent="0.25">
      <c r="A525" t="str">
        <f>"18601"</f>
        <v>18601</v>
      </c>
      <c r="B525" t="str">
        <f>"03100"</f>
        <v>03100</v>
      </c>
      <c r="C525" t="str">
        <f>"1800"</f>
        <v>1800</v>
      </c>
      <c r="D525" t="str">
        <f>""</f>
        <v/>
      </c>
      <c r="E525" t="s">
        <v>654</v>
      </c>
      <c r="F525" t="s">
        <v>655</v>
      </c>
      <c r="G525" t="str">
        <f>""</f>
        <v/>
      </c>
      <c r="H525" t="str">
        <f>" 00"</f>
        <v xml:space="preserve"> 00</v>
      </c>
      <c r="I525">
        <v>0.01</v>
      </c>
      <c r="J525">
        <v>9999999.9900000002</v>
      </c>
      <c r="K525" t="s">
        <v>217</v>
      </c>
      <c r="L525" t="s">
        <v>240</v>
      </c>
      <c r="P525" t="s">
        <v>230</v>
      </c>
      <c r="Q525" t="s">
        <v>230</v>
      </c>
      <c r="R525" t="s">
        <v>231</v>
      </c>
    </row>
    <row r="526" spans="1:18" customFormat="1" x14ac:dyDescent="0.25">
      <c r="A526" t="str">
        <f>"18602"</f>
        <v>18602</v>
      </c>
      <c r="B526" t="str">
        <f>"01545"</f>
        <v>01545</v>
      </c>
      <c r="C526" t="str">
        <f>"1800"</f>
        <v>1800</v>
      </c>
      <c r="D526" t="str">
        <f>""</f>
        <v/>
      </c>
      <c r="E526" t="s">
        <v>656</v>
      </c>
      <c r="F526" t="s">
        <v>126</v>
      </c>
      <c r="G526" t="str">
        <f>""</f>
        <v/>
      </c>
      <c r="H526" t="str">
        <f>" 00"</f>
        <v xml:space="preserve"> 00</v>
      </c>
      <c r="I526">
        <v>0.01</v>
      </c>
      <c r="J526">
        <v>9999999.9900000002</v>
      </c>
      <c r="K526" t="s">
        <v>56</v>
      </c>
      <c r="L526" t="s">
        <v>57</v>
      </c>
      <c r="M526" t="s">
        <v>58</v>
      </c>
      <c r="P526" t="s">
        <v>29</v>
      </c>
      <c r="Q526" t="s">
        <v>29</v>
      </c>
      <c r="R526" t="s">
        <v>59</v>
      </c>
    </row>
    <row r="527" spans="1:18" customFormat="1" x14ac:dyDescent="0.25">
      <c r="A527" t="str">
        <f>"18603"</f>
        <v>18603</v>
      </c>
      <c r="B527" t="str">
        <f>"01000"</f>
        <v>01000</v>
      </c>
      <c r="C527" t="str">
        <f>"1800"</f>
        <v>1800</v>
      </c>
      <c r="D527" t="str">
        <f>"18603"</f>
        <v>18603</v>
      </c>
      <c r="E527" t="s">
        <v>657</v>
      </c>
      <c r="F527" t="s">
        <v>36</v>
      </c>
      <c r="G527" t="str">
        <f>""</f>
        <v/>
      </c>
      <c r="H527" t="str">
        <f>" 00"</f>
        <v xml:space="preserve"> 00</v>
      </c>
      <c r="I527">
        <v>0.01</v>
      </c>
      <c r="J527">
        <v>9999999.9900000002</v>
      </c>
      <c r="K527" t="s">
        <v>27</v>
      </c>
      <c r="L527" t="s">
        <v>75</v>
      </c>
      <c r="P527" t="s">
        <v>29</v>
      </c>
      <c r="Q527" t="s">
        <v>29</v>
      </c>
      <c r="R527" t="s">
        <v>28</v>
      </c>
    </row>
    <row r="528" spans="1:18" customFormat="1" x14ac:dyDescent="0.25">
      <c r="A528" t="str">
        <f>"18605"</f>
        <v>18605</v>
      </c>
      <c r="B528" t="str">
        <f>"05160"</f>
        <v>05160</v>
      </c>
      <c r="C528" t="str">
        <f>"1800"</f>
        <v>1800</v>
      </c>
      <c r="D528" t="str">
        <f>""</f>
        <v/>
      </c>
      <c r="E528" t="s">
        <v>658</v>
      </c>
      <c r="F528" t="s">
        <v>379</v>
      </c>
      <c r="G528" t="str">
        <f>""</f>
        <v/>
      </c>
      <c r="H528" t="str">
        <f>" 00"</f>
        <v xml:space="preserve"> 00</v>
      </c>
      <c r="I528">
        <v>0.01</v>
      </c>
      <c r="J528">
        <v>9999999.9900000002</v>
      </c>
      <c r="K528" t="s">
        <v>335</v>
      </c>
      <c r="L528" t="s">
        <v>336</v>
      </c>
      <c r="M528" t="s">
        <v>368</v>
      </c>
      <c r="P528" t="s">
        <v>230</v>
      </c>
      <c r="Q528" t="s">
        <v>230</v>
      </c>
      <c r="R528" t="s">
        <v>335</v>
      </c>
    </row>
    <row r="529" spans="1:18" customFormat="1" x14ac:dyDescent="0.25">
      <c r="A529" t="str">
        <f>"18608"</f>
        <v>18608</v>
      </c>
      <c r="B529" t="str">
        <f>"05111"</f>
        <v>05111</v>
      </c>
      <c r="C529" t="str">
        <f>"1800"</f>
        <v>1800</v>
      </c>
      <c r="D529" t="str">
        <f>""</f>
        <v/>
      </c>
      <c r="E529" t="s">
        <v>659</v>
      </c>
      <c r="F529" t="s">
        <v>364</v>
      </c>
      <c r="G529" t="str">
        <f>""</f>
        <v/>
      </c>
      <c r="H529" t="str">
        <f>" 00"</f>
        <v xml:space="preserve"> 00</v>
      </c>
      <c r="I529">
        <v>0.01</v>
      </c>
      <c r="J529">
        <v>9999999.9900000002</v>
      </c>
      <c r="K529" t="s">
        <v>365</v>
      </c>
      <c r="L529" t="s">
        <v>343</v>
      </c>
      <c r="P529" t="s">
        <v>107</v>
      </c>
      <c r="Q529" t="s">
        <v>107</v>
      </c>
      <c r="R529" t="s">
        <v>365</v>
      </c>
    </row>
    <row r="530" spans="1:18" customFormat="1" x14ac:dyDescent="0.25">
      <c r="A530" t="str">
        <f>"18609"</f>
        <v>18609</v>
      </c>
      <c r="B530" t="str">
        <f>"05150"</f>
        <v>05150</v>
      </c>
      <c r="C530" t="str">
        <f>"1800"</f>
        <v>1800</v>
      </c>
      <c r="D530" t="str">
        <f>""</f>
        <v/>
      </c>
      <c r="E530" t="s">
        <v>660</v>
      </c>
      <c r="F530" t="s">
        <v>375</v>
      </c>
      <c r="G530" t="str">
        <f>""</f>
        <v/>
      </c>
      <c r="H530" t="str">
        <f>" 00"</f>
        <v xml:space="preserve"> 00</v>
      </c>
      <c r="I530">
        <v>0.01</v>
      </c>
      <c r="J530">
        <v>9999999.9900000002</v>
      </c>
      <c r="K530" t="s">
        <v>376</v>
      </c>
      <c r="L530" t="s">
        <v>378</v>
      </c>
      <c r="P530" t="s">
        <v>29</v>
      </c>
      <c r="Q530" t="s">
        <v>29</v>
      </c>
      <c r="R530" t="s">
        <v>377</v>
      </c>
    </row>
    <row r="531" spans="1:18" customFormat="1" x14ac:dyDescent="0.25">
      <c r="A531" t="str">
        <f>"18611"</f>
        <v>18611</v>
      </c>
      <c r="B531" t="str">
        <f>"03050"</f>
        <v>03050</v>
      </c>
      <c r="C531" t="str">
        <f>"1800"</f>
        <v>1800</v>
      </c>
      <c r="D531" t="str">
        <f>""</f>
        <v/>
      </c>
      <c r="E531" t="s">
        <v>661</v>
      </c>
      <c r="F531" t="s">
        <v>229</v>
      </c>
      <c r="G531" t="str">
        <f>""</f>
        <v/>
      </c>
      <c r="H531" t="str">
        <f>" 00"</f>
        <v xml:space="preserve"> 00</v>
      </c>
      <c r="I531">
        <v>0.01</v>
      </c>
      <c r="J531">
        <v>9999999.9900000002</v>
      </c>
      <c r="K531" t="s">
        <v>240</v>
      </c>
      <c r="P531" t="s">
        <v>230</v>
      </c>
      <c r="Q531" t="s">
        <v>230</v>
      </c>
      <c r="R531" t="s">
        <v>231</v>
      </c>
    </row>
    <row r="532" spans="1:18" customFormat="1" x14ac:dyDescent="0.25">
      <c r="A532" t="str">
        <f>"18612"</f>
        <v>18612</v>
      </c>
      <c r="B532" t="str">
        <f>"05160"</f>
        <v>05160</v>
      </c>
      <c r="C532" t="str">
        <f>"1800"</f>
        <v>1800</v>
      </c>
      <c r="D532" t="str">
        <f>""</f>
        <v/>
      </c>
      <c r="E532" t="s">
        <v>662</v>
      </c>
      <c r="F532" t="s">
        <v>379</v>
      </c>
      <c r="G532" t="str">
        <f>""</f>
        <v/>
      </c>
      <c r="H532" t="str">
        <f>" 00"</f>
        <v xml:space="preserve"> 00</v>
      </c>
      <c r="I532">
        <v>0.01</v>
      </c>
      <c r="J532">
        <v>9999999.9900000002</v>
      </c>
      <c r="K532" t="s">
        <v>335</v>
      </c>
      <c r="L532" t="s">
        <v>336</v>
      </c>
      <c r="M532" t="s">
        <v>368</v>
      </c>
      <c r="P532" t="s">
        <v>230</v>
      </c>
      <c r="Q532" t="s">
        <v>230</v>
      </c>
      <c r="R532" t="s">
        <v>335</v>
      </c>
    </row>
    <row r="533" spans="1:18" customFormat="1" x14ac:dyDescent="0.25">
      <c r="A533" t="str">
        <f>"18613"</f>
        <v>18613</v>
      </c>
      <c r="B533" t="str">
        <f>"05030"</f>
        <v>05030</v>
      </c>
      <c r="C533" t="str">
        <f>"1800"</f>
        <v>1800</v>
      </c>
      <c r="D533" t="str">
        <f>"18613"</f>
        <v>18613</v>
      </c>
      <c r="E533" t="s">
        <v>663</v>
      </c>
      <c r="F533" t="s">
        <v>356</v>
      </c>
      <c r="G533" t="str">
        <f>""</f>
        <v/>
      </c>
      <c r="H533" t="str">
        <f>" 00"</f>
        <v xml:space="preserve"> 00</v>
      </c>
      <c r="I533">
        <v>0.01</v>
      </c>
      <c r="J533">
        <v>9999999.9900000002</v>
      </c>
      <c r="K533" t="s">
        <v>354</v>
      </c>
      <c r="L533" t="s">
        <v>357</v>
      </c>
      <c r="P533" t="s">
        <v>107</v>
      </c>
      <c r="Q533" t="s">
        <v>107</v>
      </c>
      <c r="R533" t="s">
        <v>354</v>
      </c>
    </row>
    <row r="534" spans="1:18" customFormat="1" x14ac:dyDescent="0.25">
      <c r="A534" t="str">
        <f>"18614"</f>
        <v>18614</v>
      </c>
      <c r="B534" t="str">
        <f>"01400"</f>
        <v>01400</v>
      </c>
      <c r="C534" t="str">
        <f>"1800"</f>
        <v>1800</v>
      </c>
      <c r="D534" t="str">
        <f>""</f>
        <v/>
      </c>
      <c r="E534" t="s">
        <v>664</v>
      </c>
      <c r="F534" t="s">
        <v>110</v>
      </c>
      <c r="G534" t="str">
        <f>""</f>
        <v/>
      </c>
      <c r="H534" t="str">
        <f>" 00"</f>
        <v xml:space="preserve"> 00</v>
      </c>
      <c r="I534">
        <v>0.01</v>
      </c>
      <c r="J534">
        <v>9999999.9900000002</v>
      </c>
      <c r="K534" t="s">
        <v>56</v>
      </c>
      <c r="L534" t="s">
        <v>57</v>
      </c>
      <c r="M534" t="s">
        <v>58</v>
      </c>
      <c r="P534" t="s">
        <v>29</v>
      </c>
      <c r="Q534" t="s">
        <v>29</v>
      </c>
      <c r="R534" t="s">
        <v>59</v>
      </c>
    </row>
    <row r="535" spans="1:18" customFormat="1" x14ac:dyDescent="0.25">
      <c r="A535" t="str">
        <f>"18615"</f>
        <v>18615</v>
      </c>
      <c r="B535" t="str">
        <f>"01780"</f>
        <v>01780</v>
      </c>
      <c r="C535" t="str">
        <f>"1800"</f>
        <v>1800</v>
      </c>
      <c r="D535" t="str">
        <f>""</f>
        <v/>
      </c>
      <c r="E535" t="s">
        <v>665</v>
      </c>
      <c r="F535" t="s">
        <v>172</v>
      </c>
      <c r="G535" t="str">
        <f>""</f>
        <v/>
      </c>
      <c r="H535" t="str">
        <f>" 00"</f>
        <v xml:space="preserve"> 00</v>
      </c>
      <c r="I535">
        <v>0.01</v>
      </c>
      <c r="J535">
        <v>9999999.9900000002</v>
      </c>
      <c r="K535" t="s">
        <v>104</v>
      </c>
      <c r="L535" t="s">
        <v>105</v>
      </c>
      <c r="M535" t="s">
        <v>106</v>
      </c>
      <c r="P535" t="s">
        <v>107</v>
      </c>
      <c r="Q535" t="s">
        <v>107</v>
      </c>
      <c r="R535" t="s">
        <v>108</v>
      </c>
    </row>
    <row r="536" spans="1:18" customFormat="1" x14ac:dyDescent="0.25">
      <c r="A536" t="str">
        <f>"18616"</f>
        <v>18616</v>
      </c>
      <c r="B536" t="str">
        <f>"01300"</f>
        <v>01300</v>
      </c>
      <c r="C536" t="str">
        <f>"1800"</f>
        <v>1800</v>
      </c>
      <c r="D536" t="str">
        <f>""</f>
        <v/>
      </c>
      <c r="E536" t="s">
        <v>666</v>
      </c>
      <c r="F536" t="s">
        <v>85</v>
      </c>
      <c r="G536" t="str">
        <f>""</f>
        <v/>
      </c>
      <c r="H536" t="str">
        <f>" 00"</f>
        <v xml:space="preserve"> 00</v>
      </c>
      <c r="I536">
        <v>0.01</v>
      </c>
      <c r="J536">
        <v>9999999.9900000002</v>
      </c>
      <c r="K536" t="s">
        <v>86</v>
      </c>
      <c r="L536" t="s">
        <v>87</v>
      </c>
      <c r="M536" t="s">
        <v>88</v>
      </c>
      <c r="P536" t="s">
        <v>29</v>
      </c>
      <c r="Q536" t="s">
        <v>29</v>
      </c>
      <c r="R536" t="s">
        <v>89</v>
      </c>
    </row>
    <row r="537" spans="1:18" customFormat="1" x14ac:dyDescent="0.25">
      <c r="A537" t="str">
        <f>"19005"</f>
        <v>19005</v>
      </c>
      <c r="B537" t="str">
        <f>"01820"</f>
        <v>01820</v>
      </c>
      <c r="C537" t="str">
        <f>"1200"</f>
        <v>1200</v>
      </c>
      <c r="D537" t="str">
        <f>"19005"</f>
        <v>19005</v>
      </c>
      <c r="E537" t="s">
        <v>667</v>
      </c>
      <c r="F537" t="s">
        <v>184</v>
      </c>
      <c r="G537" t="str">
        <f>"GR0019005"</f>
        <v>GR0019005</v>
      </c>
      <c r="H537" t="str">
        <f>" 00"</f>
        <v xml:space="preserve"> 00</v>
      </c>
      <c r="I537">
        <v>0.01</v>
      </c>
      <c r="J537">
        <v>9999999.9900000002</v>
      </c>
      <c r="K537" t="s">
        <v>104</v>
      </c>
      <c r="L537" t="s">
        <v>105</v>
      </c>
      <c r="M537" t="s">
        <v>106</v>
      </c>
      <c r="O537" t="s">
        <v>668</v>
      </c>
      <c r="P537" t="s">
        <v>107</v>
      </c>
      <c r="Q537" t="s">
        <v>107</v>
      </c>
      <c r="R537" t="s">
        <v>108</v>
      </c>
    </row>
    <row r="538" spans="1:18" customFormat="1" x14ac:dyDescent="0.25">
      <c r="A538" t="str">
        <f>"19052"</f>
        <v>19052</v>
      </c>
      <c r="B538" t="str">
        <f>"01000"</f>
        <v>01000</v>
      </c>
      <c r="C538" t="str">
        <f>"1200"</f>
        <v>1200</v>
      </c>
      <c r="D538" t="str">
        <f>""</f>
        <v/>
      </c>
      <c r="E538" t="s">
        <v>669</v>
      </c>
      <c r="F538" t="s">
        <v>36</v>
      </c>
      <c r="G538" t="str">
        <f>"GR0019052"</f>
        <v>GR0019052</v>
      </c>
      <c r="H538" t="str">
        <f>" 00"</f>
        <v xml:space="preserve"> 00</v>
      </c>
      <c r="I538">
        <v>0.01</v>
      </c>
      <c r="J538">
        <v>9999999.9900000002</v>
      </c>
      <c r="K538" t="s">
        <v>27</v>
      </c>
      <c r="L538" t="s">
        <v>611</v>
      </c>
      <c r="M538" t="s">
        <v>28</v>
      </c>
      <c r="O538" t="s">
        <v>28</v>
      </c>
      <c r="P538" t="s">
        <v>29</v>
      </c>
      <c r="Q538" t="s">
        <v>29</v>
      </c>
      <c r="R538" t="s">
        <v>28</v>
      </c>
    </row>
    <row r="539" spans="1:18" customFormat="1" x14ac:dyDescent="0.25">
      <c r="A539" t="str">
        <f>"19271"</f>
        <v>19271</v>
      </c>
      <c r="B539" t="str">
        <f>"01790"</f>
        <v>01790</v>
      </c>
      <c r="C539" t="str">
        <f>"1200"</f>
        <v>1200</v>
      </c>
      <c r="D539" t="str">
        <f>"19271"</f>
        <v>19271</v>
      </c>
      <c r="E539" t="s">
        <v>670</v>
      </c>
      <c r="F539" t="s">
        <v>176</v>
      </c>
      <c r="G539" t="str">
        <f>"GR0019271"</f>
        <v>GR0019271</v>
      </c>
      <c r="H539" t="str">
        <f>" 00"</f>
        <v xml:space="preserve"> 00</v>
      </c>
      <c r="I539">
        <v>0.01</v>
      </c>
      <c r="J539">
        <v>9999999.9900000002</v>
      </c>
      <c r="K539" t="s">
        <v>177</v>
      </c>
      <c r="L539" t="s">
        <v>104</v>
      </c>
      <c r="M539" t="s">
        <v>105</v>
      </c>
      <c r="N539" t="s">
        <v>106</v>
      </c>
      <c r="O539" t="s">
        <v>671</v>
      </c>
      <c r="P539" t="s">
        <v>107</v>
      </c>
      <c r="Q539" t="s">
        <v>107</v>
      </c>
      <c r="R539" t="s">
        <v>108</v>
      </c>
    </row>
    <row r="540" spans="1:18" customFormat="1" x14ac:dyDescent="0.25">
      <c r="A540" t="str">
        <f>"19293"</f>
        <v>19293</v>
      </c>
      <c r="B540" t="str">
        <f>"01670"</f>
        <v>01670</v>
      </c>
      <c r="C540" t="str">
        <f>"1300"</f>
        <v>1300</v>
      </c>
      <c r="D540" t="str">
        <f>"19293"</f>
        <v>19293</v>
      </c>
      <c r="E540" t="s">
        <v>672</v>
      </c>
      <c r="F540" t="s">
        <v>145</v>
      </c>
      <c r="G540" t="str">
        <f>"GR0019293"</f>
        <v>GR0019293</v>
      </c>
      <c r="H540" t="str">
        <f>" 10"</f>
        <v xml:space="preserve"> 10</v>
      </c>
      <c r="I540">
        <v>0.01</v>
      </c>
      <c r="J540">
        <v>500</v>
      </c>
      <c r="K540" t="s">
        <v>139</v>
      </c>
      <c r="L540" t="s">
        <v>140</v>
      </c>
      <c r="M540" t="s">
        <v>141</v>
      </c>
      <c r="O540" t="s">
        <v>673</v>
      </c>
      <c r="P540" t="s">
        <v>24</v>
      </c>
      <c r="Q540" t="s">
        <v>24</v>
      </c>
      <c r="R540" t="s">
        <v>139</v>
      </c>
    </row>
    <row r="541" spans="1:18" customFormat="1" x14ac:dyDescent="0.25">
      <c r="A541" t="str">
        <f>"19293"</f>
        <v>19293</v>
      </c>
      <c r="B541" t="str">
        <f>"01670"</f>
        <v>01670</v>
      </c>
      <c r="C541" t="str">
        <f>"1300"</f>
        <v>1300</v>
      </c>
      <c r="D541" t="str">
        <f>"19293"</f>
        <v>19293</v>
      </c>
      <c r="E541" t="s">
        <v>672</v>
      </c>
      <c r="F541" t="s">
        <v>145</v>
      </c>
      <c r="G541" t="str">
        <f>"GR0019293"</f>
        <v>GR0019293</v>
      </c>
      <c r="H541" t="str">
        <f>" 20"</f>
        <v xml:space="preserve"> 20</v>
      </c>
      <c r="I541">
        <v>500.01</v>
      </c>
      <c r="J541">
        <v>9999999.9900000002</v>
      </c>
      <c r="K541" t="s">
        <v>140</v>
      </c>
      <c r="L541" t="s">
        <v>142</v>
      </c>
      <c r="O541" t="s">
        <v>673</v>
      </c>
      <c r="P541" t="s">
        <v>24</v>
      </c>
      <c r="Q541" t="s">
        <v>24</v>
      </c>
      <c r="R541" t="s">
        <v>139</v>
      </c>
    </row>
    <row r="542" spans="1:18" customFormat="1" x14ac:dyDescent="0.25">
      <c r="A542" t="str">
        <f>"19323"</f>
        <v>19323</v>
      </c>
      <c r="B542" t="str">
        <f>"01620"</f>
        <v>01620</v>
      </c>
      <c r="C542" t="str">
        <f>"1300"</f>
        <v>1300</v>
      </c>
      <c r="D542" t="str">
        <f>"19323"</f>
        <v>19323</v>
      </c>
      <c r="E542" t="s">
        <v>674</v>
      </c>
      <c r="F542" t="s">
        <v>133</v>
      </c>
      <c r="G542" t="str">
        <f>"GR0019323"</f>
        <v>GR0019323</v>
      </c>
      <c r="H542" t="str">
        <f>" 00"</f>
        <v xml:space="preserve"> 00</v>
      </c>
      <c r="I542">
        <v>0.01</v>
      </c>
      <c r="J542">
        <v>9999999.9900000002</v>
      </c>
      <c r="K542" t="s">
        <v>56</v>
      </c>
      <c r="L542" t="s">
        <v>57</v>
      </c>
      <c r="M542" t="s">
        <v>58</v>
      </c>
      <c r="O542" t="s">
        <v>675</v>
      </c>
      <c r="P542" t="s">
        <v>29</v>
      </c>
      <c r="Q542" t="s">
        <v>29</v>
      </c>
      <c r="R542" t="s">
        <v>59</v>
      </c>
    </row>
    <row r="543" spans="1:18" customFormat="1" x14ac:dyDescent="0.25">
      <c r="A543" t="str">
        <f>"19325"</f>
        <v>19325</v>
      </c>
      <c r="B543" t="str">
        <f>"01550"</f>
        <v>01550</v>
      </c>
      <c r="C543" t="str">
        <f>"1300"</f>
        <v>1300</v>
      </c>
      <c r="D543" t="str">
        <f>"19325"</f>
        <v>19325</v>
      </c>
      <c r="E543" t="s">
        <v>676</v>
      </c>
      <c r="F543" t="s">
        <v>127</v>
      </c>
      <c r="G543" t="str">
        <f>"GR0019325"</f>
        <v>GR0019325</v>
      </c>
      <c r="H543" t="str">
        <f>" 00"</f>
        <v xml:space="preserve"> 00</v>
      </c>
      <c r="I543">
        <v>0.01</v>
      </c>
      <c r="J543">
        <v>9999999.9900000002</v>
      </c>
      <c r="K543" t="s">
        <v>56</v>
      </c>
      <c r="L543" t="s">
        <v>57</v>
      </c>
      <c r="M543" t="s">
        <v>58</v>
      </c>
      <c r="O543" t="s">
        <v>122</v>
      </c>
      <c r="P543" t="s">
        <v>29</v>
      </c>
      <c r="Q543" t="s">
        <v>29</v>
      </c>
      <c r="R543" t="s">
        <v>59</v>
      </c>
    </row>
    <row r="544" spans="1:18" customFormat="1" x14ac:dyDescent="0.25">
      <c r="A544" t="str">
        <f>"19326"</f>
        <v>19326</v>
      </c>
      <c r="B544" t="str">
        <f>"01705"</f>
        <v>01705</v>
      </c>
      <c r="C544" t="str">
        <f>"1300"</f>
        <v>1300</v>
      </c>
      <c r="D544" t="str">
        <f>"19326"</f>
        <v>19326</v>
      </c>
      <c r="E544" t="s">
        <v>677</v>
      </c>
      <c r="F544" t="s">
        <v>153</v>
      </c>
      <c r="G544" t="str">
        <f>"GR0019326"</f>
        <v>GR0019326</v>
      </c>
      <c r="H544" t="str">
        <f>" 10"</f>
        <v xml:space="preserve"> 10</v>
      </c>
      <c r="I544">
        <v>0.01</v>
      </c>
      <c r="J544">
        <v>500</v>
      </c>
      <c r="K544" t="s">
        <v>139</v>
      </c>
      <c r="L544" t="s">
        <v>154</v>
      </c>
      <c r="M544" t="s">
        <v>141</v>
      </c>
      <c r="O544" t="s">
        <v>154</v>
      </c>
      <c r="P544" t="s">
        <v>24</v>
      </c>
      <c r="Q544" t="s">
        <v>24</v>
      </c>
      <c r="R544" t="s">
        <v>139</v>
      </c>
    </row>
    <row r="545" spans="1:18" customFormat="1" x14ac:dyDescent="0.25">
      <c r="A545" t="str">
        <f>"19326"</f>
        <v>19326</v>
      </c>
      <c r="B545" t="str">
        <f>"01705"</f>
        <v>01705</v>
      </c>
      <c r="C545" t="str">
        <f>"1300"</f>
        <v>1300</v>
      </c>
      <c r="D545" t="str">
        <f>"19326"</f>
        <v>19326</v>
      </c>
      <c r="E545" t="s">
        <v>677</v>
      </c>
      <c r="F545" t="s">
        <v>153</v>
      </c>
      <c r="G545" t="str">
        <f>"GR0019326"</f>
        <v>GR0019326</v>
      </c>
      <c r="H545" t="str">
        <f>" 20"</f>
        <v xml:space="preserve"> 20</v>
      </c>
      <c r="I545">
        <v>500.01</v>
      </c>
      <c r="J545">
        <v>9999999.9900000002</v>
      </c>
      <c r="K545" t="s">
        <v>154</v>
      </c>
      <c r="L545" t="s">
        <v>140</v>
      </c>
      <c r="M545" t="s">
        <v>148</v>
      </c>
      <c r="O545" t="s">
        <v>154</v>
      </c>
      <c r="P545" t="s">
        <v>24</v>
      </c>
      <c r="Q545" t="s">
        <v>24</v>
      </c>
      <c r="R545" t="s">
        <v>139</v>
      </c>
    </row>
    <row r="546" spans="1:18" customFormat="1" x14ac:dyDescent="0.25">
      <c r="A546" t="str">
        <f>"19327"</f>
        <v>19327</v>
      </c>
      <c r="B546" t="str">
        <f>"01670"</f>
        <v>01670</v>
      </c>
      <c r="C546" t="str">
        <f>"1300"</f>
        <v>1300</v>
      </c>
      <c r="D546" t="str">
        <f>"19327"</f>
        <v>19327</v>
      </c>
      <c r="E546" t="s">
        <v>678</v>
      </c>
      <c r="F546" t="s">
        <v>145</v>
      </c>
      <c r="G546" t="str">
        <f>"GR0019327"</f>
        <v>GR0019327</v>
      </c>
      <c r="H546" t="str">
        <f>" 10"</f>
        <v xml:space="preserve"> 10</v>
      </c>
      <c r="I546">
        <v>0.01</v>
      </c>
      <c r="J546">
        <v>500</v>
      </c>
      <c r="K546" t="s">
        <v>139</v>
      </c>
      <c r="L546" t="s">
        <v>140</v>
      </c>
      <c r="M546" t="s">
        <v>141</v>
      </c>
      <c r="P546" t="s">
        <v>24</v>
      </c>
      <c r="Q546" t="s">
        <v>24</v>
      </c>
      <c r="R546" t="s">
        <v>139</v>
      </c>
    </row>
    <row r="547" spans="1:18" customFormat="1" x14ac:dyDescent="0.25">
      <c r="A547" t="str">
        <f>"19327"</f>
        <v>19327</v>
      </c>
      <c r="B547" t="str">
        <f>"01670"</f>
        <v>01670</v>
      </c>
      <c r="C547" t="str">
        <f>"1300"</f>
        <v>1300</v>
      </c>
      <c r="D547" t="str">
        <f>"19327"</f>
        <v>19327</v>
      </c>
      <c r="E547" t="s">
        <v>678</v>
      </c>
      <c r="F547" t="s">
        <v>145</v>
      </c>
      <c r="G547" t="str">
        <f>"GR0019327"</f>
        <v>GR0019327</v>
      </c>
      <c r="H547" t="str">
        <f>" 20"</f>
        <v xml:space="preserve"> 20</v>
      </c>
      <c r="I547">
        <v>500.01</v>
      </c>
      <c r="J547">
        <v>9999999.9900000002</v>
      </c>
      <c r="K547" t="s">
        <v>142</v>
      </c>
      <c r="L547" t="s">
        <v>140</v>
      </c>
      <c r="M547" t="s">
        <v>148</v>
      </c>
      <c r="P547" t="s">
        <v>24</v>
      </c>
      <c r="Q547" t="s">
        <v>24</v>
      </c>
      <c r="R547" t="s">
        <v>139</v>
      </c>
    </row>
    <row r="548" spans="1:18" customFormat="1" x14ac:dyDescent="0.25">
      <c r="A548" t="str">
        <f>"19331"</f>
        <v>19331</v>
      </c>
      <c r="B548" t="str">
        <f>"01770"</f>
        <v>01770</v>
      </c>
      <c r="C548" t="str">
        <f>"1200"</f>
        <v>1200</v>
      </c>
      <c r="D548" t="str">
        <f>"19331"</f>
        <v>19331</v>
      </c>
      <c r="E548" t="s">
        <v>679</v>
      </c>
      <c r="F548" t="s">
        <v>169</v>
      </c>
      <c r="G548" t="str">
        <f>"GR0019331"</f>
        <v>GR0019331</v>
      </c>
      <c r="H548" t="str">
        <f>" 10"</f>
        <v xml:space="preserve"> 10</v>
      </c>
      <c r="I548">
        <v>0.01</v>
      </c>
      <c r="J548">
        <v>500</v>
      </c>
      <c r="K548" t="s">
        <v>139</v>
      </c>
      <c r="L548" t="s">
        <v>140</v>
      </c>
      <c r="M548" t="s">
        <v>141</v>
      </c>
      <c r="O548" t="s">
        <v>680</v>
      </c>
      <c r="P548" t="s">
        <v>24</v>
      </c>
      <c r="Q548" t="s">
        <v>24</v>
      </c>
      <c r="R548" t="s">
        <v>139</v>
      </c>
    </row>
    <row r="549" spans="1:18" customFormat="1" x14ac:dyDescent="0.25">
      <c r="A549" t="str">
        <f>"19331"</f>
        <v>19331</v>
      </c>
      <c r="B549" t="str">
        <f>"01770"</f>
        <v>01770</v>
      </c>
      <c r="C549" t="str">
        <f>"1200"</f>
        <v>1200</v>
      </c>
      <c r="D549" t="str">
        <f>"19331"</f>
        <v>19331</v>
      </c>
      <c r="E549" t="s">
        <v>679</v>
      </c>
      <c r="F549" t="s">
        <v>169</v>
      </c>
      <c r="G549" t="str">
        <f>"GR0019331"</f>
        <v>GR0019331</v>
      </c>
      <c r="H549" t="str">
        <f>" 20"</f>
        <v xml:space="preserve"> 20</v>
      </c>
      <c r="I549">
        <v>500.01</v>
      </c>
      <c r="J549">
        <v>9999999.9900000002</v>
      </c>
      <c r="K549" t="s">
        <v>170</v>
      </c>
      <c r="L549" t="s">
        <v>140</v>
      </c>
      <c r="M549" t="s">
        <v>148</v>
      </c>
      <c r="O549" t="s">
        <v>680</v>
      </c>
      <c r="P549" t="s">
        <v>24</v>
      </c>
      <c r="Q549" t="s">
        <v>24</v>
      </c>
      <c r="R549" t="s">
        <v>139</v>
      </c>
    </row>
    <row r="550" spans="1:18" customFormat="1" x14ac:dyDescent="0.25">
      <c r="A550" t="str">
        <f>"19332"</f>
        <v>19332</v>
      </c>
      <c r="B550" t="str">
        <f>"01790"</f>
        <v>01790</v>
      </c>
      <c r="C550" t="str">
        <f>"1200"</f>
        <v>1200</v>
      </c>
      <c r="D550" t="str">
        <f>"19332"</f>
        <v>19332</v>
      </c>
      <c r="E550" t="s">
        <v>681</v>
      </c>
      <c r="F550" t="s">
        <v>176</v>
      </c>
      <c r="G550" t="str">
        <f>"GR0019332"</f>
        <v>GR0019332</v>
      </c>
      <c r="H550" t="str">
        <f>" 00"</f>
        <v xml:space="preserve"> 00</v>
      </c>
      <c r="I550">
        <v>0.01</v>
      </c>
      <c r="J550">
        <v>9999999.9900000002</v>
      </c>
      <c r="K550" t="s">
        <v>177</v>
      </c>
      <c r="L550" t="s">
        <v>104</v>
      </c>
      <c r="M550" t="s">
        <v>105</v>
      </c>
      <c r="N550" t="s">
        <v>106</v>
      </c>
      <c r="O550" t="s">
        <v>682</v>
      </c>
      <c r="P550" t="s">
        <v>107</v>
      </c>
      <c r="Q550" t="s">
        <v>107</v>
      </c>
      <c r="R550" t="s">
        <v>108</v>
      </c>
    </row>
    <row r="551" spans="1:18" customFormat="1" x14ac:dyDescent="0.25">
      <c r="A551" t="str">
        <f>"19339"</f>
        <v>19339</v>
      </c>
      <c r="B551" t="str">
        <f>"01560"</f>
        <v>01560</v>
      </c>
      <c r="C551" t="str">
        <f>"1300"</f>
        <v>1300</v>
      </c>
      <c r="D551" t="str">
        <f>"19339"</f>
        <v>19339</v>
      </c>
      <c r="E551" t="s">
        <v>683</v>
      </c>
      <c r="F551" t="s">
        <v>128</v>
      </c>
      <c r="G551" t="str">
        <f>"GR0019339"</f>
        <v>GR0019339</v>
      </c>
      <c r="H551" t="str">
        <f>" 00"</f>
        <v xml:space="preserve"> 00</v>
      </c>
      <c r="I551">
        <v>0.01</v>
      </c>
      <c r="J551">
        <v>9999999.9900000002</v>
      </c>
      <c r="K551" t="s">
        <v>56</v>
      </c>
      <c r="L551" t="s">
        <v>57</v>
      </c>
      <c r="M551" t="s">
        <v>58</v>
      </c>
      <c r="O551" t="s">
        <v>684</v>
      </c>
      <c r="P551" t="s">
        <v>29</v>
      </c>
      <c r="Q551" t="s">
        <v>29</v>
      </c>
      <c r="R551" t="s">
        <v>59</v>
      </c>
    </row>
    <row r="552" spans="1:18" customFormat="1" x14ac:dyDescent="0.25">
      <c r="A552" t="str">
        <f>"19345"</f>
        <v>19345</v>
      </c>
      <c r="B552" t="str">
        <f>"01775"</f>
        <v>01775</v>
      </c>
      <c r="C552" t="str">
        <f>"1200"</f>
        <v>1200</v>
      </c>
      <c r="D552" t="str">
        <f>"19345"</f>
        <v>19345</v>
      </c>
      <c r="E552" t="s">
        <v>685</v>
      </c>
      <c r="F552" t="s">
        <v>171</v>
      </c>
      <c r="G552" t="str">
        <f>"GR0019345"</f>
        <v>GR0019345</v>
      </c>
      <c r="H552" t="str">
        <f>" 10"</f>
        <v xml:space="preserve"> 10</v>
      </c>
      <c r="I552">
        <v>0.01</v>
      </c>
      <c r="J552">
        <v>500</v>
      </c>
      <c r="K552" t="s">
        <v>139</v>
      </c>
      <c r="L552" t="s">
        <v>140</v>
      </c>
      <c r="M552" t="s">
        <v>141</v>
      </c>
      <c r="O552" t="s">
        <v>686</v>
      </c>
      <c r="P552" t="s">
        <v>24</v>
      </c>
      <c r="Q552" t="s">
        <v>24</v>
      </c>
      <c r="R552" t="s">
        <v>139</v>
      </c>
    </row>
    <row r="553" spans="1:18" customFormat="1" x14ac:dyDescent="0.25">
      <c r="A553" t="str">
        <f>"19345"</f>
        <v>19345</v>
      </c>
      <c r="B553" t="str">
        <f>"01775"</f>
        <v>01775</v>
      </c>
      <c r="C553" t="str">
        <f>"1200"</f>
        <v>1200</v>
      </c>
      <c r="D553" t="str">
        <f>"19345"</f>
        <v>19345</v>
      </c>
      <c r="E553" t="s">
        <v>685</v>
      </c>
      <c r="F553" t="s">
        <v>171</v>
      </c>
      <c r="G553" t="str">
        <f>"GR0019345"</f>
        <v>GR0019345</v>
      </c>
      <c r="H553" t="str">
        <f>" 20"</f>
        <v xml:space="preserve"> 20</v>
      </c>
      <c r="I553">
        <v>500.01</v>
      </c>
      <c r="J553">
        <v>9999999.9900000002</v>
      </c>
      <c r="K553" t="s">
        <v>152</v>
      </c>
      <c r="L553" t="s">
        <v>140</v>
      </c>
      <c r="O553" t="s">
        <v>686</v>
      </c>
      <c r="P553" t="s">
        <v>24</v>
      </c>
      <c r="Q553" t="s">
        <v>24</v>
      </c>
      <c r="R553" t="s">
        <v>139</v>
      </c>
    </row>
    <row r="554" spans="1:18" customFormat="1" x14ac:dyDescent="0.25">
      <c r="A554" t="str">
        <f>"19349"</f>
        <v>19349</v>
      </c>
      <c r="B554" t="str">
        <f>"01645"</f>
        <v>01645</v>
      </c>
      <c r="C554" t="str">
        <f>"1300"</f>
        <v>1300</v>
      </c>
      <c r="D554" t="str">
        <f>"19349"</f>
        <v>19349</v>
      </c>
      <c r="E554" t="s">
        <v>687</v>
      </c>
      <c r="F554" t="s">
        <v>137</v>
      </c>
      <c r="G554" t="str">
        <f>"GR0019349"</f>
        <v>GR0019349</v>
      </c>
      <c r="H554" t="str">
        <f>" 00"</f>
        <v xml:space="preserve"> 00</v>
      </c>
      <c r="I554">
        <v>0.01</v>
      </c>
      <c r="J554">
        <v>9999999.9900000002</v>
      </c>
      <c r="K554" t="s">
        <v>56</v>
      </c>
      <c r="L554" t="s">
        <v>57</v>
      </c>
      <c r="M554" t="s">
        <v>58</v>
      </c>
      <c r="O554" t="s">
        <v>688</v>
      </c>
      <c r="P554" t="s">
        <v>29</v>
      </c>
      <c r="Q554" t="s">
        <v>29</v>
      </c>
      <c r="R554" t="s">
        <v>59</v>
      </c>
    </row>
    <row r="555" spans="1:18" customFormat="1" x14ac:dyDescent="0.25">
      <c r="A555" t="str">
        <f>"19350"</f>
        <v>19350</v>
      </c>
      <c r="B555" t="str">
        <f>"01645"</f>
        <v>01645</v>
      </c>
      <c r="C555" t="str">
        <f>"1300"</f>
        <v>1300</v>
      </c>
      <c r="D555" t="str">
        <f>""</f>
        <v/>
      </c>
      <c r="E555" t="s">
        <v>689</v>
      </c>
      <c r="F555" t="s">
        <v>137</v>
      </c>
      <c r="G555" t="str">
        <f>"GR0019350"</f>
        <v>GR0019350</v>
      </c>
      <c r="H555" t="str">
        <f>" 00"</f>
        <v xml:space="preserve"> 00</v>
      </c>
      <c r="I555">
        <v>0.01</v>
      </c>
      <c r="J555">
        <v>9999999.9900000002</v>
      </c>
      <c r="K555" t="s">
        <v>56</v>
      </c>
      <c r="L555" t="s">
        <v>57</v>
      </c>
      <c r="M555" t="s">
        <v>58</v>
      </c>
      <c r="O555" t="s">
        <v>690</v>
      </c>
      <c r="P555" t="s">
        <v>29</v>
      </c>
      <c r="Q555" t="s">
        <v>29</v>
      </c>
      <c r="R555" t="s">
        <v>59</v>
      </c>
    </row>
    <row r="556" spans="1:18" customFormat="1" x14ac:dyDescent="0.25">
      <c r="A556" t="str">
        <f>"19352"</f>
        <v>19352</v>
      </c>
      <c r="B556" t="str">
        <f>"01630"</f>
        <v>01630</v>
      </c>
      <c r="C556" t="str">
        <f>"1300"</f>
        <v>1300</v>
      </c>
      <c r="D556" t="str">
        <f>"19352"</f>
        <v>19352</v>
      </c>
      <c r="E556" t="s">
        <v>691</v>
      </c>
      <c r="F556" t="s">
        <v>135</v>
      </c>
      <c r="G556" t="str">
        <f>"GR0019352"</f>
        <v>GR0019352</v>
      </c>
      <c r="H556" t="str">
        <f>" 00"</f>
        <v xml:space="preserve"> 00</v>
      </c>
      <c r="I556">
        <v>0.01</v>
      </c>
      <c r="J556">
        <v>9999999.9900000002</v>
      </c>
      <c r="K556" t="s">
        <v>56</v>
      </c>
      <c r="L556" t="s">
        <v>57</v>
      </c>
      <c r="M556" t="s">
        <v>58</v>
      </c>
      <c r="O556" t="s">
        <v>692</v>
      </c>
      <c r="P556" t="s">
        <v>29</v>
      </c>
      <c r="Q556" t="s">
        <v>29</v>
      </c>
      <c r="R556" t="s">
        <v>59</v>
      </c>
    </row>
    <row r="557" spans="1:18" customFormat="1" x14ac:dyDescent="0.25">
      <c r="A557" t="str">
        <f>"19353"</f>
        <v>19353</v>
      </c>
      <c r="B557" t="str">
        <f>"01380"</f>
        <v>01380</v>
      </c>
      <c r="C557" t="str">
        <f>"1200"</f>
        <v>1200</v>
      </c>
      <c r="D557" t="str">
        <f>"19353"</f>
        <v>19353</v>
      </c>
      <c r="E557" t="s">
        <v>693</v>
      </c>
      <c r="F557" t="s">
        <v>102</v>
      </c>
      <c r="G557" t="str">
        <f>"GR0019353"</f>
        <v>GR0019353</v>
      </c>
      <c r="H557" t="str">
        <f>" 00"</f>
        <v xml:space="preserve"> 00</v>
      </c>
      <c r="I557">
        <v>0.01</v>
      </c>
      <c r="J557">
        <v>9999999.9900000002</v>
      </c>
      <c r="K557" t="s">
        <v>104</v>
      </c>
      <c r="L557" t="s">
        <v>105</v>
      </c>
      <c r="M557" t="s">
        <v>106</v>
      </c>
      <c r="N557" t="s">
        <v>103</v>
      </c>
      <c r="O557" t="s">
        <v>694</v>
      </c>
      <c r="P557" t="s">
        <v>107</v>
      </c>
      <c r="Q557" t="s">
        <v>107</v>
      </c>
      <c r="R557" t="s">
        <v>108</v>
      </c>
    </row>
    <row r="558" spans="1:18" customFormat="1" x14ac:dyDescent="0.25">
      <c r="A558" t="str">
        <f>"19356"</f>
        <v>19356</v>
      </c>
      <c r="B558" t="str">
        <f>"01800"</f>
        <v>01800</v>
      </c>
      <c r="C558" t="str">
        <f>"1200"</f>
        <v>1200</v>
      </c>
      <c r="D558" t="str">
        <f>"19356"</f>
        <v>19356</v>
      </c>
      <c r="E558" t="s">
        <v>695</v>
      </c>
      <c r="F558" t="s">
        <v>178</v>
      </c>
      <c r="G558" t="str">
        <f>"GR0019356"</f>
        <v>GR0019356</v>
      </c>
      <c r="H558" t="str">
        <f>" 00"</f>
        <v xml:space="preserve"> 00</v>
      </c>
      <c r="I558">
        <v>0.01</v>
      </c>
      <c r="J558">
        <v>9999999.9900000002</v>
      </c>
      <c r="K558" t="s">
        <v>104</v>
      </c>
      <c r="L558" t="s">
        <v>105</v>
      </c>
      <c r="M558" t="s">
        <v>179</v>
      </c>
      <c r="N558" t="s">
        <v>106</v>
      </c>
      <c r="O558" t="s">
        <v>696</v>
      </c>
      <c r="P558" t="s">
        <v>107</v>
      </c>
      <c r="Q558" t="s">
        <v>107</v>
      </c>
      <c r="R558" t="s">
        <v>108</v>
      </c>
    </row>
    <row r="559" spans="1:18" customFormat="1" x14ac:dyDescent="0.25">
      <c r="A559" t="str">
        <f>"19357"</f>
        <v>19357</v>
      </c>
      <c r="B559" t="str">
        <f>"01380"</f>
        <v>01380</v>
      </c>
      <c r="C559" t="str">
        <f>"1200"</f>
        <v>1200</v>
      </c>
      <c r="D559" t="str">
        <f>"19357"</f>
        <v>19357</v>
      </c>
      <c r="E559" t="s">
        <v>697</v>
      </c>
      <c r="F559" t="s">
        <v>102</v>
      </c>
      <c r="G559" t="str">
        <f>"GR0019357"</f>
        <v>GR0019357</v>
      </c>
      <c r="H559" t="str">
        <f>" 00"</f>
        <v xml:space="preserve"> 00</v>
      </c>
      <c r="I559">
        <v>0.01</v>
      </c>
      <c r="J559">
        <v>9999999.9900000002</v>
      </c>
      <c r="K559" t="s">
        <v>104</v>
      </c>
      <c r="L559" t="s">
        <v>105</v>
      </c>
      <c r="M559" t="s">
        <v>106</v>
      </c>
      <c r="N559" t="s">
        <v>103</v>
      </c>
      <c r="O559" t="s">
        <v>698</v>
      </c>
      <c r="P559" t="s">
        <v>107</v>
      </c>
      <c r="Q559" t="s">
        <v>107</v>
      </c>
      <c r="R559" t="s">
        <v>108</v>
      </c>
    </row>
    <row r="560" spans="1:18" customFormat="1" x14ac:dyDescent="0.25">
      <c r="A560" t="str">
        <f>"19358"</f>
        <v>19358</v>
      </c>
      <c r="B560" t="str">
        <f>"01800"</f>
        <v>01800</v>
      </c>
      <c r="C560" t="str">
        <f>"1200"</f>
        <v>1200</v>
      </c>
      <c r="D560" t="str">
        <f>"19358"</f>
        <v>19358</v>
      </c>
      <c r="E560" t="s">
        <v>699</v>
      </c>
      <c r="F560" t="s">
        <v>178</v>
      </c>
      <c r="G560" t="str">
        <f>"GR0019358"</f>
        <v>GR0019358</v>
      </c>
      <c r="H560" t="str">
        <f>" 00"</f>
        <v xml:space="preserve"> 00</v>
      </c>
      <c r="I560">
        <v>0.01</v>
      </c>
      <c r="J560">
        <v>9999999.9900000002</v>
      </c>
      <c r="K560" t="s">
        <v>104</v>
      </c>
      <c r="L560" t="s">
        <v>105</v>
      </c>
      <c r="M560" t="s">
        <v>179</v>
      </c>
      <c r="N560" t="s">
        <v>106</v>
      </c>
      <c r="O560" t="s">
        <v>700</v>
      </c>
      <c r="P560" t="s">
        <v>107</v>
      </c>
      <c r="Q560" t="s">
        <v>107</v>
      </c>
      <c r="R560" t="s">
        <v>108</v>
      </c>
    </row>
    <row r="561" spans="1:18" customFormat="1" x14ac:dyDescent="0.25">
      <c r="A561" t="str">
        <f>"19359"</f>
        <v>19359</v>
      </c>
      <c r="B561" t="str">
        <f>"01390"</f>
        <v>01390</v>
      </c>
      <c r="C561" t="str">
        <f>"1200"</f>
        <v>1200</v>
      </c>
      <c r="D561" t="str">
        <f>"19359"</f>
        <v>19359</v>
      </c>
      <c r="E561" t="s">
        <v>701</v>
      </c>
      <c r="F561" t="s">
        <v>109</v>
      </c>
      <c r="G561" t="str">
        <f>"GR0019359"</f>
        <v>GR0019359</v>
      </c>
      <c r="H561" t="str">
        <f>" 00"</f>
        <v xml:space="preserve"> 00</v>
      </c>
      <c r="I561">
        <v>0.01</v>
      </c>
      <c r="J561">
        <v>9999999.9900000002</v>
      </c>
      <c r="K561" t="s">
        <v>104</v>
      </c>
      <c r="L561" t="s">
        <v>105</v>
      </c>
      <c r="M561" t="s">
        <v>106</v>
      </c>
      <c r="O561" t="s">
        <v>702</v>
      </c>
      <c r="P561" t="s">
        <v>107</v>
      </c>
      <c r="Q561" t="s">
        <v>107</v>
      </c>
      <c r="R561" t="s">
        <v>108</v>
      </c>
    </row>
    <row r="562" spans="1:18" customFormat="1" x14ac:dyDescent="0.25">
      <c r="A562" t="str">
        <f>"19360"</f>
        <v>19360</v>
      </c>
      <c r="B562" t="str">
        <f>"01820"</f>
        <v>01820</v>
      </c>
      <c r="C562" t="str">
        <f>"1200"</f>
        <v>1200</v>
      </c>
      <c r="D562" t="str">
        <f>"19360"</f>
        <v>19360</v>
      </c>
      <c r="E562" t="s">
        <v>703</v>
      </c>
      <c r="F562" t="s">
        <v>184</v>
      </c>
      <c r="G562" t="str">
        <f>"GR0019360"</f>
        <v>GR0019360</v>
      </c>
      <c r="H562" t="str">
        <f>" 00"</f>
        <v xml:space="preserve"> 00</v>
      </c>
      <c r="I562">
        <v>0.01</v>
      </c>
      <c r="J562">
        <v>9999999.9900000002</v>
      </c>
      <c r="K562" t="s">
        <v>104</v>
      </c>
      <c r="L562" t="s">
        <v>105</v>
      </c>
      <c r="M562" t="s">
        <v>106</v>
      </c>
      <c r="O562" t="s">
        <v>704</v>
      </c>
      <c r="P562" t="s">
        <v>107</v>
      </c>
      <c r="Q562" t="s">
        <v>107</v>
      </c>
      <c r="R562" t="s">
        <v>108</v>
      </c>
    </row>
    <row r="563" spans="1:18" customFormat="1" x14ac:dyDescent="0.25">
      <c r="A563" t="str">
        <f>"19361"</f>
        <v>19361</v>
      </c>
      <c r="B563" t="str">
        <f>"01800"</f>
        <v>01800</v>
      </c>
      <c r="C563" t="str">
        <f>"1200"</f>
        <v>1200</v>
      </c>
      <c r="D563" t="str">
        <f>"19361"</f>
        <v>19361</v>
      </c>
      <c r="E563" t="s">
        <v>705</v>
      </c>
      <c r="F563" t="s">
        <v>178</v>
      </c>
      <c r="G563" t="str">
        <f>"GR0019361"</f>
        <v>GR0019361</v>
      </c>
      <c r="H563" t="str">
        <f>" 00"</f>
        <v xml:space="preserve"> 00</v>
      </c>
      <c r="I563">
        <v>0.01</v>
      </c>
      <c r="J563">
        <v>9999999.9900000002</v>
      </c>
      <c r="K563" t="s">
        <v>104</v>
      </c>
      <c r="L563" t="s">
        <v>105</v>
      </c>
      <c r="M563" t="s">
        <v>179</v>
      </c>
      <c r="N563" t="s">
        <v>106</v>
      </c>
      <c r="O563" t="s">
        <v>706</v>
      </c>
      <c r="P563" t="s">
        <v>107</v>
      </c>
      <c r="Q563" t="s">
        <v>107</v>
      </c>
      <c r="R563" t="s">
        <v>108</v>
      </c>
    </row>
    <row r="564" spans="1:18" customFormat="1" x14ac:dyDescent="0.25">
      <c r="A564" t="str">
        <f>"19362"</f>
        <v>19362</v>
      </c>
      <c r="B564" t="str">
        <f>"01710"</f>
        <v>01710</v>
      </c>
      <c r="C564" t="str">
        <f>"1300"</f>
        <v>1300</v>
      </c>
      <c r="D564" t="str">
        <f>"19362"</f>
        <v>19362</v>
      </c>
      <c r="E564" t="s">
        <v>707</v>
      </c>
      <c r="F564" t="s">
        <v>155</v>
      </c>
      <c r="G564" t="str">
        <f>"GR0019362"</f>
        <v>GR0019362</v>
      </c>
      <c r="H564" t="str">
        <f>" 00"</f>
        <v xml:space="preserve"> 00</v>
      </c>
      <c r="I564">
        <v>0.01</v>
      </c>
      <c r="J564">
        <v>9999999.9900000002</v>
      </c>
      <c r="K564" t="s">
        <v>156</v>
      </c>
      <c r="L564" t="s">
        <v>140</v>
      </c>
      <c r="M564" t="s">
        <v>148</v>
      </c>
      <c r="N564" t="s">
        <v>708</v>
      </c>
      <c r="O564" t="s">
        <v>156</v>
      </c>
      <c r="P564" t="s">
        <v>24</v>
      </c>
      <c r="Q564" t="s">
        <v>24</v>
      </c>
      <c r="R564" t="s">
        <v>139</v>
      </c>
    </row>
    <row r="565" spans="1:18" customFormat="1" x14ac:dyDescent="0.25">
      <c r="A565" t="str">
        <f>"19363"</f>
        <v>19363</v>
      </c>
      <c r="B565" t="str">
        <f>"01390"</f>
        <v>01390</v>
      </c>
      <c r="C565" t="str">
        <f>"1200"</f>
        <v>1200</v>
      </c>
      <c r="D565" t="str">
        <f>"19363"</f>
        <v>19363</v>
      </c>
      <c r="E565" t="s">
        <v>709</v>
      </c>
      <c r="F565" t="s">
        <v>109</v>
      </c>
      <c r="G565" t="str">
        <f>"GR0019363"</f>
        <v>GR0019363</v>
      </c>
      <c r="H565" t="str">
        <f>" 00"</f>
        <v xml:space="preserve"> 00</v>
      </c>
      <c r="I565">
        <v>0.01</v>
      </c>
      <c r="J565">
        <v>9999999.9900000002</v>
      </c>
      <c r="K565" t="s">
        <v>106</v>
      </c>
      <c r="L565" t="s">
        <v>104</v>
      </c>
      <c r="M565" t="s">
        <v>710</v>
      </c>
      <c r="O565" t="s">
        <v>711</v>
      </c>
      <c r="P565" t="s">
        <v>107</v>
      </c>
      <c r="Q565" t="s">
        <v>107</v>
      </c>
      <c r="R565" t="s">
        <v>108</v>
      </c>
    </row>
    <row r="566" spans="1:18" customFormat="1" x14ac:dyDescent="0.25">
      <c r="A566" t="str">
        <f>"19364"</f>
        <v>19364</v>
      </c>
      <c r="B566" t="str">
        <f>"01800"</f>
        <v>01800</v>
      </c>
      <c r="C566" t="str">
        <f>"1200"</f>
        <v>1200</v>
      </c>
      <c r="D566" t="str">
        <f>"19364"</f>
        <v>19364</v>
      </c>
      <c r="E566" t="s">
        <v>712</v>
      </c>
      <c r="F566" t="s">
        <v>178</v>
      </c>
      <c r="G566" t="str">
        <f>"GR0019364"</f>
        <v>GR0019364</v>
      </c>
      <c r="H566" t="str">
        <f>" 00"</f>
        <v xml:space="preserve"> 00</v>
      </c>
      <c r="I566">
        <v>0.01</v>
      </c>
      <c r="J566">
        <v>9999999.9900000002</v>
      </c>
      <c r="K566" t="s">
        <v>179</v>
      </c>
      <c r="L566" t="s">
        <v>104</v>
      </c>
      <c r="M566" t="s">
        <v>710</v>
      </c>
      <c r="N566" t="s">
        <v>106</v>
      </c>
      <c r="O566" t="s">
        <v>700</v>
      </c>
      <c r="P566" t="s">
        <v>107</v>
      </c>
      <c r="Q566" t="s">
        <v>107</v>
      </c>
      <c r="R566" t="s">
        <v>108</v>
      </c>
    </row>
    <row r="567" spans="1:18" customFormat="1" x14ac:dyDescent="0.25">
      <c r="A567" t="str">
        <f>"19365"</f>
        <v>19365</v>
      </c>
      <c r="B567" t="str">
        <f>"01560"</f>
        <v>01560</v>
      </c>
      <c r="C567" t="str">
        <f>"1200"</f>
        <v>1200</v>
      </c>
      <c r="D567" t="str">
        <f>"19365"</f>
        <v>19365</v>
      </c>
      <c r="E567" t="s">
        <v>713</v>
      </c>
      <c r="F567" t="s">
        <v>128</v>
      </c>
      <c r="G567" t="str">
        <f>"GR0019365"</f>
        <v>GR0019365</v>
      </c>
      <c r="H567" t="str">
        <f>" 00"</f>
        <v xml:space="preserve"> 00</v>
      </c>
      <c r="I567">
        <v>0.01</v>
      </c>
      <c r="J567">
        <v>9999999.9900000002</v>
      </c>
      <c r="K567" t="s">
        <v>56</v>
      </c>
      <c r="L567" t="s">
        <v>57</v>
      </c>
      <c r="M567" t="s">
        <v>58</v>
      </c>
      <c r="O567" t="s">
        <v>714</v>
      </c>
      <c r="P567" t="s">
        <v>29</v>
      </c>
      <c r="Q567" t="s">
        <v>29</v>
      </c>
      <c r="R567" t="s">
        <v>59</v>
      </c>
    </row>
    <row r="568" spans="1:18" customFormat="1" x14ac:dyDescent="0.25">
      <c r="A568" t="str">
        <f>"19366"</f>
        <v>19366</v>
      </c>
      <c r="B568" t="str">
        <f>"01550"</f>
        <v>01550</v>
      </c>
      <c r="C568" t="str">
        <f>"1200"</f>
        <v>1200</v>
      </c>
      <c r="D568" t="str">
        <f>"19366"</f>
        <v>19366</v>
      </c>
      <c r="E568" t="s">
        <v>715</v>
      </c>
      <c r="F568" t="s">
        <v>127</v>
      </c>
      <c r="G568" t="str">
        <f>"GR0019366"</f>
        <v>GR0019366</v>
      </c>
      <c r="H568" t="str">
        <f>" 00"</f>
        <v xml:space="preserve"> 00</v>
      </c>
      <c r="I568">
        <v>0.01</v>
      </c>
      <c r="J568">
        <v>9999999.9900000002</v>
      </c>
      <c r="K568" t="s">
        <v>56</v>
      </c>
      <c r="L568" t="s">
        <v>57</v>
      </c>
      <c r="M568" t="s">
        <v>58</v>
      </c>
      <c r="O568" t="s">
        <v>716</v>
      </c>
      <c r="P568" t="s">
        <v>29</v>
      </c>
      <c r="Q568" t="s">
        <v>29</v>
      </c>
      <c r="R568" t="s">
        <v>59</v>
      </c>
    </row>
    <row r="569" spans="1:18" customFormat="1" x14ac:dyDescent="0.25">
      <c r="A569" t="str">
        <f>"19367"</f>
        <v>19367</v>
      </c>
      <c r="B569" t="str">
        <f>"01645"</f>
        <v>01645</v>
      </c>
      <c r="C569" t="str">
        <f>"1200"</f>
        <v>1200</v>
      </c>
      <c r="D569" t="str">
        <f>""</f>
        <v/>
      </c>
      <c r="E569" t="s">
        <v>717</v>
      </c>
      <c r="F569" t="s">
        <v>137</v>
      </c>
      <c r="G569" t="str">
        <f>"GR0019367"</f>
        <v>GR0019367</v>
      </c>
      <c r="H569" t="str">
        <f>" 00"</f>
        <v xml:space="preserve"> 00</v>
      </c>
      <c r="I569">
        <v>0.01</v>
      </c>
      <c r="J569">
        <v>9999999.9900000002</v>
      </c>
      <c r="K569" t="s">
        <v>56</v>
      </c>
      <c r="L569" t="s">
        <v>57</v>
      </c>
      <c r="M569" t="s">
        <v>58</v>
      </c>
      <c r="O569" t="s">
        <v>718</v>
      </c>
      <c r="P569" t="s">
        <v>29</v>
      </c>
      <c r="Q569" t="s">
        <v>29</v>
      </c>
      <c r="R569" t="s">
        <v>59</v>
      </c>
    </row>
    <row r="570" spans="1:18" customFormat="1" x14ac:dyDescent="0.25">
      <c r="A570" t="str">
        <f>"19368"</f>
        <v>19368</v>
      </c>
      <c r="B570" t="str">
        <f>"01550"</f>
        <v>01550</v>
      </c>
      <c r="C570" t="str">
        <f>"1200"</f>
        <v>1200</v>
      </c>
      <c r="D570" t="str">
        <f>"19368"</f>
        <v>19368</v>
      </c>
      <c r="E570" t="s">
        <v>719</v>
      </c>
      <c r="F570" t="s">
        <v>127</v>
      </c>
      <c r="G570" t="str">
        <f>"GR0019368"</f>
        <v>GR0019368</v>
      </c>
      <c r="H570" t="str">
        <f>" 00"</f>
        <v xml:space="preserve"> 00</v>
      </c>
      <c r="I570">
        <v>0.01</v>
      </c>
      <c r="J570">
        <v>9999999.9900000002</v>
      </c>
      <c r="K570" t="s">
        <v>56</v>
      </c>
      <c r="L570" t="s">
        <v>57</v>
      </c>
      <c r="M570" t="s">
        <v>58</v>
      </c>
      <c r="O570" t="s">
        <v>720</v>
      </c>
      <c r="P570" t="s">
        <v>29</v>
      </c>
      <c r="Q570" t="s">
        <v>29</v>
      </c>
      <c r="R570" t="s">
        <v>59</v>
      </c>
    </row>
    <row r="571" spans="1:18" customFormat="1" x14ac:dyDescent="0.25">
      <c r="A571" t="str">
        <f>"19369"</f>
        <v>19369</v>
      </c>
      <c r="B571" t="str">
        <f>"01710"</f>
        <v>01710</v>
      </c>
      <c r="C571" t="str">
        <f>"1200"</f>
        <v>1200</v>
      </c>
      <c r="D571" t="str">
        <f>"19369"</f>
        <v>19369</v>
      </c>
      <c r="E571" t="s">
        <v>721</v>
      </c>
      <c r="F571" t="s">
        <v>155</v>
      </c>
      <c r="G571" t="str">
        <f>"GR0019369"</f>
        <v>GR0019369</v>
      </c>
      <c r="H571" t="str">
        <f>" 00"</f>
        <v xml:space="preserve"> 00</v>
      </c>
      <c r="I571">
        <v>0.01</v>
      </c>
      <c r="J571">
        <v>9999999.9900000002</v>
      </c>
      <c r="K571" t="s">
        <v>156</v>
      </c>
      <c r="L571" t="s">
        <v>140</v>
      </c>
      <c r="M571" t="s">
        <v>148</v>
      </c>
      <c r="O571" t="s">
        <v>722</v>
      </c>
      <c r="P571" t="s">
        <v>24</v>
      </c>
      <c r="Q571" t="s">
        <v>24</v>
      </c>
      <c r="R571" t="s">
        <v>139</v>
      </c>
    </row>
    <row r="572" spans="1:18" customFormat="1" x14ac:dyDescent="0.25">
      <c r="A572" t="str">
        <f>"19370"</f>
        <v>19370</v>
      </c>
      <c r="B572" t="str">
        <f>"01320"</f>
        <v>01320</v>
      </c>
      <c r="C572" t="str">
        <f>"1200"</f>
        <v>1200</v>
      </c>
      <c r="D572" t="str">
        <f>"19370"</f>
        <v>19370</v>
      </c>
      <c r="E572" t="s">
        <v>723</v>
      </c>
      <c r="F572" t="s">
        <v>94</v>
      </c>
      <c r="G572" t="str">
        <f>"GR0019370"</f>
        <v>GR0019370</v>
      </c>
      <c r="H572" t="str">
        <f>" 00"</f>
        <v xml:space="preserve"> 00</v>
      </c>
      <c r="I572">
        <v>0.01</v>
      </c>
      <c r="J572">
        <v>9999999.9900000002</v>
      </c>
      <c r="K572" t="s">
        <v>95</v>
      </c>
      <c r="L572" t="s">
        <v>87</v>
      </c>
      <c r="M572" t="s">
        <v>88</v>
      </c>
      <c r="O572" t="s">
        <v>724</v>
      </c>
      <c r="P572" t="s">
        <v>29</v>
      </c>
      <c r="Q572" t="s">
        <v>29</v>
      </c>
      <c r="R572" t="s">
        <v>89</v>
      </c>
    </row>
    <row r="573" spans="1:18" customFormat="1" x14ac:dyDescent="0.25">
      <c r="A573" t="str">
        <f>"19371"</f>
        <v>19371</v>
      </c>
      <c r="B573" t="str">
        <f>"01645"</f>
        <v>01645</v>
      </c>
      <c r="C573" t="str">
        <f>"1200"</f>
        <v>1200</v>
      </c>
      <c r="D573" t="str">
        <f>""</f>
        <v/>
      </c>
      <c r="E573" t="s">
        <v>725</v>
      </c>
      <c r="F573" t="s">
        <v>137</v>
      </c>
      <c r="G573" t="str">
        <f>"GR0019371"</f>
        <v>GR0019371</v>
      </c>
      <c r="H573" t="str">
        <f>" 00"</f>
        <v xml:space="preserve"> 00</v>
      </c>
      <c r="I573">
        <v>0.01</v>
      </c>
      <c r="J573">
        <v>9999999.9900000002</v>
      </c>
      <c r="K573" t="s">
        <v>56</v>
      </c>
      <c r="L573" t="s">
        <v>57</v>
      </c>
      <c r="M573" t="s">
        <v>58</v>
      </c>
      <c r="O573" t="s">
        <v>688</v>
      </c>
      <c r="P573" t="s">
        <v>29</v>
      </c>
      <c r="Q573" t="s">
        <v>29</v>
      </c>
      <c r="R573" t="s">
        <v>688</v>
      </c>
    </row>
    <row r="574" spans="1:18" customFormat="1" x14ac:dyDescent="0.25">
      <c r="A574" t="str">
        <f>"19372"</f>
        <v>19372</v>
      </c>
      <c r="B574" t="str">
        <f>"01820"</f>
        <v>01820</v>
      </c>
      <c r="C574" t="str">
        <f>"1300"</f>
        <v>1300</v>
      </c>
      <c r="D574" t="str">
        <f>"19372"</f>
        <v>19372</v>
      </c>
      <c r="E574" t="s">
        <v>726</v>
      </c>
      <c r="F574" t="s">
        <v>184</v>
      </c>
      <c r="G574" t="str">
        <f>"GR0019372"</f>
        <v>GR0019372</v>
      </c>
      <c r="H574" t="str">
        <f>" 00"</f>
        <v xml:space="preserve"> 00</v>
      </c>
      <c r="I574">
        <v>0.01</v>
      </c>
      <c r="J574">
        <v>9999999.9900000002</v>
      </c>
      <c r="K574" t="s">
        <v>645</v>
      </c>
      <c r="L574" t="s">
        <v>42</v>
      </c>
      <c r="M574" t="s">
        <v>40</v>
      </c>
      <c r="O574" t="s">
        <v>727</v>
      </c>
      <c r="P574" t="s">
        <v>107</v>
      </c>
      <c r="Q574" t="s">
        <v>107</v>
      </c>
      <c r="R574" t="s">
        <v>728</v>
      </c>
    </row>
    <row r="575" spans="1:18" customFormat="1" x14ac:dyDescent="0.25">
      <c r="A575" t="str">
        <f>"19373"</f>
        <v>19373</v>
      </c>
      <c r="B575" t="str">
        <f>"01790"</f>
        <v>01790</v>
      </c>
      <c r="C575" t="str">
        <f>"1300"</f>
        <v>1300</v>
      </c>
      <c r="D575" t="str">
        <f>"19373"</f>
        <v>19373</v>
      </c>
      <c r="E575" t="s">
        <v>729</v>
      </c>
      <c r="F575" t="s">
        <v>176</v>
      </c>
      <c r="G575" t="str">
        <f>"GR0019373"</f>
        <v>GR0019373</v>
      </c>
      <c r="H575" t="str">
        <f>" 00"</f>
        <v xml:space="preserve"> 00</v>
      </c>
      <c r="I575">
        <v>0.01</v>
      </c>
      <c r="J575">
        <v>9999999.9900000002</v>
      </c>
      <c r="K575" t="s">
        <v>104</v>
      </c>
      <c r="L575" t="s">
        <v>710</v>
      </c>
      <c r="M575" t="s">
        <v>106</v>
      </c>
      <c r="O575" t="s">
        <v>177</v>
      </c>
      <c r="P575" t="s">
        <v>107</v>
      </c>
      <c r="Q575" t="s">
        <v>107</v>
      </c>
      <c r="R575" t="s">
        <v>108</v>
      </c>
    </row>
    <row r="576" spans="1:18" customFormat="1" x14ac:dyDescent="0.25">
      <c r="A576" t="str">
        <f>"19374"</f>
        <v>19374</v>
      </c>
      <c r="B576" t="str">
        <f>"01800"</f>
        <v>01800</v>
      </c>
      <c r="C576" t="str">
        <f>"1300"</f>
        <v>1300</v>
      </c>
      <c r="D576" t="str">
        <f>"19374"</f>
        <v>19374</v>
      </c>
      <c r="E576" t="s">
        <v>730</v>
      </c>
      <c r="F576" t="s">
        <v>178</v>
      </c>
      <c r="G576" t="str">
        <f>"GR0019374"</f>
        <v>GR0019374</v>
      </c>
      <c r="H576" t="str">
        <f>" 00"</f>
        <v xml:space="preserve"> 00</v>
      </c>
      <c r="I576">
        <v>0.01</v>
      </c>
      <c r="J576">
        <v>9999999.9900000002</v>
      </c>
      <c r="K576" t="s">
        <v>104</v>
      </c>
      <c r="L576" t="s">
        <v>710</v>
      </c>
      <c r="M576" t="s">
        <v>106</v>
      </c>
      <c r="O576" t="s">
        <v>731</v>
      </c>
      <c r="P576" t="s">
        <v>107</v>
      </c>
      <c r="Q576" t="s">
        <v>107</v>
      </c>
      <c r="R576" t="s">
        <v>108</v>
      </c>
    </row>
    <row r="577" spans="1:18" customFormat="1" x14ac:dyDescent="0.25">
      <c r="A577" t="str">
        <f>"19375"</f>
        <v>19375</v>
      </c>
      <c r="B577" t="str">
        <f>"01780"</f>
        <v>01780</v>
      </c>
      <c r="C577" t="str">
        <f>"1300"</f>
        <v>1300</v>
      </c>
      <c r="D577" t="str">
        <f>"19375"</f>
        <v>19375</v>
      </c>
      <c r="E577" t="s">
        <v>732</v>
      </c>
      <c r="F577" t="s">
        <v>172</v>
      </c>
      <c r="G577" t="str">
        <f>"GR0019375"</f>
        <v>GR0019375</v>
      </c>
      <c r="H577" t="str">
        <f>" 00"</f>
        <v xml:space="preserve"> 00</v>
      </c>
      <c r="I577">
        <v>0.01</v>
      </c>
      <c r="J577">
        <v>9999999.9900000002</v>
      </c>
      <c r="K577" t="s">
        <v>104</v>
      </c>
      <c r="L577" t="s">
        <v>710</v>
      </c>
      <c r="M577" t="s">
        <v>106</v>
      </c>
      <c r="O577" t="s">
        <v>733</v>
      </c>
      <c r="P577" t="s">
        <v>107</v>
      </c>
      <c r="Q577" t="s">
        <v>107</v>
      </c>
      <c r="R577" t="s">
        <v>108</v>
      </c>
    </row>
    <row r="578" spans="1:18" customFormat="1" x14ac:dyDescent="0.25">
      <c r="A578" t="str">
        <f>"19376"</f>
        <v>19376</v>
      </c>
      <c r="B578" t="str">
        <f>"01810"</f>
        <v>01810</v>
      </c>
      <c r="C578" t="str">
        <f>"1300"</f>
        <v>1300</v>
      </c>
      <c r="D578" t="str">
        <f>"19376"</f>
        <v>19376</v>
      </c>
      <c r="E578" t="s">
        <v>734</v>
      </c>
      <c r="F578" t="s">
        <v>182</v>
      </c>
      <c r="G578" t="str">
        <f>"GR0019376"</f>
        <v>GR0019376</v>
      </c>
      <c r="H578" t="str">
        <f>" 00"</f>
        <v xml:space="preserve"> 00</v>
      </c>
      <c r="I578">
        <v>0.01</v>
      </c>
      <c r="J578">
        <v>9999999.9900000002</v>
      </c>
      <c r="K578" t="s">
        <v>104</v>
      </c>
      <c r="L578" t="s">
        <v>710</v>
      </c>
      <c r="M578" t="s">
        <v>106</v>
      </c>
      <c r="O578" t="s">
        <v>735</v>
      </c>
      <c r="P578" t="s">
        <v>107</v>
      </c>
      <c r="Q578" t="s">
        <v>107</v>
      </c>
      <c r="R578" t="s">
        <v>108</v>
      </c>
    </row>
    <row r="579" spans="1:18" customFormat="1" x14ac:dyDescent="0.25">
      <c r="A579" t="str">
        <f>"19377"</f>
        <v>19377</v>
      </c>
      <c r="B579" t="str">
        <f>"01820"</f>
        <v>01820</v>
      </c>
      <c r="C579" t="str">
        <f>"1300"</f>
        <v>1300</v>
      </c>
      <c r="D579" t="str">
        <f>"19377"</f>
        <v>19377</v>
      </c>
      <c r="E579" t="s">
        <v>736</v>
      </c>
      <c r="F579" t="s">
        <v>184</v>
      </c>
      <c r="G579" t="str">
        <f>"GR0019377"</f>
        <v>GR0019377</v>
      </c>
      <c r="H579" t="str">
        <f>" 00"</f>
        <v xml:space="preserve"> 00</v>
      </c>
      <c r="I579">
        <v>0.01</v>
      </c>
      <c r="J579">
        <v>9999999.9900000002</v>
      </c>
      <c r="K579" t="s">
        <v>104</v>
      </c>
      <c r="L579" t="s">
        <v>710</v>
      </c>
      <c r="M579" t="s">
        <v>106</v>
      </c>
      <c r="O579" t="s">
        <v>668</v>
      </c>
      <c r="P579" t="s">
        <v>107</v>
      </c>
      <c r="Q579" t="s">
        <v>107</v>
      </c>
      <c r="R579" t="s">
        <v>108</v>
      </c>
    </row>
    <row r="580" spans="1:18" customFormat="1" x14ac:dyDescent="0.25">
      <c r="A580" t="str">
        <f>"19378"</f>
        <v>19378</v>
      </c>
      <c r="B580" t="str">
        <f>"01630"</f>
        <v>01630</v>
      </c>
      <c r="C580" t="str">
        <f>"1300"</f>
        <v>1300</v>
      </c>
      <c r="D580" t="str">
        <f>"19378"</f>
        <v>19378</v>
      </c>
      <c r="E580" t="s">
        <v>737</v>
      </c>
      <c r="F580" t="s">
        <v>135</v>
      </c>
      <c r="G580" t="str">
        <f>"GR0019378"</f>
        <v>GR0019378</v>
      </c>
      <c r="H580" t="str">
        <f>" 00"</f>
        <v xml:space="preserve"> 00</v>
      </c>
      <c r="I580">
        <v>0.01</v>
      </c>
      <c r="J580">
        <v>9999999.9900000002</v>
      </c>
      <c r="K580" t="s">
        <v>56</v>
      </c>
      <c r="L580" t="s">
        <v>57</v>
      </c>
      <c r="M580" t="s">
        <v>58</v>
      </c>
      <c r="O580" t="s">
        <v>738</v>
      </c>
      <c r="P580" t="s">
        <v>29</v>
      </c>
      <c r="Q580" t="s">
        <v>29</v>
      </c>
      <c r="R580" t="s">
        <v>59</v>
      </c>
    </row>
    <row r="581" spans="1:18" customFormat="1" x14ac:dyDescent="0.25">
      <c r="A581" t="str">
        <f>"19379"</f>
        <v>19379</v>
      </c>
      <c r="B581" t="str">
        <f>"01500"</f>
        <v>01500</v>
      </c>
      <c r="C581" t="str">
        <f>"1300"</f>
        <v>1300</v>
      </c>
      <c r="D581" t="str">
        <f>"19379"</f>
        <v>19379</v>
      </c>
      <c r="E581" t="s">
        <v>739</v>
      </c>
      <c r="F581" t="s">
        <v>123</v>
      </c>
      <c r="G581" t="str">
        <f>"GR0019379"</f>
        <v>GR0019379</v>
      </c>
      <c r="H581" t="str">
        <f>" 00"</f>
        <v xml:space="preserve"> 00</v>
      </c>
      <c r="I581">
        <v>0.01</v>
      </c>
      <c r="J581">
        <v>9999999.9900000002</v>
      </c>
      <c r="K581" t="s">
        <v>56</v>
      </c>
      <c r="L581" t="s">
        <v>57</v>
      </c>
      <c r="M581" t="s">
        <v>58</v>
      </c>
      <c r="O581" t="s">
        <v>740</v>
      </c>
      <c r="P581" t="s">
        <v>29</v>
      </c>
      <c r="Q581" t="s">
        <v>29</v>
      </c>
      <c r="R581" t="s">
        <v>59</v>
      </c>
    </row>
    <row r="582" spans="1:18" customFormat="1" x14ac:dyDescent="0.25">
      <c r="A582" t="str">
        <f>"19380"</f>
        <v>19380</v>
      </c>
      <c r="B582" t="str">
        <f>"01640"</f>
        <v>01640</v>
      </c>
      <c r="C582" t="str">
        <f>"1300"</f>
        <v>1300</v>
      </c>
      <c r="D582" t="str">
        <f>"19380"</f>
        <v>19380</v>
      </c>
      <c r="E582" t="s">
        <v>741</v>
      </c>
      <c r="F582" t="s">
        <v>136</v>
      </c>
      <c r="G582" t="str">
        <f>"GR0019380"</f>
        <v>GR0019380</v>
      </c>
      <c r="H582" t="str">
        <f>" 00"</f>
        <v xml:space="preserve"> 00</v>
      </c>
      <c r="I582">
        <v>0.01</v>
      </c>
      <c r="J582">
        <v>9999999.9900000002</v>
      </c>
      <c r="K582" t="s">
        <v>56</v>
      </c>
      <c r="L582" t="s">
        <v>57</v>
      </c>
      <c r="M582" t="s">
        <v>58</v>
      </c>
      <c r="O582" t="s">
        <v>742</v>
      </c>
      <c r="P582" t="s">
        <v>29</v>
      </c>
      <c r="Q582" t="s">
        <v>29</v>
      </c>
      <c r="R582" t="s">
        <v>59</v>
      </c>
    </row>
    <row r="583" spans="1:18" customFormat="1" x14ac:dyDescent="0.25">
      <c r="A583" t="str">
        <f>"19381"</f>
        <v>19381</v>
      </c>
      <c r="B583" t="str">
        <f>"01550"</f>
        <v>01550</v>
      </c>
      <c r="C583" t="str">
        <f>"1300"</f>
        <v>1300</v>
      </c>
      <c r="D583" t="str">
        <f>"19381"</f>
        <v>19381</v>
      </c>
      <c r="E583" t="s">
        <v>743</v>
      </c>
      <c r="F583" t="s">
        <v>127</v>
      </c>
      <c r="G583" t="str">
        <f>"GR0019381"</f>
        <v>GR0019381</v>
      </c>
      <c r="H583" t="str">
        <f>" 00"</f>
        <v xml:space="preserve"> 00</v>
      </c>
      <c r="I583">
        <v>0.01</v>
      </c>
      <c r="J583">
        <v>9999999.9900000002</v>
      </c>
      <c r="K583" t="s">
        <v>56</v>
      </c>
      <c r="L583" t="s">
        <v>57</v>
      </c>
      <c r="M583" t="s">
        <v>58</v>
      </c>
      <c r="O583" t="s">
        <v>744</v>
      </c>
      <c r="P583" t="s">
        <v>29</v>
      </c>
      <c r="Q583" t="s">
        <v>29</v>
      </c>
      <c r="R583" t="s">
        <v>59</v>
      </c>
    </row>
    <row r="584" spans="1:18" customFormat="1" x14ac:dyDescent="0.25">
      <c r="A584" t="str">
        <f>"19382"</f>
        <v>19382</v>
      </c>
      <c r="B584" t="str">
        <f>"01645"</f>
        <v>01645</v>
      </c>
      <c r="C584" t="str">
        <f>"1300"</f>
        <v>1300</v>
      </c>
      <c r="D584" t="str">
        <f>"19382"</f>
        <v>19382</v>
      </c>
      <c r="E584" t="s">
        <v>745</v>
      </c>
      <c r="F584" t="s">
        <v>137</v>
      </c>
      <c r="G584" t="str">
        <f>"GR0019382"</f>
        <v>GR0019382</v>
      </c>
      <c r="H584" t="str">
        <f>" 00"</f>
        <v xml:space="preserve"> 00</v>
      </c>
      <c r="I584">
        <v>0.01</v>
      </c>
      <c r="J584">
        <v>9999999.9900000002</v>
      </c>
      <c r="K584" t="s">
        <v>56</v>
      </c>
      <c r="L584" t="s">
        <v>57</v>
      </c>
      <c r="M584" t="s">
        <v>58</v>
      </c>
      <c r="O584" t="s">
        <v>718</v>
      </c>
      <c r="P584" t="s">
        <v>29</v>
      </c>
      <c r="Q584" t="s">
        <v>29</v>
      </c>
      <c r="R584" t="s">
        <v>59</v>
      </c>
    </row>
    <row r="585" spans="1:18" customFormat="1" x14ac:dyDescent="0.25">
      <c r="A585" t="str">
        <f>"20001"</f>
        <v>20001</v>
      </c>
      <c r="B585" t="str">
        <f>"05160"</f>
        <v>05160</v>
      </c>
      <c r="C585" t="str">
        <f>"1800"</f>
        <v>1800</v>
      </c>
      <c r="D585" t="str">
        <f>""</f>
        <v/>
      </c>
      <c r="E585" t="s">
        <v>746</v>
      </c>
      <c r="F585" t="s">
        <v>379</v>
      </c>
      <c r="G585" t="str">
        <f>""</f>
        <v/>
      </c>
      <c r="H585" t="str">
        <f>" 00"</f>
        <v xml:space="preserve"> 00</v>
      </c>
      <c r="I585">
        <v>0.01</v>
      </c>
      <c r="J585">
        <v>9999999.9900000002</v>
      </c>
      <c r="K585" t="s">
        <v>335</v>
      </c>
      <c r="L585" t="s">
        <v>336</v>
      </c>
      <c r="M585" t="s">
        <v>368</v>
      </c>
      <c r="P585" t="s">
        <v>230</v>
      </c>
      <c r="Q585" t="s">
        <v>230</v>
      </c>
      <c r="R585" t="s">
        <v>335</v>
      </c>
    </row>
    <row r="586" spans="1:18" customFormat="1" x14ac:dyDescent="0.25">
      <c r="A586" t="str">
        <f>"20125"</f>
        <v>20125</v>
      </c>
      <c r="B586" t="str">
        <f>"05160"</f>
        <v>05160</v>
      </c>
      <c r="C586" t="str">
        <f>"1800"</f>
        <v>1800</v>
      </c>
      <c r="D586" t="str">
        <f>""</f>
        <v/>
      </c>
      <c r="E586" t="s">
        <v>747</v>
      </c>
      <c r="F586" t="s">
        <v>379</v>
      </c>
      <c r="G586" t="str">
        <f>""</f>
        <v/>
      </c>
      <c r="H586" t="str">
        <f>" 00"</f>
        <v xml:space="preserve"> 00</v>
      </c>
      <c r="I586">
        <v>0.01</v>
      </c>
      <c r="J586">
        <v>9999999.9900000002</v>
      </c>
      <c r="K586" t="s">
        <v>335</v>
      </c>
      <c r="L586" t="s">
        <v>336</v>
      </c>
      <c r="P586" t="s">
        <v>230</v>
      </c>
      <c r="Q586" t="s">
        <v>230</v>
      </c>
      <c r="R586" t="s">
        <v>335</v>
      </c>
    </row>
    <row r="587" spans="1:18" customFormat="1" x14ac:dyDescent="0.25">
      <c r="A587" t="str">
        <f>"20126"</f>
        <v>20126</v>
      </c>
      <c r="B587" t="str">
        <f>"05160"</f>
        <v>05160</v>
      </c>
      <c r="C587" t="str">
        <f>"1800"</f>
        <v>1800</v>
      </c>
      <c r="D587" t="str">
        <f>""</f>
        <v/>
      </c>
      <c r="E587" t="s">
        <v>748</v>
      </c>
      <c r="F587" t="s">
        <v>379</v>
      </c>
      <c r="G587" t="str">
        <f>""</f>
        <v/>
      </c>
      <c r="H587" t="str">
        <f>" 00"</f>
        <v xml:space="preserve"> 00</v>
      </c>
      <c r="I587">
        <v>0.01</v>
      </c>
      <c r="J587">
        <v>9999999.9900000002</v>
      </c>
      <c r="K587" t="s">
        <v>335</v>
      </c>
      <c r="L587" t="s">
        <v>336</v>
      </c>
      <c r="P587" t="s">
        <v>230</v>
      </c>
      <c r="Q587" t="s">
        <v>230</v>
      </c>
      <c r="R587" t="s">
        <v>335</v>
      </c>
    </row>
    <row r="588" spans="1:18" customFormat="1" x14ac:dyDescent="0.25">
      <c r="A588" t="str">
        <f>"20127"</f>
        <v>20127</v>
      </c>
      <c r="B588" t="str">
        <f>"05160"</f>
        <v>05160</v>
      </c>
      <c r="C588" t="str">
        <f>"1800"</f>
        <v>1800</v>
      </c>
      <c r="D588" t="str">
        <f>""</f>
        <v/>
      </c>
      <c r="E588" t="s">
        <v>749</v>
      </c>
      <c r="F588" t="s">
        <v>379</v>
      </c>
      <c r="G588" t="str">
        <f>""</f>
        <v/>
      </c>
      <c r="H588" t="str">
        <f>" 00"</f>
        <v xml:space="preserve"> 00</v>
      </c>
      <c r="I588">
        <v>0.01</v>
      </c>
      <c r="J588">
        <v>9999999.9900000002</v>
      </c>
      <c r="K588" t="s">
        <v>335</v>
      </c>
      <c r="L588" t="s">
        <v>336</v>
      </c>
      <c r="P588" t="s">
        <v>230</v>
      </c>
      <c r="Q588" t="s">
        <v>230</v>
      </c>
      <c r="R588" t="s">
        <v>335</v>
      </c>
    </row>
    <row r="589" spans="1:18" customFormat="1" x14ac:dyDescent="0.25">
      <c r="A589" t="str">
        <f>"20201"</f>
        <v>20201</v>
      </c>
      <c r="B589" t="str">
        <f>"05160"</f>
        <v>05160</v>
      </c>
      <c r="C589" t="str">
        <f>"1800"</f>
        <v>1800</v>
      </c>
      <c r="D589" t="str">
        <f>""</f>
        <v/>
      </c>
      <c r="E589" t="s">
        <v>750</v>
      </c>
      <c r="F589" t="s">
        <v>379</v>
      </c>
      <c r="G589" t="str">
        <f>""</f>
        <v/>
      </c>
      <c r="H589" t="str">
        <f>" 00"</f>
        <v xml:space="preserve"> 00</v>
      </c>
      <c r="I589">
        <v>0.01</v>
      </c>
      <c r="J589">
        <v>9999999.9900000002</v>
      </c>
      <c r="K589" t="s">
        <v>335</v>
      </c>
      <c r="L589" t="s">
        <v>336</v>
      </c>
      <c r="M589" t="s">
        <v>368</v>
      </c>
      <c r="P589" t="s">
        <v>230</v>
      </c>
      <c r="Q589" t="s">
        <v>230</v>
      </c>
      <c r="R589" t="s">
        <v>335</v>
      </c>
    </row>
    <row r="590" spans="1:18" customFormat="1" x14ac:dyDescent="0.25">
      <c r="A590" t="str">
        <f>"20301"</f>
        <v>20301</v>
      </c>
      <c r="B590" t="str">
        <f>"05160"</f>
        <v>05160</v>
      </c>
      <c r="C590" t="str">
        <f>"1400"</f>
        <v>1400</v>
      </c>
      <c r="D590" t="str">
        <f>""</f>
        <v/>
      </c>
      <c r="E590" t="s">
        <v>751</v>
      </c>
      <c r="F590" t="s">
        <v>379</v>
      </c>
      <c r="G590" t="str">
        <f>""</f>
        <v/>
      </c>
      <c r="H590" t="str">
        <f>" 00"</f>
        <v xml:space="preserve"> 00</v>
      </c>
      <c r="I590">
        <v>0.01</v>
      </c>
      <c r="J590">
        <v>9999999.9900000002</v>
      </c>
      <c r="K590" t="s">
        <v>335</v>
      </c>
      <c r="L590" t="s">
        <v>336</v>
      </c>
      <c r="M590" t="s">
        <v>368</v>
      </c>
      <c r="P590" t="s">
        <v>230</v>
      </c>
      <c r="Q590" t="s">
        <v>230</v>
      </c>
      <c r="R590" t="s">
        <v>335</v>
      </c>
    </row>
    <row r="591" spans="1:18" customFormat="1" x14ac:dyDescent="0.25">
      <c r="A591" t="str">
        <f>"20302"</f>
        <v>20302</v>
      </c>
      <c r="B591" t="str">
        <f>"05140"</f>
        <v>05140</v>
      </c>
      <c r="C591" t="str">
        <f>"1700"</f>
        <v>1700</v>
      </c>
      <c r="D591" t="str">
        <f>"20302"</f>
        <v>20302</v>
      </c>
      <c r="E591" t="s">
        <v>752</v>
      </c>
      <c r="F591" t="s">
        <v>373</v>
      </c>
      <c r="G591" t="str">
        <f>""</f>
        <v/>
      </c>
      <c r="H591" t="str">
        <f>" 00"</f>
        <v xml:space="preserve"> 00</v>
      </c>
      <c r="I591">
        <v>0.01</v>
      </c>
      <c r="J591">
        <v>9999999.9900000002</v>
      </c>
      <c r="K591" t="s">
        <v>27</v>
      </c>
      <c r="L591" t="s">
        <v>611</v>
      </c>
      <c r="M591" t="s">
        <v>28</v>
      </c>
      <c r="P591" t="s">
        <v>230</v>
      </c>
      <c r="Q591" t="s">
        <v>230</v>
      </c>
      <c r="R591" t="s">
        <v>374</v>
      </c>
    </row>
    <row r="592" spans="1:18" customFormat="1" x14ac:dyDescent="0.25">
      <c r="A592" t="str">
        <f>"20303"</f>
        <v>20303</v>
      </c>
      <c r="B592" t="str">
        <f>"05160"</f>
        <v>05160</v>
      </c>
      <c r="C592" t="str">
        <f>"1600"</f>
        <v>1600</v>
      </c>
      <c r="D592" t="str">
        <f>""</f>
        <v/>
      </c>
      <c r="E592" t="s">
        <v>753</v>
      </c>
      <c r="F592" t="s">
        <v>379</v>
      </c>
      <c r="G592" t="str">
        <f>""</f>
        <v/>
      </c>
      <c r="H592" t="str">
        <f>" 00"</f>
        <v xml:space="preserve"> 00</v>
      </c>
      <c r="I592">
        <v>0.01</v>
      </c>
      <c r="J592">
        <v>9999999.9900000002</v>
      </c>
      <c r="K592" t="s">
        <v>335</v>
      </c>
      <c r="L592" t="s">
        <v>336</v>
      </c>
      <c r="M592" t="s">
        <v>368</v>
      </c>
      <c r="P592" t="s">
        <v>230</v>
      </c>
      <c r="Q592" t="s">
        <v>230</v>
      </c>
      <c r="R592" t="s">
        <v>335</v>
      </c>
    </row>
    <row r="593" spans="1:18" customFormat="1" x14ac:dyDescent="0.25">
      <c r="A593" t="str">
        <f>"20304"</f>
        <v>20304</v>
      </c>
      <c r="B593" t="str">
        <f>"05160"</f>
        <v>05160</v>
      </c>
      <c r="C593" t="str">
        <f>"1600"</f>
        <v>1600</v>
      </c>
      <c r="D593" t="str">
        <f>""</f>
        <v/>
      </c>
      <c r="E593" t="s">
        <v>754</v>
      </c>
      <c r="F593" t="s">
        <v>379</v>
      </c>
      <c r="G593" t="str">
        <f>""</f>
        <v/>
      </c>
      <c r="H593" t="str">
        <f>" 00"</f>
        <v xml:space="preserve"> 00</v>
      </c>
      <c r="I593">
        <v>0.01</v>
      </c>
      <c r="J593">
        <v>9999999.9900000002</v>
      </c>
      <c r="K593" t="s">
        <v>335</v>
      </c>
      <c r="L593" t="s">
        <v>336</v>
      </c>
      <c r="M593" t="s">
        <v>368</v>
      </c>
      <c r="P593" t="s">
        <v>230</v>
      </c>
      <c r="Q593" t="s">
        <v>230</v>
      </c>
      <c r="R593" t="s">
        <v>335</v>
      </c>
    </row>
    <row r="594" spans="1:18" customFormat="1" x14ac:dyDescent="0.25">
      <c r="A594" t="str">
        <f>"21192"</f>
        <v>21192</v>
      </c>
      <c r="B594" t="str">
        <f>"01260"</f>
        <v>01260</v>
      </c>
      <c r="C594" t="str">
        <f>"1300"</f>
        <v>1300</v>
      </c>
      <c r="D594" t="str">
        <f>"21192"</f>
        <v>21192</v>
      </c>
      <c r="E594" t="s">
        <v>755</v>
      </c>
      <c r="F594" t="s">
        <v>77</v>
      </c>
      <c r="G594" t="str">
        <f>"GR0021192"</f>
        <v>GR0021192</v>
      </c>
      <c r="H594" t="str">
        <f>" 00"</f>
        <v xml:space="preserve"> 00</v>
      </c>
      <c r="I594">
        <v>0.01</v>
      </c>
      <c r="J594">
        <v>9999999.9900000002</v>
      </c>
      <c r="K594" t="s">
        <v>756</v>
      </c>
      <c r="L594" t="s">
        <v>343</v>
      </c>
      <c r="M594" t="s">
        <v>757</v>
      </c>
      <c r="O594" t="s">
        <v>756</v>
      </c>
      <c r="P594" t="s">
        <v>107</v>
      </c>
      <c r="Q594" t="s">
        <v>107</v>
      </c>
      <c r="R594" t="s">
        <v>757</v>
      </c>
    </row>
    <row r="595" spans="1:18" customFormat="1" x14ac:dyDescent="0.25">
      <c r="A595" t="str">
        <f>"21212"</f>
        <v>21212</v>
      </c>
      <c r="B595" t="str">
        <f>"01290"</f>
        <v>01290</v>
      </c>
      <c r="C595" t="str">
        <f>"1300"</f>
        <v>1300</v>
      </c>
      <c r="D595" t="str">
        <f>"21212"</f>
        <v>21212</v>
      </c>
      <c r="E595" t="s">
        <v>758</v>
      </c>
      <c r="F595" t="s">
        <v>84</v>
      </c>
      <c r="G595" t="str">
        <f>"GR0021212"</f>
        <v>GR0021212</v>
      </c>
      <c r="H595" t="str">
        <f>" 00"</f>
        <v xml:space="preserve"> 00</v>
      </c>
      <c r="I595">
        <v>0.01</v>
      </c>
      <c r="J595">
        <v>9999999.9900000002</v>
      </c>
      <c r="K595" t="s">
        <v>71</v>
      </c>
      <c r="L595" t="s">
        <v>27</v>
      </c>
      <c r="M595" t="s">
        <v>28</v>
      </c>
      <c r="O595" t="s">
        <v>71</v>
      </c>
      <c r="P595" t="s">
        <v>29</v>
      </c>
      <c r="Q595" t="s">
        <v>29</v>
      </c>
      <c r="R595" t="s">
        <v>28</v>
      </c>
    </row>
    <row r="596" spans="1:18" customFormat="1" x14ac:dyDescent="0.25">
      <c r="A596" t="str">
        <f>"21214"</f>
        <v>21214</v>
      </c>
      <c r="B596" t="str">
        <f>"01620"</f>
        <v>01620</v>
      </c>
      <c r="C596" t="str">
        <f>"1200"</f>
        <v>1200</v>
      </c>
      <c r="D596" t="str">
        <f>"21214"</f>
        <v>21214</v>
      </c>
      <c r="E596" t="s">
        <v>759</v>
      </c>
      <c r="F596" t="s">
        <v>133</v>
      </c>
      <c r="G596" t="str">
        <f>"GR0021214"</f>
        <v>GR0021214</v>
      </c>
      <c r="H596" t="str">
        <f>" 00"</f>
        <v xml:space="preserve"> 00</v>
      </c>
      <c r="I596">
        <v>0.01</v>
      </c>
      <c r="J596">
        <v>9999999.9900000002</v>
      </c>
      <c r="K596" t="s">
        <v>56</v>
      </c>
      <c r="L596" t="s">
        <v>57</v>
      </c>
      <c r="M596" t="s">
        <v>58</v>
      </c>
      <c r="O596" t="s">
        <v>760</v>
      </c>
      <c r="P596" t="s">
        <v>29</v>
      </c>
      <c r="Q596" t="s">
        <v>29</v>
      </c>
      <c r="R596" t="s">
        <v>134</v>
      </c>
    </row>
    <row r="597" spans="1:18" customFormat="1" x14ac:dyDescent="0.25">
      <c r="A597" t="str">
        <f>"21215"</f>
        <v>21215</v>
      </c>
      <c r="B597" t="str">
        <f>"01810"</f>
        <v>01810</v>
      </c>
      <c r="C597" t="str">
        <f>"1200"</f>
        <v>1200</v>
      </c>
      <c r="D597" t="str">
        <f>"21215"</f>
        <v>21215</v>
      </c>
      <c r="E597" t="s">
        <v>761</v>
      </c>
      <c r="F597" t="s">
        <v>182</v>
      </c>
      <c r="G597" t="str">
        <f>"GR0021215"</f>
        <v>GR0021215</v>
      </c>
      <c r="H597" t="str">
        <f>" 00"</f>
        <v xml:space="preserve"> 00</v>
      </c>
      <c r="I597">
        <v>0.01</v>
      </c>
      <c r="J597">
        <v>9999999.9900000002</v>
      </c>
      <c r="K597" t="s">
        <v>183</v>
      </c>
      <c r="L597" t="s">
        <v>104</v>
      </c>
      <c r="M597" t="s">
        <v>105</v>
      </c>
      <c r="N597" t="s">
        <v>106</v>
      </c>
      <c r="O597" t="s">
        <v>183</v>
      </c>
      <c r="P597" t="s">
        <v>107</v>
      </c>
      <c r="Q597" t="s">
        <v>107</v>
      </c>
      <c r="R597" t="s">
        <v>108</v>
      </c>
    </row>
    <row r="598" spans="1:18" customFormat="1" x14ac:dyDescent="0.25">
      <c r="A598" t="str">
        <f>"21601"</f>
        <v>21601</v>
      </c>
      <c r="B598" t="str">
        <f>"01695"</f>
        <v>01695</v>
      </c>
      <c r="C598" t="str">
        <f>"1600"</f>
        <v>1600</v>
      </c>
      <c r="D598" t="str">
        <f>"21601"</f>
        <v>21601</v>
      </c>
      <c r="E598" t="s">
        <v>762</v>
      </c>
      <c r="F598" t="s">
        <v>149</v>
      </c>
      <c r="G598" t="str">
        <f>"GR0021601"</f>
        <v>GR0021601</v>
      </c>
      <c r="H598" t="str">
        <f>" 10"</f>
        <v xml:space="preserve"> 10</v>
      </c>
      <c r="I598">
        <v>0.01</v>
      </c>
      <c r="J598">
        <v>500</v>
      </c>
      <c r="K598" t="s">
        <v>139</v>
      </c>
      <c r="L598" t="s">
        <v>140</v>
      </c>
      <c r="M598" t="s">
        <v>150</v>
      </c>
      <c r="N598" t="s">
        <v>141</v>
      </c>
      <c r="O598" t="s">
        <v>763</v>
      </c>
      <c r="P598" t="s">
        <v>24</v>
      </c>
      <c r="Q598" t="s">
        <v>24</v>
      </c>
      <c r="R598" t="s">
        <v>139</v>
      </c>
    </row>
    <row r="599" spans="1:18" customFormat="1" x14ac:dyDescent="0.25">
      <c r="A599" t="str">
        <f>"21601"</f>
        <v>21601</v>
      </c>
      <c r="B599" t="str">
        <f>"01695"</f>
        <v>01695</v>
      </c>
      <c r="C599" t="str">
        <f>"1600"</f>
        <v>1600</v>
      </c>
      <c r="D599" t="str">
        <f>"21601"</f>
        <v>21601</v>
      </c>
      <c r="E599" t="s">
        <v>762</v>
      </c>
      <c r="F599" t="s">
        <v>149</v>
      </c>
      <c r="G599" t="str">
        <f>"GR0021601"</f>
        <v>GR0021601</v>
      </c>
      <c r="H599" t="str">
        <f>" 20"</f>
        <v xml:space="preserve"> 20</v>
      </c>
      <c r="I599">
        <v>500.01</v>
      </c>
      <c r="J599">
        <v>9999999.9900000002</v>
      </c>
      <c r="K599" t="s">
        <v>140</v>
      </c>
      <c r="L599" t="s">
        <v>150</v>
      </c>
      <c r="O599" t="s">
        <v>763</v>
      </c>
      <c r="P599" t="s">
        <v>24</v>
      </c>
      <c r="Q599" t="s">
        <v>24</v>
      </c>
      <c r="R599" t="s">
        <v>139</v>
      </c>
    </row>
    <row r="600" spans="1:18" customFormat="1" x14ac:dyDescent="0.25">
      <c r="A600" t="str">
        <f>"21602"</f>
        <v>21602</v>
      </c>
      <c r="B600" t="str">
        <f>"01695"</f>
        <v>01695</v>
      </c>
      <c r="C600" t="str">
        <f>"1600"</f>
        <v>1600</v>
      </c>
      <c r="D600" t="str">
        <f>"21602"</f>
        <v>21602</v>
      </c>
      <c r="E600" t="s">
        <v>764</v>
      </c>
      <c r="F600" t="s">
        <v>149</v>
      </c>
      <c r="G600" t="str">
        <f>"GR0021601"</f>
        <v>GR0021601</v>
      </c>
      <c r="H600" t="str">
        <f>" 10"</f>
        <v xml:space="preserve"> 10</v>
      </c>
      <c r="I600">
        <v>0.01</v>
      </c>
      <c r="J600">
        <v>500</v>
      </c>
      <c r="K600" t="s">
        <v>139</v>
      </c>
      <c r="L600" t="s">
        <v>140</v>
      </c>
      <c r="M600" t="s">
        <v>141</v>
      </c>
      <c r="O600" t="s">
        <v>763</v>
      </c>
      <c r="P600" t="s">
        <v>24</v>
      </c>
      <c r="Q600" t="s">
        <v>24</v>
      </c>
      <c r="R600" t="s">
        <v>139</v>
      </c>
    </row>
    <row r="601" spans="1:18" customFormat="1" x14ac:dyDescent="0.25">
      <c r="A601" t="str">
        <f>"21602"</f>
        <v>21602</v>
      </c>
      <c r="B601" t="str">
        <f>"01695"</f>
        <v>01695</v>
      </c>
      <c r="C601" t="str">
        <f>"1600"</f>
        <v>1600</v>
      </c>
      <c r="D601" t="str">
        <f>"21602"</f>
        <v>21602</v>
      </c>
      <c r="E601" t="s">
        <v>764</v>
      </c>
      <c r="F601" t="s">
        <v>149</v>
      </c>
      <c r="G601" t="str">
        <f>"GR0021601"</f>
        <v>GR0021601</v>
      </c>
      <c r="H601" t="str">
        <f>" 20"</f>
        <v xml:space="preserve"> 20</v>
      </c>
      <c r="I601">
        <v>500.01</v>
      </c>
      <c r="J601">
        <v>9999999.9900000002</v>
      </c>
      <c r="K601" t="s">
        <v>140</v>
      </c>
      <c r="L601" t="s">
        <v>150</v>
      </c>
      <c r="O601" t="s">
        <v>763</v>
      </c>
      <c r="P601" t="s">
        <v>24</v>
      </c>
      <c r="Q601" t="s">
        <v>24</v>
      </c>
      <c r="R601" t="s">
        <v>139</v>
      </c>
    </row>
    <row r="602" spans="1:18" customFormat="1" x14ac:dyDescent="0.25">
      <c r="A602" t="str">
        <f>"21603"</f>
        <v>21603</v>
      </c>
      <c r="B602" t="str">
        <f>"01695"</f>
        <v>01695</v>
      </c>
      <c r="C602" t="str">
        <f>"1600"</f>
        <v>1600</v>
      </c>
      <c r="D602" t="str">
        <f>"21603"</f>
        <v>21603</v>
      </c>
      <c r="E602" t="s">
        <v>765</v>
      </c>
      <c r="F602" t="s">
        <v>149</v>
      </c>
      <c r="G602" t="str">
        <f>"GR0021601"</f>
        <v>GR0021601</v>
      </c>
      <c r="H602" t="str">
        <f>" 10"</f>
        <v xml:space="preserve"> 10</v>
      </c>
      <c r="I602">
        <v>0.01</v>
      </c>
      <c r="J602">
        <v>500</v>
      </c>
      <c r="K602" t="s">
        <v>139</v>
      </c>
      <c r="L602" t="s">
        <v>140</v>
      </c>
      <c r="M602" t="s">
        <v>141</v>
      </c>
      <c r="O602" t="s">
        <v>763</v>
      </c>
      <c r="P602" t="s">
        <v>24</v>
      </c>
      <c r="Q602" t="s">
        <v>24</v>
      </c>
      <c r="R602" t="s">
        <v>139</v>
      </c>
    </row>
    <row r="603" spans="1:18" customFormat="1" x14ac:dyDescent="0.25">
      <c r="A603" t="str">
        <f>"21603"</f>
        <v>21603</v>
      </c>
      <c r="B603" t="str">
        <f>"01695"</f>
        <v>01695</v>
      </c>
      <c r="C603" t="str">
        <f>"1600"</f>
        <v>1600</v>
      </c>
      <c r="D603" t="str">
        <f>"21603"</f>
        <v>21603</v>
      </c>
      <c r="E603" t="s">
        <v>765</v>
      </c>
      <c r="F603" t="s">
        <v>149</v>
      </c>
      <c r="G603" t="str">
        <f>"GR0021601"</f>
        <v>GR0021601</v>
      </c>
      <c r="H603" t="str">
        <f>" 20"</f>
        <v xml:space="preserve"> 20</v>
      </c>
      <c r="I603">
        <v>500.01</v>
      </c>
      <c r="J603">
        <v>9999999.9900000002</v>
      </c>
      <c r="K603" t="s">
        <v>140</v>
      </c>
      <c r="L603" t="s">
        <v>150</v>
      </c>
      <c r="O603" t="s">
        <v>763</v>
      </c>
      <c r="P603" t="s">
        <v>24</v>
      </c>
      <c r="Q603" t="s">
        <v>24</v>
      </c>
      <c r="R603" t="s">
        <v>139</v>
      </c>
    </row>
    <row r="604" spans="1:18" customFormat="1" x14ac:dyDescent="0.25">
      <c r="A604" t="str">
        <f>"21606"</f>
        <v>21606</v>
      </c>
      <c r="B604" t="str">
        <f>"01695"</f>
        <v>01695</v>
      </c>
      <c r="C604" t="str">
        <f>"1600"</f>
        <v>1600</v>
      </c>
      <c r="D604" t="str">
        <f>"21606"</f>
        <v>21606</v>
      </c>
      <c r="E604" t="s">
        <v>766</v>
      </c>
      <c r="F604" t="s">
        <v>149</v>
      </c>
      <c r="G604" t="str">
        <f>"GR0021601"</f>
        <v>GR0021601</v>
      </c>
      <c r="H604" t="str">
        <f>" 10"</f>
        <v xml:space="preserve"> 10</v>
      </c>
      <c r="I604">
        <v>0.01</v>
      </c>
      <c r="J604">
        <v>500</v>
      </c>
      <c r="K604" t="s">
        <v>139</v>
      </c>
      <c r="L604" t="s">
        <v>140</v>
      </c>
      <c r="M604" t="s">
        <v>150</v>
      </c>
      <c r="N604" t="s">
        <v>141</v>
      </c>
      <c r="O604" t="s">
        <v>763</v>
      </c>
      <c r="P604" t="s">
        <v>24</v>
      </c>
      <c r="Q604" t="s">
        <v>24</v>
      </c>
      <c r="R604" t="s">
        <v>139</v>
      </c>
    </row>
    <row r="605" spans="1:18" customFormat="1" x14ac:dyDescent="0.25">
      <c r="A605" t="str">
        <f>"21606"</f>
        <v>21606</v>
      </c>
      <c r="B605" t="str">
        <f>"01695"</f>
        <v>01695</v>
      </c>
      <c r="C605" t="str">
        <f>"1600"</f>
        <v>1600</v>
      </c>
      <c r="D605" t="str">
        <f>"21606"</f>
        <v>21606</v>
      </c>
      <c r="E605" t="s">
        <v>766</v>
      </c>
      <c r="F605" t="s">
        <v>149</v>
      </c>
      <c r="G605" t="str">
        <f>"GR0021601"</f>
        <v>GR0021601</v>
      </c>
      <c r="H605" t="str">
        <f>" 20"</f>
        <v xml:space="preserve"> 20</v>
      </c>
      <c r="I605">
        <v>500.01</v>
      </c>
      <c r="J605">
        <v>9999999.9900000002</v>
      </c>
      <c r="K605" t="s">
        <v>140</v>
      </c>
      <c r="L605" t="s">
        <v>150</v>
      </c>
      <c r="O605" t="s">
        <v>763</v>
      </c>
      <c r="P605" t="s">
        <v>24</v>
      </c>
      <c r="Q605" t="s">
        <v>24</v>
      </c>
      <c r="R605" t="s">
        <v>139</v>
      </c>
    </row>
    <row r="606" spans="1:18" customFormat="1" x14ac:dyDescent="0.25">
      <c r="A606" t="str">
        <f>"21607"</f>
        <v>21607</v>
      </c>
      <c r="B606" t="str">
        <f>"01695"</f>
        <v>01695</v>
      </c>
      <c r="C606" t="str">
        <f>"1600"</f>
        <v>1600</v>
      </c>
      <c r="D606" t="str">
        <f>"21607"</f>
        <v>21607</v>
      </c>
      <c r="E606" t="s">
        <v>767</v>
      </c>
      <c r="F606" t="s">
        <v>149</v>
      </c>
      <c r="G606" t="str">
        <f>"GR0021601"</f>
        <v>GR0021601</v>
      </c>
      <c r="H606" t="str">
        <f>" 10"</f>
        <v xml:space="preserve"> 10</v>
      </c>
      <c r="I606">
        <v>0.01</v>
      </c>
      <c r="J606">
        <v>500</v>
      </c>
      <c r="K606" t="s">
        <v>139</v>
      </c>
      <c r="L606" t="s">
        <v>140</v>
      </c>
      <c r="M606" t="s">
        <v>141</v>
      </c>
      <c r="O606" t="s">
        <v>763</v>
      </c>
      <c r="P606" t="s">
        <v>24</v>
      </c>
      <c r="Q606" t="s">
        <v>24</v>
      </c>
      <c r="R606" t="s">
        <v>139</v>
      </c>
    </row>
    <row r="607" spans="1:18" customFormat="1" x14ac:dyDescent="0.25">
      <c r="A607" t="str">
        <f>"21607"</f>
        <v>21607</v>
      </c>
      <c r="B607" t="str">
        <f>"01695"</f>
        <v>01695</v>
      </c>
      <c r="C607" t="str">
        <f>"1600"</f>
        <v>1600</v>
      </c>
      <c r="D607" t="str">
        <f>"21607"</f>
        <v>21607</v>
      </c>
      <c r="E607" t="s">
        <v>767</v>
      </c>
      <c r="F607" t="s">
        <v>149</v>
      </c>
      <c r="G607" t="str">
        <f>"GR0021601"</f>
        <v>GR0021601</v>
      </c>
      <c r="H607" t="str">
        <f>" 20"</f>
        <v xml:space="preserve"> 20</v>
      </c>
      <c r="I607">
        <v>500.01</v>
      </c>
      <c r="J607">
        <v>9999999.9900000002</v>
      </c>
      <c r="K607" t="s">
        <v>140</v>
      </c>
      <c r="L607" t="s">
        <v>150</v>
      </c>
      <c r="O607" t="s">
        <v>763</v>
      </c>
      <c r="P607" t="s">
        <v>24</v>
      </c>
      <c r="Q607" t="s">
        <v>24</v>
      </c>
      <c r="R607" t="s">
        <v>139</v>
      </c>
    </row>
    <row r="608" spans="1:18" customFormat="1" x14ac:dyDescent="0.25">
      <c r="A608" t="str">
        <f>"21608"</f>
        <v>21608</v>
      </c>
      <c r="B608" t="str">
        <f>"01695"</f>
        <v>01695</v>
      </c>
      <c r="C608" t="str">
        <f>"1600"</f>
        <v>1600</v>
      </c>
      <c r="D608" t="str">
        <f>"21608"</f>
        <v>21608</v>
      </c>
      <c r="E608" t="s">
        <v>768</v>
      </c>
      <c r="F608" t="s">
        <v>149</v>
      </c>
      <c r="G608" t="str">
        <f>"GR0021601"</f>
        <v>GR0021601</v>
      </c>
      <c r="H608" t="str">
        <f>" 10"</f>
        <v xml:space="preserve"> 10</v>
      </c>
      <c r="I608">
        <v>0.01</v>
      </c>
      <c r="J608">
        <v>500</v>
      </c>
      <c r="K608" t="s">
        <v>139</v>
      </c>
      <c r="L608" t="s">
        <v>140</v>
      </c>
      <c r="M608" t="s">
        <v>141</v>
      </c>
      <c r="O608" t="s">
        <v>763</v>
      </c>
      <c r="P608" t="s">
        <v>24</v>
      </c>
      <c r="Q608" t="s">
        <v>24</v>
      </c>
      <c r="R608" t="s">
        <v>139</v>
      </c>
    </row>
    <row r="609" spans="1:18" customFormat="1" x14ac:dyDescent="0.25">
      <c r="A609" t="str">
        <f>"21608"</f>
        <v>21608</v>
      </c>
      <c r="B609" t="str">
        <f>"01695"</f>
        <v>01695</v>
      </c>
      <c r="C609" t="str">
        <f>"1600"</f>
        <v>1600</v>
      </c>
      <c r="D609" t="str">
        <f>"21608"</f>
        <v>21608</v>
      </c>
      <c r="E609" t="s">
        <v>768</v>
      </c>
      <c r="F609" t="s">
        <v>149</v>
      </c>
      <c r="G609" t="str">
        <f>"GR0021601"</f>
        <v>GR0021601</v>
      </c>
      <c r="H609" t="str">
        <f>" 20"</f>
        <v xml:space="preserve"> 20</v>
      </c>
      <c r="I609">
        <v>500.01</v>
      </c>
      <c r="J609">
        <v>9999999.9900000002</v>
      </c>
      <c r="K609" t="s">
        <v>140</v>
      </c>
      <c r="L609" t="s">
        <v>150</v>
      </c>
      <c r="O609" t="s">
        <v>763</v>
      </c>
      <c r="P609" t="s">
        <v>24</v>
      </c>
      <c r="Q609" t="s">
        <v>24</v>
      </c>
      <c r="R609" t="s">
        <v>139</v>
      </c>
    </row>
    <row r="610" spans="1:18" customFormat="1" x14ac:dyDescent="0.25">
      <c r="A610" t="str">
        <f>"21611"</f>
        <v>21611</v>
      </c>
      <c r="B610" t="str">
        <f>"01670"</f>
        <v>01670</v>
      </c>
      <c r="C610" t="str">
        <f>"1600"</f>
        <v>1600</v>
      </c>
      <c r="D610" t="str">
        <f>"21611"</f>
        <v>21611</v>
      </c>
      <c r="E610" t="s">
        <v>769</v>
      </c>
      <c r="F610" t="s">
        <v>145</v>
      </c>
      <c r="G610" t="str">
        <f>"GR0021611"</f>
        <v>GR0021611</v>
      </c>
      <c r="H610" t="str">
        <f>" 10"</f>
        <v xml:space="preserve"> 10</v>
      </c>
      <c r="I610">
        <v>0.01</v>
      </c>
      <c r="J610">
        <v>500</v>
      </c>
      <c r="K610" t="s">
        <v>139</v>
      </c>
      <c r="L610" t="s">
        <v>140</v>
      </c>
      <c r="M610" t="s">
        <v>586</v>
      </c>
      <c r="N610" t="s">
        <v>770</v>
      </c>
      <c r="O610" t="s">
        <v>770</v>
      </c>
      <c r="P610" t="s">
        <v>24</v>
      </c>
      <c r="Q610" t="s">
        <v>24</v>
      </c>
      <c r="R610" t="s">
        <v>139</v>
      </c>
    </row>
    <row r="611" spans="1:18" customFormat="1" x14ac:dyDescent="0.25">
      <c r="A611" t="str">
        <f>"21611"</f>
        <v>21611</v>
      </c>
      <c r="B611" t="str">
        <f>"01670"</f>
        <v>01670</v>
      </c>
      <c r="C611" t="str">
        <f>"1600"</f>
        <v>1600</v>
      </c>
      <c r="D611" t="str">
        <f>"21611"</f>
        <v>21611</v>
      </c>
      <c r="E611" t="s">
        <v>769</v>
      </c>
      <c r="F611" t="s">
        <v>145</v>
      </c>
      <c r="G611" t="str">
        <f>"GR0021611"</f>
        <v>GR0021611</v>
      </c>
      <c r="H611" t="str">
        <f>" 20"</f>
        <v xml:space="preserve"> 20</v>
      </c>
      <c r="I611">
        <v>500.01</v>
      </c>
      <c r="J611">
        <v>9999999.9900000002</v>
      </c>
      <c r="K611" t="s">
        <v>140</v>
      </c>
      <c r="L611" t="s">
        <v>770</v>
      </c>
      <c r="M611" t="s">
        <v>586</v>
      </c>
      <c r="O611" t="s">
        <v>770</v>
      </c>
      <c r="P611" t="s">
        <v>24</v>
      </c>
      <c r="Q611" t="s">
        <v>24</v>
      </c>
      <c r="R611" t="s">
        <v>139</v>
      </c>
    </row>
    <row r="612" spans="1:18" customFormat="1" x14ac:dyDescent="0.25">
      <c r="A612" t="str">
        <f>"21612"</f>
        <v>21612</v>
      </c>
      <c r="B612" t="str">
        <f>"01670"</f>
        <v>01670</v>
      </c>
      <c r="C612" t="str">
        <f>"1600"</f>
        <v>1600</v>
      </c>
      <c r="D612" t="str">
        <f>"21612"</f>
        <v>21612</v>
      </c>
      <c r="E612" t="s">
        <v>771</v>
      </c>
      <c r="F612" t="s">
        <v>145</v>
      </c>
      <c r="G612" t="str">
        <f>"GR0021611"</f>
        <v>GR0021611</v>
      </c>
      <c r="H612" t="str">
        <f>" 10"</f>
        <v xml:space="preserve"> 10</v>
      </c>
      <c r="I612">
        <v>0.01</v>
      </c>
      <c r="J612">
        <v>500</v>
      </c>
      <c r="K612" t="s">
        <v>139</v>
      </c>
      <c r="L612" t="s">
        <v>140</v>
      </c>
      <c r="M612" t="s">
        <v>586</v>
      </c>
      <c r="N612" t="s">
        <v>141</v>
      </c>
      <c r="O612" t="s">
        <v>770</v>
      </c>
      <c r="P612" t="s">
        <v>24</v>
      </c>
      <c r="Q612" t="s">
        <v>24</v>
      </c>
      <c r="R612" t="s">
        <v>139</v>
      </c>
    </row>
    <row r="613" spans="1:18" customFormat="1" x14ac:dyDescent="0.25">
      <c r="A613" t="str">
        <f>"21612"</f>
        <v>21612</v>
      </c>
      <c r="B613" t="str">
        <f>"01670"</f>
        <v>01670</v>
      </c>
      <c r="C613" t="str">
        <f>"1600"</f>
        <v>1600</v>
      </c>
      <c r="D613" t="str">
        <f>"21612"</f>
        <v>21612</v>
      </c>
      <c r="E613" t="s">
        <v>771</v>
      </c>
      <c r="F613" t="s">
        <v>145</v>
      </c>
      <c r="G613" t="str">
        <f>"GR0021611"</f>
        <v>GR0021611</v>
      </c>
      <c r="H613" t="str">
        <f>" 20"</f>
        <v xml:space="preserve"> 20</v>
      </c>
      <c r="I613">
        <v>500.01</v>
      </c>
      <c r="J613">
        <v>9999999.9900000002</v>
      </c>
      <c r="K613" t="s">
        <v>140</v>
      </c>
      <c r="L613" t="s">
        <v>770</v>
      </c>
      <c r="M613" t="s">
        <v>586</v>
      </c>
      <c r="O613" t="s">
        <v>770</v>
      </c>
      <c r="P613" t="s">
        <v>24</v>
      </c>
      <c r="Q613" t="s">
        <v>24</v>
      </c>
      <c r="R613" t="s">
        <v>139</v>
      </c>
    </row>
    <row r="614" spans="1:18" customFormat="1" x14ac:dyDescent="0.25">
      <c r="A614" t="str">
        <f>"21613"</f>
        <v>21613</v>
      </c>
      <c r="B614" t="str">
        <f>"01670"</f>
        <v>01670</v>
      </c>
      <c r="C614" t="str">
        <f>"1600"</f>
        <v>1600</v>
      </c>
      <c r="D614" t="str">
        <f>"21613"</f>
        <v>21613</v>
      </c>
      <c r="E614" t="s">
        <v>772</v>
      </c>
      <c r="F614" t="s">
        <v>145</v>
      </c>
      <c r="G614" t="str">
        <f>"GR0021611"</f>
        <v>GR0021611</v>
      </c>
      <c r="H614" t="str">
        <f>" 10"</f>
        <v xml:space="preserve"> 10</v>
      </c>
      <c r="I614">
        <v>0.01</v>
      </c>
      <c r="J614">
        <v>500</v>
      </c>
      <c r="K614" t="s">
        <v>139</v>
      </c>
      <c r="L614" t="s">
        <v>140</v>
      </c>
      <c r="M614" t="s">
        <v>141</v>
      </c>
      <c r="O614" t="s">
        <v>770</v>
      </c>
      <c r="P614" t="s">
        <v>24</v>
      </c>
      <c r="Q614" t="s">
        <v>24</v>
      </c>
      <c r="R614" t="s">
        <v>139</v>
      </c>
    </row>
    <row r="615" spans="1:18" customFormat="1" x14ac:dyDescent="0.25">
      <c r="A615" t="str">
        <f>"21613"</f>
        <v>21613</v>
      </c>
      <c r="B615" t="str">
        <f>"01670"</f>
        <v>01670</v>
      </c>
      <c r="C615" t="str">
        <f>"1600"</f>
        <v>1600</v>
      </c>
      <c r="D615" t="str">
        <f>"21613"</f>
        <v>21613</v>
      </c>
      <c r="E615" t="s">
        <v>772</v>
      </c>
      <c r="F615" t="s">
        <v>145</v>
      </c>
      <c r="G615" t="str">
        <f>"GR0021611"</f>
        <v>GR0021611</v>
      </c>
      <c r="H615" t="str">
        <f>" 20"</f>
        <v xml:space="preserve"> 20</v>
      </c>
      <c r="I615">
        <v>500.01</v>
      </c>
      <c r="J615">
        <v>9999999.9900000002</v>
      </c>
      <c r="K615" t="s">
        <v>140</v>
      </c>
      <c r="L615" t="s">
        <v>770</v>
      </c>
      <c r="M615" t="s">
        <v>586</v>
      </c>
      <c r="O615" t="s">
        <v>770</v>
      </c>
      <c r="P615" t="s">
        <v>24</v>
      </c>
      <c r="Q615" t="s">
        <v>24</v>
      </c>
      <c r="R615" t="s">
        <v>139</v>
      </c>
    </row>
    <row r="616" spans="1:18" customFormat="1" x14ac:dyDescent="0.25">
      <c r="A616" t="str">
        <f>"21614"</f>
        <v>21614</v>
      </c>
      <c r="B616" t="str">
        <f>"01670"</f>
        <v>01670</v>
      </c>
      <c r="C616" t="str">
        <f>"1600"</f>
        <v>1600</v>
      </c>
      <c r="D616" t="str">
        <f>"21614"</f>
        <v>21614</v>
      </c>
      <c r="E616" t="s">
        <v>773</v>
      </c>
      <c r="F616" t="s">
        <v>145</v>
      </c>
      <c r="G616" t="str">
        <f>"GR0021611"</f>
        <v>GR0021611</v>
      </c>
      <c r="H616" t="str">
        <f>" 10"</f>
        <v xml:space="preserve"> 10</v>
      </c>
      <c r="I616">
        <v>0.01</v>
      </c>
      <c r="J616">
        <v>500</v>
      </c>
      <c r="K616" t="s">
        <v>139</v>
      </c>
      <c r="L616" t="s">
        <v>140</v>
      </c>
      <c r="M616" t="s">
        <v>141</v>
      </c>
      <c r="O616" t="s">
        <v>770</v>
      </c>
      <c r="P616" t="s">
        <v>24</v>
      </c>
      <c r="Q616" t="s">
        <v>24</v>
      </c>
      <c r="R616" t="s">
        <v>139</v>
      </c>
    </row>
    <row r="617" spans="1:18" customFormat="1" x14ac:dyDescent="0.25">
      <c r="A617" t="str">
        <f>"21614"</f>
        <v>21614</v>
      </c>
      <c r="B617" t="str">
        <f>"01670"</f>
        <v>01670</v>
      </c>
      <c r="C617" t="str">
        <f>"1600"</f>
        <v>1600</v>
      </c>
      <c r="D617" t="str">
        <f>"21614"</f>
        <v>21614</v>
      </c>
      <c r="E617" t="s">
        <v>773</v>
      </c>
      <c r="F617" t="s">
        <v>145</v>
      </c>
      <c r="G617" t="str">
        <f>"GR0021611"</f>
        <v>GR0021611</v>
      </c>
      <c r="H617" t="str">
        <f>" 20"</f>
        <v xml:space="preserve"> 20</v>
      </c>
      <c r="I617">
        <v>500.01</v>
      </c>
      <c r="J617">
        <v>9999999.9900000002</v>
      </c>
      <c r="K617" t="s">
        <v>140</v>
      </c>
      <c r="L617" t="s">
        <v>770</v>
      </c>
      <c r="M617" t="s">
        <v>586</v>
      </c>
      <c r="O617" t="s">
        <v>770</v>
      </c>
      <c r="P617" t="s">
        <v>24</v>
      </c>
      <c r="Q617" t="s">
        <v>24</v>
      </c>
      <c r="R617" t="s">
        <v>139</v>
      </c>
    </row>
    <row r="618" spans="1:18" customFormat="1" x14ac:dyDescent="0.25">
      <c r="A618" t="str">
        <f>"21615"</f>
        <v>21615</v>
      </c>
      <c r="B618" t="str">
        <f>"01670"</f>
        <v>01670</v>
      </c>
      <c r="C618" t="str">
        <f>"1600"</f>
        <v>1600</v>
      </c>
      <c r="D618" t="str">
        <f>"21615"</f>
        <v>21615</v>
      </c>
      <c r="E618" t="s">
        <v>774</v>
      </c>
      <c r="F618" t="s">
        <v>145</v>
      </c>
      <c r="G618" t="str">
        <f>"GR0021611"</f>
        <v>GR0021611</v>
      </c>
      <c r="H618" t="str">
        <f>" 10"</f>
        <v xml:space="preserve"> 10</v>
      </c>
      <c r="I618">
        <v>0.01</v>
      </c>
      <c r="J618">
        <v>500</v>
      </c>
      <c r="K618" t="s">
        <v>139</v>
      </c>
      <c r="L618" t="s">
        <v>140</v>
      </c>
      <c r="M618" t="s">
        <v>141</v>
      </c>
      <c r="O618" t="s">
        <v>770</v>
      </c>
      <c r="P618" t="s">
        <v>24</v>
      </c>
      <c r="Q618" t="s">
        <v>24</v>
      </c>
      <c r="R618" t="s">
        <v>139</v>
      </c>
    </row>
    <row r="619" spans="1:18" customFormat="1" x14ac:dyDescent="0.25">
      <c r="A619" t="str">
        <f>"21615"</f>
        <v>21615</v>
      </c>
      <c r="B619" t="str">
        <f>"01670"</f>
        <v>01670</v>
      </c>
      <c r="C619" t="str">
        <f>"1600"</f>
        <v>1600</v>
      </c>
      <c r="D619" t="str">
        <f>"21615"</f>
        <v>21615</v>
      </c>
      <c r="E619" t="s">
        <v>774</v>
      </c>
      <c r="F619" t="s">
        <v>145</v>
      </c>
      <c r="G619" t="str">
        <f>"GR0021611"</f>
        <v>GR0021611</v>
      </c>
      <c r="H619" t="str">
        <f>" 20"</f>
        <v xml:space="preserve"> 20</v>
      </c>
      <c r="I619">
        <v>500.01</v>
      </c>
      <c r="J619">
        <v>9999999.9900000002</v>
      </c>
      <c r="K619" t="s">
        <v>140</v>
      </c>
      <c r="L619" t="s">
        <v>770</v>
      </c>
      <c r="M619" t="s">
        <v>586</v>
      </c>
      <c r="O619" t="s">
        <v>770</v>
      </c>
      <c r="P619" t="s">
        <v>24</v>
      </c>
      <c r="Q619" t="s">
        <v>24</v>
      </c>
      <c r="R619" t="s">
        <v>139</v>
      </c>
    </row>
    <row r="620" spans="1:18" customFormat="1" x14ac:dyDescent="0.25">
      <c r="A620" t="str">
        <f>"22271"</f>
        <v>22271</v>
      </c>
      <c r="B620" t="str">
        <f>"01660"</f>
        <v>01660</v>
      </c>
      <c r="C620" t="str">
        <f>"1600"</f>
        <v>1600</v>
      </c>
      <c r="D620" t="str">
        <f>"22271"</f>
        <v>22271</v>
      </c>
      <c r="E620" t="s">
        <v>775</v>
      </c>
      <c r="F620" t="s">
        <v>138</v>
      </c>
      <c r="G620" t="str">
        <f>"GR0022271"</f>
        <v>GR0022271</v>
      </c>
      <c r="H620" t="str">
        <f>" 10"</f>
        <v xml:space="preserve"> 10</v>
      </c>
      <c r="I620">
        <v>0.01</v>
      </c>
      <c r="J620">
        <v>500</v>
      </c>
      <c r="K620" t="s">
        <v>139</v>
      </c>
      <c r="L620" t="s">
        <v>140</v>
      </c>
      <c r="M620" t="s">
        <v>141</v>
      </c>
      <c r="O620" t="s">
        <v>586</v>
      </c>
      <c r="P620" t="s">
        <v>24</v>
      </c>
      <c r="Q620" t="s">
        <v>24</v>
      </c>
      <c r="R620" t="s">
        <v>139</v>
      </c>
    </row>
    <row r="621" spans="1:18" customFormat="1" x14ac:dyDescent="0.25">
      <c r="A621" t="str">
        <f>"22271"</f>
        <v>22271</v>
      </c>
      <c r="B621" t="str">
        <f>"01660"</f>
        <v>01660</v>
      </c>
      <c r="C621" t="str">
        <f>"1600"</f>
        <v>1600</v>
      </c>
      <c r="D621" t="str">
        <f>"22271"</f>
        <v>22271</v>
      </c>
      <c r="E621" t="s">
        <v>775</v>
      </c>
      <c r="F621" t="s">
        <v>138</v>
      </c>
      <c r="G621" t="str">
        <f>"GR0022271"</f>
        <v>GR0022271</v>
      </c>
      <c r="H621" t="str">
        <f>" 20"</f>
        <v xml:space="preserve"> 20</v>
      </c>
      <c r="I621">
        <v>500.01</v>
      </c>
      <c r="J621">
        <v>9999999.9900000002</v>
      </c>
      <c r="K621" t="s">
        <v>140</v>
      </c>
      <c r="L621" t="s">
        <v>586</v>
      </c>
      <c r="O621" t="s">
        <v>586</v>
      </c>
      <c r="P621" t="s">
        <v>24</v>
      </c>
      <c r="Q621" t="s">
        <v>24</v>
      </c>
      <c r="R621" t="s">
        <v>139</v>
      </c>
    </row>
    <row r="622" spans="1:18" customFormat="1" x14ac:dyDescent="0.25">
      <c r="A622" t="str">
        <f>"22278"</f>
        <v>22278</v>
      </c>
      <c r="B622" t="str">
        <f>"01660"</f>
        <v>01660</v>
      </c>
      <c r="C622" t="str">
        <f>"1700"</f>
        <v>1700</v>
      </c>
      <c r="D622" t="str">
        <f>"22278"</f>
        <v>22278</v>
      </c>
      <c r="E622" t="s">
        <v>776</v>
      </c>
      <c r="F622" t="s">
        <v>138</v>
      </c>
      <c r="G622" t="str">
        <f>"GR0022268"</f>
        <v>GR0022268</v>
      </c>
      <c r="H622" t="str">
        <f>" 10"</f>
        <v xml:space="preserve"> 10</v>
      </c>
      <c r="I622">
        <v>0.01</v>
      </c>
      <c r="J622">
        <v>500</v>
      </c>
      <c r="K622" t="s">
        <v>139</v>
      </c>
      <c r="L622" t="s">
        <v>140</v>
      </c>
      <c r="M622" t="s">
        <v>141</v>
      </c>
      <c r="O622" t="s">
        <v>140</v>
      </c>
      <c r="P622" t="s">
        <v>24</v>
      </c>
      <c r="Q622" t="s">
        <v>24</v>
      </c>
      <c r="R622" t="s">
        <v>139</v>
      </c>
    </row>
    <row r="623" spans="1:18" customFormat="1" x14ac:dyDescent="0.25">
      <c r="A623" t="str">
        <f>"22278"</f>
        <v>22278</v>
      </c>
      <c r="B623" t="str">
        <f>"01660"</f>
        <v>01660</v>
      </c>
      <c r="C623" t="str">
        <f>"1700"</f>
        <v>1700</v>
      </c>
      <c r="D623" t="str">
        <f>"22278"</f>
        <v>22278</v>
      </c>
      <c r="E623" t="s">
        <v>776</v>
      </c>
      <c r="F623" t="s">
        <v>138</v>
      </c>
      <c r="G623" t="str">
        <f>"GR0022268"</f>
        <v>GR0022268</v>
      </c>
      <c r="H623" t="str">
        <f>" 20"</f>
        <v xml:space="preserve"> 20</v>
      </c>
      <c r="I623">
        <v>500.01</v>
      </c>
      <c r="J623">
        <v>9999999.9900000002</v>
      </c>
      <c r="K623" t="s">
        <v>140</v>
      </c>
      <c r="L623" t="s">
        <v>142</v>
      </c>
      <c r="O623" t="s">
        <v>140</v>
      </c>
      <c r="P623" t="s">
        <v>24</v>
      </c>
      <c r="Q623" t="s">
        <v>24</v>
      </c>
      <c r="R623" t="s">
        <v>139</v>
      </c>
    </row>
    <row r="624" spans="1:18" customFormat="1" x14ac:dyDescent="0.25">
      <c r="A624" t="str">
        <f>"22279"</f>
        <v>22279</v>
      </c>
      <c r="B624" t="str">
        <f>"01660"</f>
        <v>01660</v>
      </c>
      <c r="C624" t="str">
        <f>"1800"</f>
        <v>1800</v>
      </c>
      <c r="D624" t="str">
        <f>"22279"</f>
        <v>22279</v>
      </c>
      <c r="E624" t="s">
        <v>777</v>
      </c>
      <c r="F624" t="s">
        <v>138</v>
      </c>
      <c r="G624" t="str">
        <f>"GR0022268"</f>
        <v>GR0022268</v>
      </c>
      <c r="H624" t="str">
        <f>" 10"</f>
        <v xml:space="preserve"> 10</v>
      </c>
      <c r="I624">
        <v>0.01</v>
      </c>
      <c r="J624">
        <v>500</v>
      </c>
      <c r="K624" t="s">
        <v>139</v>
      </c>
      <c r="L624" t="s">
        <v>140</v>
      </c>
      <c r="M624" t="s">
        <v>141</v>
      </c>
      <c r="O624" t="s">
        <v>140</v>
      </c>
      <c r="P624" t="s">
        <v>24</v>
      </c>
      <c r="Q624" t="s">
        <v>24</v>
      </c>
      <c r="R624" t="s">
        <v>139</v>
      </c>
    </row>
    <row r="625" spans="1:18" customFormat="1" x14ac:dyDescent="0.25">
      <c r="A625" t="str">
        <f>"22279"</f>
        <v>22279</v>
      </c>
      <c r="B625" t="str">
        <f>"01660"</f>
        <v>01660</v>
      </c>
      <c r="C625" t="str">
        <f>"1800"</f>
        <v>1800</v>
      </c>
      <c r="D625" t="str">
        <f>"22279"</f>
        <v>22279</v>
      </c>
      <c r="E625" t="s">
        <v>777</v>
      </c>
      <c r="F625" t="s">
        <v>138</v>
      </c>
      <c r="G625" t="str">
        <f>"GR0022268"</f>
        <v>GR0022268</v>
      </c>
      <c r="H625" t="str">
        <f>" 20"</f>
        <v xml:space="preserve"> 20</v>
      </c>
      <c r="I625">
        <v>500.01</v>
      </c>
      <c r="J625">
        <v>9999999.9900000002</v>
      </c>
      <c r="K625" t="s">
        <v>140</v>
      </c>
      <c r="L625" t="s">
        <v>142</v>
      </c>
      <c r="O625" t="s">
        <v>140</v>
      </c>
      <c r="P625" t="s">
        <v>24</v>
      </c>
      <c r="Q625" t="s">
        <v>24</v>
      </c>
      <c r="R625" t="s">
        <v>139</v>
      </c>
    </row>
    <row r="626" spans="1:18" customFormat="1" x14ac:dyDescent="0.25">
      <c r="A626" t="str">
        <f>"22280"</f>
        <v>22280</v>
      </c>
      <c r="B626" t="str">
        <f>"01660"</f>
        <v>01660</v>
      </c>
      <c r="C626" t="str">
        <f>"1600"</f>
        <v>1600</v>
      </c>
      <c r="D626" t="str">
        <f>"22280"</f>
        <v>22280</v>
      </c>
      <c r="E626" t="s">
        <v>778</v>
      </c>
      <c r="F626" t="s">
        <v>138</v>
      </c>
      <c r="G626" t="str">
        <f>"GR0022280"</f>
        <v>GR0022280</v>
      </c>
      <c r="H626" t="str">
        <f>" 10"</f>
        <v xml:space="preserve"> 10</v>
      </c>
      <c r="I626">
        <v>0.01</v>
      </c>
      <c r="J626">
        <v>500</v>
      </c>
      <c r="K626" t="s">
        <v>139</v>
      </c>
      <c r="L626" t="s">
        <v>140</v>
      </c>
      <c r="M626" t="s">
        <v>586</v>
      </c>
      <c r="N626" t="s">
        <v>141</v>
      </c>
      <c r="O626" t="s">
        <v>586</v>
      </c>
      <c r="P626" t="s">
        <v>24</v>
      </c>
      <c r="Q626" t="s">
        <v>24</v>
      </c>
      <c r="R626" t="s">
        <v>139</v>
      </c>
    </row>
    <row r="627" spans="1:18" customFormat="1" x14ac:dyDescent="0.25">
      <c r="A627" t="str">
        <f>"22280"</f>
        <v>22280</v>
      </c>
      <c r="B627" t="str">
        <f>"01660"</f>
        <v>01660</v>
      </c>
      <c r="C627" t="str">
        <f>"1600"</f>
        <v>1600</v>
      </c>
      <c r="D627" t="str">
        <f>"22280"</f>
        <v>22280</v>
      </c>
      <c r="E627" t="s">
        <v>778</v>
      </c>
      <c r="F627" t="s">
        <v>138</v>
      </c>
      <c r="G627" t="str">
        <f>"GR0022280"</f>
        <v>GR0022280</v>
      </c>
      <c r="H627" t="str">
        <f>" 20"</f>
        <v xml:space="preserve"> 20</v>
      </c>
      <c r="I627">
        <v>500.01</v>
      </c>
      <c r="J627">
        <v>9999999.9900000002</v>
      </c>
      <c r="K627" t="s">
        <v>140</v>
      </c>
      <c r="L627" t="s">
        <v>586</v>
      </c>
      <c r="O627" t="s">
        <v>586</v>
      </c>
      <c r="P627" t="s">
        <v>24</v>
      </c>
      <c r="Q627" t="s">
        <v>24</v>
      </c>
      <c r="R627" t="s">
        <v>139</v>
      </c>
    </row>
    <row r="628" spans="1:18" customFormat="1" x14ac:dyDescent="0.25">
      <c r="A628" t="str">
        <f>"22281"</f>
        <v>22281</v>
      </c>
      <c r="B628" t="str">
        <f>"01660"</f>
        <v>01660</v>
      </c>
      <c r="C628" t="str">
        <f>"1600"</f>
        <v>1600</v>
      </c>
      <c r="D628" t="str">
        <f>"22281"</f>
        <v>22281</v>
      </c>
      <c r="E628" t="s">
        <v>779</v>
      </c>
      <c r="F628" t="s">
        <v>138</v>
      </c>
      <c r="G628" t="str">
        <f>"GR0022274"</f>
        <v>GR0022274</v>
      </c>
      <c r="H628" t="str">
        <f>" 10"</f>
        <v xml:space="preserve"> 10</v>
      </c>
      <c r="I628">
        <v>0.01</v>
      </c>
      <c r="J628">
        <v>500</v>
      </c>
      <c r="K628" t="s">
        <v>139</v>
      </c>
      <c r="L628" t="s">
        <v>140</v>
      </c>
      <c r="M628" t="s">
        <v>586</v>
      </c>
      <c r="N628" t="s">
        <v>141</v>
      </c>
      <c r="O628" t="s">
        <v>586</v>
      </c>
      <c r="P628" t="s">
        <v>24</v>
      </c>
      <c r="Q628" t="s">
        <v>24</v>
      </c>
      <c r="R628" t="s">
        <v>139</v>
      </c>
    </row>
    <row r="629" spans="1:18" customFormat="1" x14ac:dyDescent="0.25">
      <c r="A629" t="str">
        <f>"22281"</f>
        <v>22281</v>
      </c>
      <c r="B629" t="str">
        <f>"01660"</f>
        <v>01660</v>
      </c>
      <c r="C629" t="str">
        <f>"1600"</f>
        <v>1600</v>
      </c>
      <c r="D629" t="str">
        <f>"22281"</f>
        <v>22281</v>
      </c>
      <c r="E629" t="s">
        <v>779</v>
      </c>
      <c r="F629" t="s">
        <v>138</v>
      </c>
      <c r="G629" t="str">
        <f>"GR0022274"</f>
        <v>GR0022274</v>
      </c>
      <c r="H629" t="str">
        <f>" 20"</f>
        <v xml:space="preserve"> 20</v>
      </c>
      <c r="I629">
        <v>500.01</v>
      </c>
      <c r="J629">
        <v>9999999.9900000002</v>
      </c>
      <c r="K629" t="s">
        <v>140</v>
      </c>
      <c r="L629" t="s">
        <v>586</v>
      </c>
      <c r="O629" t="s">
        <v>586</v>
      </c>
      <c r="P629" t="s">
        <v>24</v>
      </c>
      <c r="Q629" t="s">
        <v>24</v>
      </c>
      <c r="R629" t="s">
        <v>139</v>
      </c>
    </row>
    <row r="630" spans="1:18" customFormat="1" x14ac:dyDescent="0.25">
      <c r="A630" t="str">
        <f>"22282"</f>
        <v>22282</v>
      </c>
      <c r="B630" t="str">
        <f>"01660"</f>
        <v>01660</v>
      </c>
      <c r="C630" t="str">
        <f>"1600"</f>
        <v>1600</v>
      </c>
      <c r="D630" t="str">
        <f>"22282"</f>
        <v>22282</v>
      </c>
      <c r="E630" t="s">
        <v>780</v>
      </c>
      <c r="F630" t="s">
        <v>138</v>
      </c>
      <c r="G630" t="str">
        <f>"GR0022274"</f>
        <v>GR0022274</v>
      </c>
      <c r="H630" t="str">
        <f>" 10"</f>
        <v xml:space="preserve"> 10</v>
      </c>
      <c r="I630">
        <v>0.01</v>
      </c>
      <c r="J630">
        <v>500</v>
      </c>
      <c r="K630" t="s">
        <v>139</v>
      </c>
      <c r="L630" t="s">
        <v>140</v>
      </c>
      <c r="M630" t="s">
        <v>586</v>
      </c>
      <c r="N630" t="s">
        <v>141</v>
      </c>
      <c r="O630" t="s">
        <v>586</v>
      </c>
      <c r="P630" t="s">
        <v>24</v>
      </c>
      <c r="Q630" t="s">
        <v>24</v>
      </c>
      <c r="R630" t="s">
        <v>139</v>
      </c>
    </row>
    <row r="631" spans="1:18" customFormat="1" x14ac:dyDescent="0.25">
      <c r="A631" t="str">
        <f>"22282"</f>
        <v>22282</v>
      </c>
      <c r="B631" t="str">
        <f>"01660"</f>
        <v>01660</v>
      </c>
      <c r="C631" t="str">
        <f>"1600"</f>
        <v>1600</v>
      </c>
      <c r="D631" t="str">
        <f>"22282"</f>
        <v>22282</v>
      </c>
      <c r="E631" t="s">
        <v>780</v>
      </c>
      <c r="F631" t="s">
        <v>138</v>
      </c>
      <c r="G631" t="str">
        <f>"GR0022274"</f>
        <v>GR0022274</v>
      </c>
      <c r="H631" t="str">
        <f>" 20"</f>
        <v xml:space="preserve"> 20</v>
      </c>
      <c r="I631">
        <v>500.01</v>
      </c>
      <c r="J631">
        <v>9999999.9900000002</v>
      </c>
      <c r="K631" t="s">
        <v>140</v>
      </c>
      <c r="L631" t="s">
        <v>586</v>
      </c>
      <c r="O631" t="s">
        <v>586</v>
      </c>
      <c r="P631" t="s">
        <v>24</v>
      </c>
      <c r="Q631" t="s">
        <v>24</v>
      </c>
      <c r="R631" t="s">
        <v>139</v>
      </c>
    </row>
    <row r="632" spans="1:18" customFormat="1" x14ac:dyDescent="0.25">
      <c r="A632" t="str">
        <f>"22650"</f>
        <v>22650</v>
      </c>
      <c r="B632" t="str">
        <f>"01660"</f>
        <v>01660</v>
      </c>
      <c r="C632" t="str">
        <f>"1100"</f>
        <v>1100</v>
      </c>
      <c r="D632" t="str">
        <f>"22650"</f>
        <v>22650</v>
      </c>
      <c r="E632" t="s">
        <v>781</v>
      </c>
      <c r="F632" t="s">
        <v>138</v>
      </c>
      <c r="G632" t="str">
        <f>"GR0022650"</f>
        <v>GR0022650</v>
      </c>
      <c r="H632" t="str">
        <f>" 10"</f>
        <v xml:space="preserve"> 10</v>
      </c>
      <c r="I632">
        <v>0.01</v>
      </c>
      <c r="J632">
        <v>500</v>
      </c>
      <c r="K632" t="s">
        <v>139</v>
      </c>
      <c r="L632" t="s">
        <v>140</v>
      </c>
      <c r="M632" t="s">
        <v>141</v>
      </c>
      <c r="O632" t="s">
        <v>140</v>
      </c>
      <c r="P632" t="s">
        <v>24</v>
      </c>
      <c r="Q632" t="s">
        <v>24</v>
      </c>
      <c r="R632" t="s">
        <v>139</v>
      </c>
    </row>
    <row r="633" spans="1:18" customFormat="1" x14ac:dyDescent="0.25">
      <c r="A633" t="str">
        <f>"22650"</f>
        <v>22650</v>
      </c>
      <c r="B633" t="str">
        <f>"01660"</f>
        <v>01660</v>
      </c>
      <c r="C633" t="str">
        <f>"1100"</f>
        <v>1100</v>
      </c>
      <c r="D633" t="str">
        <f>"22650"</f>
        <v>22650</v>
      </c>
      <c r="E633" t="s">
        <v>781</v>
      </c>
      <c r="F633" t="s">
        <v>138</v>
      </c>
      <c r="G633" t="str">
        <f>"GR0022650"</f>
        <v>GR0022650</v>
      </c>
      <c r="H633" t="str">
        <f>" 20"</f>
        <v xml:space="preserve"> 20</v>
      </c>
      <c r="I633">
        <v>500.01</v>
      </c>
      <c r="J633">
        <v>9999999.9900000002</v>
      </c>
      <c r="K633" t="s">
        <v>140</v>
      </c>
      <c r="L633" t="s">
        <v>142</v>
      </c>
      <c r="O633" t="s">
        <v>140</v>
      </c>
      <c r="P633" t="s">
        <v>24</v>
      </c>
      <c r="Q633" t="s">
        <v>24</v>
      </c>
      <c r="R633" t="s">
        <v>139</v>
      </c>
    </row>
    <row r="634" spans="1:18" customFormat="1" x14ac:dyDescent="0.25">
      <c r="A634" t="str">
        <f>"22655"</f>
        <v>22655</v>
      </c>
      <c r="B634" t="str">
        <f>"01660"</f>
        <v>01660</v>
      </c>
      <c r="C634" t="str">
        <f>"1600"</f>
        <v>1600</v>
      </c>
      <c r="D634" t="str">
        <f>"22655"</f>
        <v>22655</v>
      </c>
      <c r="E634" t="s">
        <v>782</v>
      </c>
      <c r="F634" t="s">
        <v>138</v>
      </c>
      <c r="G634" t="str">
        <f>"GR0022655"</f>
        <v>GR0022655</v>
      </c>
      <c r="H634" t="str">
        <f>" 10"</f>
        <v xml:space="preserve"> 10</v>
      </c>
      <c r="I634">
        <v>0.01</v>
      </c>
      <c r="J634">
        <v>500</v>
      </c>
      <c r="K634" t="s">
        <v>139</v>
      </c>
      <c r="L634" t="s">
        <v>140</v>
      </c>
      <c r="M634" t="s">
        <v>141</v>
      </c>
      <c r="O634" t="s">
        <v>586</v>
      </c>
      <c r="P634" t="s">
        <v>24</v>
      </c>
      <c r="Q634" t="s">
        <v>24</v>
      </c>
      <c r="R634" t="s">
        <v>139</v>
      </c>
    </row>
    <row r="635" spans="1:18" customFormat="1" x14ac:dyDescent="0.25">
      <c r="A635" t="str">
        <f>"22655"</f>
        <v>22655</v>
      </c>
      <c r="B635" t="str">
        <f>"01660"</f>
        <v>01660</v>
      </c>
      <c r="C635" t="str">
        <f>"1600"</f>
        <v>1600</v>
      </c>
      <c r="D635" t="str">
        <f>"22655"</f>
        <v>22655</v>
      </c>
      <c r="E635" t="s">
        <v>782</v>
      </c>
      <c r="F635" t="s">
        <v>138</v>
      </c>
      <c r="G635" t="str">
        <f>"GR0022655"</f>
        <v>GR0022655</v>
      </c>
      <c r="H635" t="str">
        <f>" 20"</f>
        <v xml:space="preserve"> 20</v>
      </c>
      <c r="I635">
        <v>500.01</v>
      </c>
      <c r="J635">
        <v>9999999.9900000002</v>
      </c>
      <c r="K635" t="s">
        <v>140</v>
      </c>
      <c r="L635" t="s">
        <v>586</v>
      </c>
      <c r="O635" t="s">
        <v>586</v>
      </c>
      <c r="P635" t="s">
        <v>24</v>
      </c>
      <c r="Q635" t="s">
        <v>24</v>
      </c>
      <c r="R635" t="s">
        <v>139</v>
      </c>
    </row>
    <row r="636" spans="1:18" customFormat="1" x14ac:dyDescent="0.25">
      <c r="A636" t="str">
        <f>"22662"</f>
        <v>22662</v>
      </c>
      <c r="B636" t="str">
        <f>"01100"</f>
        <v>01100</v>
      </c>
      <c r="C636" t="str">
        <f>"1930"</f>
        <v>1930</v>
      </c>
      <c r="D636" t="str">
        <f>""</f>
        <v/>
      </c>
      <c r="E636" t="s">
        <v>783</v>
      </c>
      <c r="F636" t="s">
        <v>644</v>
      </c>
      <c r="G636" t="str">
        <f>"GR0022662"</f>
        <v>GR0022662</v>
      </c>
      <c r="H636" t="str">
        <f>" 00"</f>
        <v xml:space="preserve"> 00</v>
      </c>
      <c r="I636">
        <v>0.01</v>
      </c>
      <c r="J636">
        <v>9999999.9900000002</v>
      </c>
      <c r="K636" t="s">
        <v>42</v>
      </c>
      <c r="L636" t="s">
        <v>645</v>
      </c>
      <c r="M636" t="s">
        <v>40</v>
      </c>
      <c r="O636" t="s">
        <v>50</v>
      </c>
      <c r="P636" t="s">
        <v>24</v>
      </c>
      <c r="Q636" t="s">
        <v>24</v>
      </c>
      <c r="R636" t="s">
        <v>646</v>
      </c>
    </row>
    <row r="637" spans="1:18" customFormat="1" x14ac:dyDescent="0.25">
      <c r="A637" t="str">
        <f>"23001"</f>
        <v>23001</v>
      </c>
      <c r="B637" t="str">
        <f>"05160"</f>
        <v>05160</v>
      </c>
      <c r="C637" t="str">
        <f>"1800"</f>
        <v>1800</v>
      </c>
      <c r="D637" t="str">
        <f>""</f>
        <v/>
      </c>
      <c r="E637" t="s">
        <v>784</v>
      </c>
      <c r="F637" t="s">
        <v>379</v>
      </c>
      <c r="G637" t="str">
        <f>""</f>
        <v/>
      </c>
      <c r="H637" t="str">
        <f>" 00"</f>
        <v xml:space="preserve"> 00</v>
      </c>
      <c r="I637">
        <v>0.01</v>
      </c>
      <c r="J637">
        <v>9999999.9900000002</v>
      </c>
      <c r="K637" t="s">
        <v>335</v>
      </c>
      <c r="L637" t="s">
        <v>336</v>
      </c>
      <c r="M637" t="s">
        <v>368</v>
      </c>
      <c r="P637" t="s">
        <v>230</v>
      </c>
      <c r="Q637" t="s">
        <v>230</v>
      </c>
      <c r="R637" t="s">
        <v>335</v>
      </c>
    </row>
    <row r="638" spans="1:18" customFormat="1" x14ac:dyDescent="0.25">
      <c r="A638" t="str">
        <f>"23006"</f>
        <v>23006</v>
      </c>
      <c r="B638" t="str">
        <f>"05160"</f>
        <v>05160</v>
      </c>
      <c r="C638" t="str">
        <f>"1800"</f>
        <v>1800</v>
      </c>
      <c r="D638" t="str">
        <f>""</f>
        <v/>
      </c>
      <c r="E638" t="s">
        <v>785</v>
      </c>
      <c r="F638" t="s">
        <v>379</v>
      </c>
      <c r="G638" t="str">
        <f>""</f>
        <v/>
      </c>
      <c r="H638" t="str">
        <f>" 00"</f>
        <v xml:space="preserve"> 00</v>
      </c>
      <c r="I638">
        <v>0.01</v>
      </c>
      <c r="J638">
        <v>9999999.9900000002</v>
      </c>
      <c r="K638" t="s">
        <v>335</v>
      </c>
      <c r="L638" t="s">
        <v>336</v>
      </c>
      <c r="M638" t="s">
        <v>368</v>
      </c>
      <c r="P638" t="s">
        <v>230</v>
      </c>
      <c r="Q638" t="s">
        <v>230</v>
      </c>
      <c r="R638" t="s">
        <v>335</v>
      </c>
    </row>
    <row r="639" spans="1:18" customFormat="1" x14ac:dyDescent="0.25">
      <c r="A639" t="str">
        <f>"23007"</f>
        <v>23007</v>
      </c>
      <c r="B639" t="str">
        <f>"05160"</f>
        <v>05160</v>
      </c>
      <c r="C639" t="str">
        <f>"1800"</f>
        <v>1800</v>
      </c>
      <c r="D639" t="str">
        <f>""</f>
        <v/>
      </c>
      <c r="E639" t="s">
        <v>786</v>
      </c>
      <c r="F639" t="s">
        <v>379</v>
      </c>
      <c r="G639" t="str">
        <f>""</f>
        <v/>
      </c>
      <c r="H639" t="str">
        <f>" 00"</f>
        <v xml:space="preserve"> 00</v>
      </c>
      <c r="I639">
        <v>0.01</v>
      </c>
      <c r="J639">
        <v>9999999.9900000002</v>
      </c>
      <c r="K639" t="s">
        <v>335</v>
      </c>
      <c r="L639" t="s">
        <v>336</v>
      </c>
      <c r="M639" t="s">
        <v>368</v>
      </c>
      <c r="P639" t="s">
        <v>230</v>
      </c>
      <c r="Q639" t="s">
        <v>230</v>
      </c>
      <c r="R639" t="s">
        <v>335</v>
      </c>
    </row>
    <row r="640" spans="1:18" customFormat="1" x14ac:dyDescent="0.25">
      <c r="A640" t="str">
        <f>"23008"</f>
        <v>23008</v>
      </c>
      <c r="B640" t="str">
        <f>"05160"</f>
        <v>05160</v>
      </c>
      <c r="C640" t="str">
        <f>"1800"</f>
        <v>1800</v>
      </c>
      <c r="D640" t="str">
        <f>""</f>
        <v/>
      </c>
      <c r="E640" t="s">
        <v>787</v>
      </c>
      <c r="F640" t="s">
        <v>379</v>
      </c>
      <c r="G640" t="str">
        <f>""</f>
        <v/>
      </c>
      <c r="H640" t="str">
        <f>" 00"</f>
        <v xml:space="preserve"> 00</v>
      </c>
      <c r="I640">
        <v>0.01</v>
      </c>
      <c r="J640">
        <v>9999999.9900000002</v>
      </c>
      <c r="K640" t="s">
        <v>335</v>
      </c>
      <c r="L640" t="s">
        <v>336</v>
      </c>
      <c r="M640" t="s">
        <v>368</v>
      </c>
      <c r="P640" t="s">
        <v>230</v>
      </c>
      <c r="Q640" t="s">
        <v>230</v>
      </c>
      <c r="R640" t="s">
        <v>335</v>
      </c>
    </row>
    <row r="641" spans="1:18" customFormat="1" x14ac:dyDescent="0.25">
      <c r="A641" t="str">
        <f>"23012"</f>
        <v>23012</v>
      </c>
      <c r="B641" t="str">
        <f>"05160"</f>
        <v>05160</v>
      </c>
      <c r="C641" t="str">
        <f>"1800"</f>
        <v>1800</v>
      </c>
      <c r="D641" t="str">
        <f>""</f>
        <v/>
      </c>
      <c r="E641" t="s">
        <v>788</v>
      </c>
      <c r="F641" t="s">
        <v>379</v>
      </c>
      <c r="G641" t="str">
        <f>""</f>
        <v/>
      </c>
      <c r="H641" t="str">
        <f>" 00"</f>
        <v xml:space="preserve"> 00</v>
      </c>
      <c r="I641">
        <v>0.01</v>
      </c>
      <c r="J641">
        <v>9999999.9900000002</v>
      </c>
      <c r="K641" t="s">
        <v>335</v>
      </c>
      <c r="L641" t="s">
        <v>336</v>
      </c>
      <c r="M641" t="s">
        <v>368</v>
      </c>
      <c r="P641" t="s">
        <v>230</v>
      </c>
      <c r="Q641" t="s">
        <v>230</v>
      </c>
      <c r="R641" t="s">
        <v>335</v>
      </c>
    </row>
    <row r="642" spans="1:18" customFormat="1" x14ac:dyDescent="0.25">
      <c r="A642" t="str">
        <f>"23017"</f>
        <v>23017</v>
      </c>
      <c r="B642" t="str">
        <f>"05160"</f>
        <v>05160</v>
      </c>
      <c r="C642" t="str">
        <f>"1800"</f>
        <v>1800</v>
      </c>
      <c r="D642" t="str">
        <f>""</f>
        <v/>
      </c>
      <c r="E642" t="s">
        <v>789</v>
      </c>
      <c r="F642" t="s">
        <v>379</v>
      </c>
      <c r="G642" t="str">
        <f>""</f>
        <v/>
      </c>
      <c r="H642" t="str">
        <f>" 00"</f>
        <v xml:space="preserve"> 00</v>
      </c>
      <c r="I642">
        <v>0.01</v>
      </c>
      <c r="J642">
        <v>9999999.9900000002</v>
      </c>
      <c r="K642" t="s">
        <v>335</v>
      </c>
      <c r="L642" t="s">
        <v>336</v>
      </c>
      <c r="M642" t="s">
        <v>368</v>
      </c>
      <c r="P642" t="s">
        <v>230</v>
      </c>
      <c r="Q642" t="s">
        <v>230</v>
      </c>
      <c r="R642" t="s">
        <v>335</v>
      </c>
    </row>
    <row r="643" spans="1:18" customFormat="1" x14ac:dyDescent="0.25">
      <c r="A643" t="str">
        <f>"23021"</f>
        <v>23021</v>
      </c>
      <c r="B643" t="str">
        <f>"05160"</f>
        <v>05160</v>
      </c>
      <c r="C643" t="str">
        <f>"1800"</f>
        <v>1800</v>
      </c>
      <c r="D643" t="str">
        <f>""</f>
        <v/>
      </c>
      <c r="E643" t="s">
        <v>790</v>
      </c>
      <c r="F643" t="s">
        <v>379</v>
      </c>
      <c r="G643" t="str">
        <f>""</f>
        <v/>
      </c>
      <c r="H643" t="str">
        <f>" 00"</f>
        <v xml:space="preserve"> 00</v>
      </c>
      <c r="I643">
        <v>0.01</v>
      </c>
      <c r="J643">
        <v>9999999.9900000002</v>
      </c>
      <c r="K643" t="s">
        <v>335</v>
      </c>
      <c r="L643" t="s">
        <v>336</v>
      </c>
      <c r="M643" t="s">
        <v>368</v>
      </c>
      <c r="P643" t="s">
        <v>230</v>
      </c>
      <c r="Q643" t="s">
        <v>230</v>
      </c>
      <c r="R643" t="s">
        <v>335</v>
      </c>
    </row>
    <row r="644" spans="1:18" customFormat="1" x14ac:dyDescent="0.25">
      <c r="A644" t="str">
        <f>"23022"</f>
        <v>23022</v>
      </c>
      <c r="B644" t="str">
        <f>"05160"</f>
        <v>05160</v>
      </c>
      <c r="C644" t="str">
        <f>"1800"</f>
        <v>1800</v>
      </c>
      <c r="D644" t="str">
        <f>""</f>
        <v/>
      </c>
      <c r="E644" t="s">
        <v>791</v>
      </c>
      <c r="F644" t="s">
        <v>379</v>
      </c>
      <c r="G644" t="str">
        <f>""</f>
        <v/>
      </c>
      <c r="H644" t="str">
        <f>" 00"</f>
        <v xml:space="preserve"> 00</v>
      </c>
      <c r="I644">
        <v>0.01</v>
      </c>
      <c r="J644">
        <v>9999999.9900000002</v>
      </c>
      <c r="K644" t="s">
        <v>335</v>
      </c>
      <c r="L644" t="s">
        <v>336</v>
      </c>
      <c r="M644" t="s">
        <v>368</v>
      </c>
      <c r="P644" t="s">
        <v>230</v>
      </c>
      <c r="Q644" t="s">
        <v>230</v>
      </c>
      <c r="R644" t="s">
        <v>335</v>
      </c>
    </row>
    <row r="645" spans="1:18" customFormat="1" x14ac:dyDescent="0.25">
      <c r="A645" t="str">
        <f>"23023"</f>
        <v>23023</v>
      </c>
      <c r="B645" t="str">
        <f>"05160"</f>
        <v>05160</v>
      </c>
      <c r="C645" t="str">
        <f>"1800"</f>
        <v>1800</v>
      </c>
      <c r="D645" t="str">
        <f>""</f>
        <v/>
      </c>
      <c r="E645" t="s">
        <v>792</v>
      </c>
      <c r="F645" t="s">
        <v>379</v>
      </c>
      <c r="G645" t="str">
        <f>""</f>
        <v/>
      </c>
      <c r="H645" t="str">
        <f>" 00"</f>
        <v xml:space="preserve"> 00</v>
      </c>
      <c r="I645">
        <v>0.01</v>
      </c>
      <c r="J645">
        <v>9999999.9900000002</v>
      </c>
      <c r="K645" t="s">
        <v>335</v>
      </c>
      <c r="L645" t="s">
        <v>336</v>
      </c>
      <c r="M645" t="s">
        <v>368</v>
      </c>
      <c r="P645" t="s">
        <v>230</v>
      </c>
      <c r="Q645" t="s">
        <v>230</v>
      </c>
      <c r="R645" t="s">
        <v>335</v>
      </c>
    </row>
    <row r="646" spans="1:18" customFormat="1" x14ac:dyDescent="0.25">
      <c r="A646" t="str">
        <f>"23025"</f>
        <v>23025</v>
      </c>
      <c r="B646" t="str">
        <f>"05160"</f>
        <v>05160</v>
      </c>
      <c r="C646" t="str">
        <f>"1800"</f>
        <v>1800</v>
      </c>
      <c r="D646" t="str">
        <f>""</f>
        <v/>
      </c>
      <c r="E646" t="s">
        <v>793</v>
      </c>
      <c r="F646" t="s">
        <v>379</v>
      </c>
      <c r="G646" t="str">
        <f>""</f>
        <v/>
      </c>
      <c r="H646" t="str">
        <f>" 00"</f>
        <v xml:space="preserve"> 00</v>
      </c>
      <c r="I646">
        <v>0.01</v>
      </c>
      <c r="J646">
        <v>9999999.9900000002</v>
      </c>
      <c r="K646" t="s">
        <v>335</v>
      </c>
      <c r="L646" t="s">
        <v>336</v>
      </c>
      <c r="M646" t="s">
        <v>368</v>
      </c>
      <c r="P646" t="s">
        <v>230</v>
      </c>
      <c r="Q646" t="s">
        <v>230</v>
      </c>
      <c r="R646" t="s">
        <v>335</v>
      </c>
    </row>
    <row r="647" spans="1:18" customFormat="1" x14ac:dyDescent="0.25">
      <c r="A647" t="str">
        <f>"24281"</f>
        <v>24281</v>
      </c>
      <c r="B647" t="str">
        <f>"05000"</f>
        <v>05000</v>
      </c>
      <c r="C647" t="str">
        <f>"1700"</f>
        <v>1700</v>
      </c>
      <c r="D647" t="str">
        <f>"24281"</f>
        <v>24281</v>
      </c>
      <c r="E647" t="s">
        <v>794</v>
      </c>
      <c r="F647" t="s">
        <v>342</v>
      </c>
      <c r="G647" t="str">
        <f>"GR0024281"</f>
        <v>GR0024281</v>
      </c>
      <c r="H647" t="str">
        <f>" 00"</f>
        <v xml:space="preserve"> 00</v>
      </c>
      <c r="I647">
        <v>0.01</v>
      </c>
      <c r="J647">
        <v>9999999.9900000002</v>
      </c>
      <c r="K647" t="s">
        <v>343</v>
      </c>
      <c r="L647" t="s">
        <v>27</v>
      </c>
      <c r="O647" t="s">
        <v>343</v>
      </c>
      <c r="P647" t="s">
        <v>107</v>
      </c>
      <c r="Q647" t="s">
        <v>107</v>
      </c>
      <c r="R647" t="s">
        <v>28</v>
      </c>
    </row>
    <row r="648" spans="1:18" customFormat="1" x14ac:dyDescent="0.25">
      <c r="A648" t="str">
        <f>"24283"</f>
        <v>24283</v>
      </c>
      <c r="B648" t="str">
        <f>"01370"</f>
        <v>01370</v>
      </c>
      <c r="C648" t="str">
        <f>"1100"</f>
        <v>1100</v>
      </c>
      <c r="D648" t="str">
        <f>"24283"</f>
        <v>24283</v>
      </c>
      <c r="E648" t="s">
        <v>795</v>
      </c>
      <c r="F648" t="s">
        <v>100</v>
      </c>
      <c r="G648" t="str">
        <f>"GR0024268"</f>
        <v>GR0024268</v>
      </c>
      <c r="H648" t="str">
        <f>" 00"</f>
        <v xml:space="preserve"> 00</v>
      </c>
      <c r="I648">
        <v>0.01</v>
      </c>
      <c r="J648">
        <v>9999999.9900000002</v>
      </c>
      <c r="K648" t="s">
        <v>56</v>
      </c>
      <c r="L648" t="s">
        <v>57</v>
      </c>
      <c r="M648" t="s">
        <v>58</v>
      </c>
      <c r="O648" t="s">
        <v>796</v>
      </c>
      <c r="P648" t="s">
        <v>29</v>
      </c>
      <c r="Q648" t="s">
        <v>29</v>
      </c>
      <c r="R648" t="s">
        <v>59</v>
      </c>
    </row>
    <row r="649" spans="1:18" customFormat="1" x14ac:dyDescent="0.25">
      <c r="A649" t="str">
        <f>"24284"</f>
        <v>24284</v>
      </c>
      <c r="B649" t="str">
        <f>"01580"</f>
        <v>01580</v>
      </c>
      <c r="C649" t="str">
        <f>"1300"</f>
        <v>1300</v>
      </c>
      <c r="D649" t="str">
        <f>"24284"</f>
        <v>24284</v>
      </c>
      <c r="E649" t="s">
        <v>797</v>
      </c>
      <c r="F649" t="s">
        <v>130</v>
      </c>
      <c r="G649" t="str">
        <f>"GR0024284"</f>
        <v>GR0024284</v>
      </c>
      <c r="H649" t="str">
        <f>" 00"</f>
        <v xml:space="preserve"> 00</v>
      </c>
      <c r="I649">
        <v>0.01</v>
      </c>
      <c r="J649">
        <v>9999999.9900000002</v>
      </c>
      <c r="K649" t="s">
        <v>56</v>
      </c>
      <c r="L649" t="s">
        <v>57</v>
      </c>
      <c r="M649" t="s">
        <v>58</v>
      </c>
      <c r="O649" t="s">
        <v>798</v>
      </c>
      <c r="P649" t="s">
        <v>29</v>
      </c>
      <c r="Q649" t="s">
        <v>29</v>
      </c>
      <c r="R649" t="s">
        <v>59</v>
      </c>
    </row>
    <row r="650" spans="1:18" customFormat="1" x14ac:dyDescent="0.25">
      <c r="A650" t="str">
        <f>"24285"</f>
        <v>24285</v>
      </c>
      <c r="B650" t="str">
        <f>"01370"</f>
        <v>01370</v>
      </c>
      <c r="C650" t="str">
        <f>"1100"</f>
        <v>1100</v>
      </c>
      <c r="D650" t="str">
        <f>""</f>
        <v/>
      </c>
      <c r="E650" t="s">
        <v>799</v>
      </c>
      <c r="F650" t="s">
        <v>100</v>
      </c>
      <c r="G650" t="str">
        <f>"GR0024268"</f>
        <v>GR0024268</v>
      </c>
      <c r="H650" t="str">
        <f>" 00"</f>
        <v xml:space="preserve"> 00</v>
      </c>
      <c r="I650">
        <v>0.01</v>
      </c>
      <c r="J650">
        <v>9999999.9900000002</v>
      </c>
      <c r="K650" t="s">
        <v>56</v>
      </c>
      <c r="L650" t="s">
        <v>57</v>
      </c>
      <c r="M650" t="s">
        <v>58</v>
      </c>
      <c r="O650" t="s">
        <v>796</v>
      </c>
      <c r="P650" t="s">
        <v>29</v>
      </c>
      <c r="Q650" t="s">
        <v>29</v>
      </c>
      <c r="R650" t="s">
        <v>59</v>
      </c>
    </row>
    <row r="651" spans="1:18" customFormat="1" x14ac:dyDescent="0.25">
      <c r="A651" t="str">
        <f>"24286"</f>
        <v>24286</v>
      </c>
      <c r="B651" t="str">
        <f>"01370"</f>
        <v>01370</v>
      </c>
      <c r="C651" t="str">
        <f>"1800"</f>
        <v>1800</v>
      </c>
      <c r="D651" t="str">
        <f>""</f>
        <v/>
      </c>
      <c r="E651" t="s">
        <v>800</v>
      </c>
      <c r="F651" t="s">
        <v>100</v>
      </c>
      <c r="G651" t="str">
        <f>"GR0024286"</f>
        <v>GR0024286</v>
      </c>
      <c r="H651" t="str">
        <f>" 00"</f>
        <v xml:space="preserve"> 00</v>
      </c>
      <c r="I651">
        <v>0.01</v>
      </c>
      <c r="J651">
        <v>9999999.9900000002</v>
      </c>
      <c r="K651" t="s">
        <v>56</v>
      </c>
      <c r="L651" t="s">
        <v>57</v>
      </c>
      <c r="M651" t="s">
        <v>58</v>
      </c>
      <c r="O651" t="s">
        <v>796</v>
      </c>
      <c r="P651" t="s">
        <v>29</v>
      </c>
      <c r="Q651" t="s">
        <v>29</v>
      </c>
      <c r="R651" t="s">
        <v>59</v>
      </c>
    </row>
    <row r="652" spans="1:18" customFormat="1" x14ac:dyDescent="0.25">
      <c r="A652" t="str">
        <f>"24540"</f>
        <v>24540</v>
      </c>
      <c r="B652" t="str">
        <f>"01660"</f>
        <v>01660</v>
      </c>
      <c r="C652" t="str">
        <f>"1600"</f>
        <v>1600</v>
      </c>
      <c r="D652" t="str">
        <f>"24540"</f>
        <v>24540</v>
      </c>
      <c r="E652" t="s">
        <v>801</v>
      </c>
      <c r="F652" t="s">
        <v>138</v>
      </c>
      <c r="G652" t="str">
        <f>"GR0024538"</f>
        <v>GR0024538</v>
      </c>
      <c r="H652" t="str">
        <f>" 10"</f>
        <v xml:space="preserve"> 10</v>
      </c>
      <c r="I652">
        <v>0.01</v>
      </c>
      <c r="J652">
        <v>500</v>
      </c>
      <c r="K652" t="s">
        <v>139</v>
      </c>
      <c r="L652" t="s">
        <v>140</v>
      </c>
      <c r="M652" t="s">
        <v>141</v>
      </c>
      <c r="O652" t="s">
        <v>586</v>
      </c>
      <c r="P652" t="s">
        <v>24</v>
      </c>
      <c r="Q652" t="s">
        <v>24</v>
      </c>
      <c r="R652" t="s">
        <v>139</v>
      </c>
    </row>
    <row r="653" spans="1:18" customFormat="1" x14ac:dyDescent="0.25">
      <c r="A653" t="str">
        <f>"24540"</f>
        <v>24540</v>
      </c>
      <c r="B653" t="str">
        <f>"01660"</f>
        <v>01660</v>
      </c>
      <c r="C653" t="str">
        <f>"1600"</f>
        <v>1600</v>
      </c>
      <c r="D653" t="str">
        <f>"24540"</f>
        <v>24540</v>
      </c>
      <c r="E653" t="s">
        <v>801</v>
      </c>
      <c r="F653" t="s">
        <v>138</v>
      </c>
      <c r="G653" t="str">
        <f>"GR0024538"</f>
        <v>GR0024538</v>
      </c>
      <c r="H653" t="str">
        <f>" 20"</f>
        <v xml:space="preserve"> 20</v>
      </c>
      <c r="I653">
        <v>500.01</v>
      </c>
      <c r="J653">
        <v>9999999.9900000002</v>
      </c>
      <c r="K653" t="s">
        <v>140</v>
      </c>
      <c r="L653" t="s">
        <v>586</v>
      </c>
      <c r="O653" t="s">
        <v>586</v>
      </c>
      <c r="P653" t="s">
        <v>24</v>
      </c>
      <c r="Q653" t="s">
        <v>24</v>
      </c>
      <c r="R653" t="s">
        <v>139</v>
      </c>
    </row>
    <row r="654" spans="1:18" customFormat="1" x14ac:dyDescent="0.25">
      <c r="A654" t="str">
        <f>"24541"</f>
        <v>24541</v>
      </c>
      <c r="B654" t="str">
        <f>"01660"</f>
        <v>01660</v>
      </c>
      <c r="C654" t="str">
        <f>"1600"</f>
        <v>1600</v>
      </c>
      <c r="D654" t="str">
        <f>"24541"</f>
        <v>24541</v>
      </c>
      <c r="E654" t="s">
        <v>802</v>
      </c>
      <c r="F654" t="s">
        <v>138</v>
      </c>
      <c r="G654" t="str">
        <f>"GR0024538"</f>
        <v>GR0024538</v>
      </c>
      <c r="H654" t="str">
        <f>" 10"</f>
        <v xml:space="preserve"> 10</v>
      </c>
      <c r="I654">
        <v>0.01</v>
      </c>
      <c r="J654">
        <v>500</v>
      </c>
      <c r="K654" t="s">
        <v>139</v>
      </c>
      <c r="L654" t="s">
        <v>140</v>
      </c>
      <c r="M654" t="s">
        <v>141</v>
      </c>
      <c r="O654" t="s">
        <v>586</v>
      </c>
      <c r="P654" t="s">
        <v>24</v>
      </c>
      <c r="Q654" t="s">
        <v>24</v>
      </c>
      <c r="R654" t="s">
        <v>139</v>
      </c>
    </row>
    <row r="655" spans="1:18" customFormat="1" x14ac:dyDescent="0.25">
      <c r="A655" t="str">
        <f>"24541"</f>
        <v>24541</v>
      </c>
      <c r="B655" t="str">
        <f>"01660"</f>
        <v>01660</v>
      </c>
      <c r="C655" t="str">
        <f>"1600"</f>
        <v>1600</v>
      </c>
      <c r="D655" t="str">
        <f>"24541"</f>
        <v>24541</v>
      </c>
      <c r="E655" t="s">
        <v>802</v>
      </c>
      <c r="F655" t="s">
        <v>138</v>
      </c>
      <c r="G655" t="str">
        <f>"GR0024538"</f>
        <v>GR0024538</v>
      </c>
      <c r="H655" t="str">
        <f>" 20"</f>
        <v xml:space="preserve"> 20</v>
      </c>
      <c r="I655">
        <v>500.01</v>
      </c>
      <c r="J655">
        <v>9999999.9900000002</v>
      </c>
      <c r="K655" t="s">
        <v>140</v>
      </c>
      <c r="L655" t="s">
        <v>586</v>
      </c>
      <c r="O655" t="s">
        <v>586</v>
      </c>
      <c r="P655" t="s">
        <v>24</v>
      </c>
      <c r="Q655" t="s">
        <v>24</v>
      </c>
      <c r="R655" t="s">
        <v>139</v>
      </c>
    </row>
    <row r="656" spans="1:18" customFormat="1" x14ac:dyDescent="0.25">
      <c r="A656" t="str">
        <f>"24542"</f>
        <v>24542</v>
      </c>
      <c r="B656" t="str">
        <f>"01660"</f>
        <v>01660</v>
      </c>
      <c r="C656" t="str">
        <f>"1600"</f>
        <v>1600</v>
      </c>
      <c r="D656" t="str">
        <f>"24542"</f>
        <v>24542</v>
      </c>
      <c r="E656" t="s">
        <v>803</v>
      </c>
      <c r="F656" t="s">
        <v>138</v>
      </c>
      <c r="G656" t="str">
        <f>"GR0024542"</f>
        <v>GR0024542</v>
      </c>
      <c r="H656" t="str">
        <f>" 10"</f>
        <v xml:space="preserve"> 10</v>
      </c>
      <c r="I656">
        <v>0.01</v>
      </c>
      <c r="J656">
        <v>500</v>
      </c>
      <c r="K656" t="s">
        <v>139</v>
      </c>
      <c r="L656" t="s">
        <v>140</v>
      </c>
      <c r="M656" t="s">
        <v>141</v>
      </c>
      <c r="O656" t="s">
        <v>586</v>
      </c>
      <c r="P656" t="s">
        <v>24</v>
      </c>
      <c r="Q656" t="s">
        <v>24</v>
      </c>
      <c r="R656" t="s">
        <v>139</v>
      </c>
    </row>
    <row r="657" spans="1:18" customFormat="1" x14ac:dyDescent="0.25">
      <c r="A657" t="str">
        <f>"24542"</f>
        <v>24542</v>
      </c>
      <c r="B657" t="str">
        <f>"01660"</f>
        <v>01660</v>
      </c>
      <c r="C657" t="str">
        <f>"1600"</f>
        <v>1600</v>
      </c>
      <c r="D657" t="str">
        <f>"24542"</f>
        <v>24542</v>
      </c>
      <c r="E657" t="s">
        <v>803</v>
      </c>
      <c r="F657" t="s">
        <v>138</v>
      </c>
      <c r="G657" t="str">
        <f>"GR0024542"</f>
        <v>GR0024542</v>
      </c>
      <c r="H657" t="str">
        <f>" 20"</f>
        <v xml:space="preserve"> 20</v>
      </c>
      <c r="I657">
        <v>500.01</v>
      </c>
      <c r="J657">
        <v>9999999.9900000002</v>
      </c>
      <c r="K657" t="s">
        <v>140</v>
      </c>
      <c r="L657" t="s">
        <v>586</v>
      </c>
      <c r="O657" t="s">
        <v>586</v>
      </c>
      <c r="P657" t="s">
        <v>24</v>
      </c>
      <c r="Q657" t="s">
        <v>24</v>
      </c>
      <c r="R657" t="s">
        <v>139</v>
      </c>
    </row>
    <row r="658" spans="1:18" customFormat="1" x14ac:dyDescent="0.25">
      <c r="A658" t="str">
        <f>"24543"</f>
        <v>24543</v>
      </c>
      <c r="B658" t="str">
        <f>"01660"</f>
        <v>01660</v>
      </c>
      <c r="C658" t="str">
        <f>"1600"</f>
        <v>1600</v>
      </c>
      <c r="D658" t="str">
        <f>"24543"</f>
        <v>24543</v>
      </c>
      <c r="E658" t="s">
        <v>804</v>
      </c>
      <c r="F658" t="s">
        <v>138</v>
      </c>
      <c r="G658" t="str">
        <f>"GR0024542"</f>
        <v>GR0024542</v>
      </c>
      <c r="H658" t="str">
        <f>" 10"</f>
        <v xml:space="preserve"> 10</v>
      </c>
      <c r="I658">
        <v>0.01</v>
      </c>
      <c r="J658">
        <v>500</v>
      </c>
      <c r="K658" t="s">
        <v>139</v>
      </c>
      <c r="L658" t="s">
        <v>140</v>
      </c>
      <c r="M658" t="s">
        <v>141</v>
      </c>
      <c r="O658" t="s">
        <v>586</v>
      </c>
      <c r="P658" t="s">
        <v>24</v>
      </c>
      <c r="Q658" t="s">
        <v>24</v>
      </c>
      <c r="R658" t="s">
        <v>139</v>
      </c>
    </row>
    <row r="659" spans="1:18" customFormat="1" x14ac:dyDescent="0.25">
      <c r="A659" t="str">
        <f>"24543"</f>
        <v>24543</v>
      </c>
      <c r="B659" t="str">
        <f>"01660"</f>
        <v>01660</v>
      </c>
      <c r="C659" t="str">
        <f>"1600"</f>
        <v>1600</v>
      </c>
      <c r="D659" t="str">
        <f>"24543"</f>
        <v>24543</v>
      </c>
      <c r="E659" t="s">
        <v>804</v>
      </c>
      <c r="F659" t="s">
        <v>138</v>
      </c>
      <c r="G659" t="str">
        <f>"GR0024542"</f>
        <v>GR0024542</v>
      </c>
      <c r="H659" t="str">
        <f>" 20"</f>
        <v xml:space="preserve"> 20</v>
      </c>
      <c r="I659">
        <v>500.01</v>
      </c>
      <c r="J659">
        <v>9999999.9900000002</v>
      </c>
      <c r="K659" t="s">
        <v>140</v>
      </c>
      <c r="L659" t="s">
        <v>586</v>
      </c>
      <c r="O659" t="s">
        <v>586</v>
      </c>
      <c r="P659" t="s">
        <v>24</v>
      </c>
      <c r="Q659" t="s">
        <v>24</v>
      </c>
      <c r="R659" t="s">
        <v>139</v>
      </c>
    </row>
    <row r="660" spans="1:18" customFormat="1" x14ac:dyDescent="0.25">
      <c r="A660" t="str">
        <f>"24544"</f>
        <v>24544</v>
      </c>
      <c r="B660" t="str">
        <f>"01370"</f>
        <v>01370</v>
      </c>
      <c r="C660" t="str">
        <f>"1600"</f>
        <v>1600</v>
      </c>
      <c r="D660" t="str">
        <f>""</f>
        <v/>
      </c>
      <c r="E660" t="s">
        <v>805</v>
      </c>
      <c r="F660" t="s">
        <v>100</v>
      </c>
      <c r="G660" t="str">
        <f>"GR0024544"</f>
        <v>GR0024544</v>
      </c>
      <c r="H660" t="str">
        <f>" 00"</f>
        <v xml:space="preserve"> 00</v>
      </c>
      <c r="I660">
        <v>0.01</v>
      </c>
      <c r="J660">
        <v>9999999.9900000002</v>
      </c>
      <c r="K660" t="s">
        <v>101</v>
      </c>
      <c r="L660" t="s">
        <v>56</v>
      </c>
      <c r="M660" t="s">
        <v>57</v>
      </c>
      <c r="N660" t="s">
        <v>58</v>
      </c>
      <c r="O660" t="s">
        <v>806</v>
      </c>
      <c r="P660" t="s">
        <v>29</v>
      </c>
      <c r="Q660" t="s">
        <v>29</v>
      </c>
      <c r="R660" t="s">
        <v>59</v>
      </c>
    </row>
    <row r="661" spans="1:18" customFormat="1" x14ac:dyDescent="0.25">
      <c r="A661" t="str">
        <f>"25097"</f>
        <v>25097</v>
      </c>
      <c r="B661" t="str">
        <f>"01500"</f>
        <v>01500</v>
      </c>
      <c r="C661" t="str">
        <f>"1600"</f>
        <v>1600</v>
      </c>
      <c r="D661" t="str">
        <f>"25097"</f>
        <v>25097</v>
      </c>
      <c r="E661" t="s">
        <v>807</v>
      </c>
      <c r="F661" t="s">
        <v>123</v>
      </c>
      <c r="G661" t="str">
        <f>"GR0025097"</f>
        <v>GR0025097</v>
      </c>
      <c r="H661" t="str">
        <f>" 00"</f>
        <v xml:space="preserve"> 00</v>
      </c>
      <c r="I661">
        <v>0.01</v>
      </c>
      <c r="J661">
        <v>9999999.9900000002</v>
      </c>
      <c r="K661" t="s">
        <v>56</v>
      </c>
      <c r="L661" t="s">
        <v>57</v>
      </c>
      <c r="M661" t="s">
        <v>58</v>
      </c>
      <c r="O661" t="s">
        <v>808</v>
      </c>
      <c r="P661" t="s">
        <v>24</v>
      </c>
      <c r="Q661" t="s">
        <v>24</v>
      </c>
      <c r="R661" t="s">
        <v>59</v>
      </c>
    </row>
    <row r="662" spans="1:18" customFormat="1" x14ac:dyDescent="0.25">
      <c r="A662" t="str">
        <f>"25116"</f>
        <v>25116</v>
      </c>
      <c r="B662" t="str">
        <f>"01705"</f>
        <v>01705</v>
      </c>
      <c r="C662" t="str">
        <f>"1600"</f>
        <v>1600</v>
      </c>
      <c r="D662" t="str">
        <f>"25116"</f>
        <v>25116</v>
      </c>
      <c r="E662" t="s">
        <v>809</v>
      </c>
      <c r="F662" t="s">
        <v>153</v>
      </c>
      <c r="G662" t="str">
        <f>"GR0025116"</f>
        <v>GR0025116</v>
      </c>
      <c r="H662" t="str">
        <f>" 10"</f>
        <v xml:space="preserve"> 10</v>
      </c>
      <c r="I662">
        <v>0.01</v>
      </c>
      <c r="J662">
        <v>500</v>
      </c>
      <c r="K662" t="s">
        <v>139</v>
      </c>
      <c r="L662" t="s">
        <v>140</v>
      </c>
      <c r="M662" t="s">
        <v>141</v>
      </c>
      <c r="O662" t="s">
        <v>140</v>
      </c>
      <c r="P662" t="s">
        <v>24</v>
      </c>
      <c r="Q662" t="s">
        <v>24</v>
      </c>
      <c r="R662" t="s">
        <v>139</v>
      </c>
    </row>
    <row r="663" spans="1:18" customFormat="1" x14ac:dyDescent="0.25">
      <c r="A663" t="str">
        <f>"25116"</f>
        <v>25116</v>
      </c>
      <c r="B663" t="str">
        <f>"01705"</f>
        <v>01705</v>
      </c>
      <c r="C663" t="str">
        <f>"1600"</f>
        <v>1600</v>
      </c>
      <c r="D663" t="str">
        <f>"25116"</f>
        <v>25116</v>
      </c>
      <c r="E663" t="s">
        <v>809</v>
      </c>
      <c r="F663" t="s">
        <v>153</v>
      </c>
      <c r="G663" t="str">
        <f>"GR0025116"</f>
        <v>GR0025116</v>
      </c>
      <c r="H663" t="str">
        <f>" 20"</f>
        <v xml:space="preserve"> 20</v>
      </c>
      <c r="I663">
        <v>500.01</v>
      </c>
      <c r="J663">
        <v>9999999.9900000002</v>
      </c>
      <c r="K663" t="s">
        <v>140</v>
      </c>
      <c r="L663" t="s">
        <v>140</v>
      </c>
      <c r="O663" t="s">
        <v>140</v>
      </c>
      <c r="P663" t="s">
        <v>24</v>
      </c>
      <c r="Q663" t="s">
        <v>24</v>
      </c>
      <c r="R663" t="s">
        <v>139</v>
      </c>
    </row>
    <row r="664" spans="1:18" customFormat="1" x14ac:dyDescent="0.25">
      <c r="A664" t="str">
        <f>"25136"</f>
        <v>25136</v>
      </c>
      <c r="B664" t="str">
        <f>"01240"</f>
        <v>01240</v>
      </c>
      <c r="C664" t="str">
        <f>"1400"</f>
        <v>1400</v>
      </c>
      <c r="D664" t="str">
        <f>"25136"</f>
        <v>25136</v>
      </c>
      <c r="E664" t="s">
        <v>810</v>
      </c>
      <c r="F664" t="s">
        <v>68</v>
      </c>
      <c r="G664" t="str">
        <f>"GR0025136"</f>
        <v>GR0025136</v>
      </c>
      <c r="H664" t="str">
        <f>" 00"</f>
        <v xml:space="preserve"> 00</v>
      </c>
      <c r="I664">
        <v>0.01</v>
      </c>
      <c r="J664">
        <v>9999999.9900000002</v>
      </c>
      <c r="K664" t="s">
        <v>27</v>
      </c>
      <c r="L664" t="s">
        <v>69</v>
      </c>
      <c r="O664" t="s">
        <v>69</v>
      </c>
      <c r="P664" t="s">
        <v>29</v>
      </c>
      <c r="Q664" t="s">
        <v>29</v>
      </c>
      <c r="R664" t="s">
        <v>69</v>
      </c>
    </row>
    <row r="665" spans="1:18" customFormat="1" x14ac:dyDescent="0.25">
      <c r="A665" t="str">
        <f>"25149"</f>
        <v>25149</v>
      </c>
      <c r="B665" t="str">
        <f>"01100"</f>
        <v>01100</v>
      </c>
      <c r="C665" t="str">
        <f>"1930"</f>
        <v>1930</v>
      </c>
      <c r="D665" t="str">
        <f>"25149"</f>
        <v>25149</v>
      </c>
      <c r="E665" t="s">
        <v>811</v>
      </c>
      <c r="F665" t="s">
        <v>644</v>
      </c>
      <c r="G665" t="str">
        <f>"GR0025149"</f>
        <v>GR0025149</v>
      </c>
      <c r="H665" t="str">
        <f>" 10"</f>
        <v xml:space="preserve"> 10</v>
      </c>
      <c r="I665">
        <v>0.01</v>
      </c>
      <c r="J665">
        <v>500</v>
      </c>
      <c r="K665" t="s">
        <v>646</v>
      </c>
      <c r="L665" t="s">
        <v>42</v>
      </c>
      <c r="O665" t="s">
        <v>42</v>
      </c>
      <c r="P665" t="s">
        <v>24</v>
      </c>
      <c r="Q665" t="s">
        <v>24</v>
      </c>
      <c r="R665" t="s">
        <v>646</v>
      </c>
    </row>
    <row r="666" spans="1:18" customFormat="1" x14ac:dyDescent="0.25">
      <c r="A666" t="str">
        <f>"25149"</f>
        <v>25149</v>
      </c>
      <c r="B666" t="str">
        <f>"01100"</f>
        <v>01100</v>
      </c>
      <c r="C666" t="str">
        <f>"1930"</f>
        <v>1930</v>
      </c>
      <c r="D666" t="str">
        <f>"25149"</f>
        <v>25149</v>
      </c>
      <c r="E666" t="s">
        <v>811</v>
      </c>
      <c r="F666" t="s">
        <v>644</v>
      </c>
      <c r="G666" t="str">
        <f>"GR0025149"</f>
        <v>GR0025149</v>
      </c>
      <c r="H666" t="str">
        <f>" 20"</f>
        <v xml:space="preserve"> 20</v>
      </c>
      <c r="I666">
        <v>500.01</v>
      </c>
      <c r="J666">
        <v>9999999.9900000002</v>
      </c>
      <c r="K666" t="s">
        <v>42</v>
      </c>
      <c r="L666" t="s">
        <v>645</v>
      </c>
      <c r="M666" t="s">
        <v>40</v>
      </c>
      <c r="O666" t="s">
        <v>42</v>
      </c>
      <c r="P666" t="s">
        <v>24</v>
      </c>
      <c r="Q666" t="s">
        <v>24</v>
      </c>
      <c r="R666" t="s">
        <v>646</v>
      </c>
    </row>
    <row r="667" spans="1:18" customFormat="1" x14ac:dyDescent="0.25">
      <c r="A667" t="str">
        <f>"25153"</f>
        <v>25153</v>
      </c>
      <c r="B667" t="str">
        <f>"01160"</f>
        <v>01160</v>
      </c>
      <c r="C667" t="str">
        <f>"1700"</f>
        <v>1700</v>
      </c>
      <c r="D667" t="str">
        <f>"25153"</f>
        <v>25153</v>
      </c>
      <c r="E667" t="s">
        <v>812</v>
      </c>
      <c r="F667" t="s">
        <v>49</v>
      </c>
      <c r="G667" t="str">
        <f>"GR0025153"</f>
        <v>GR0025153</v>
      </c>
      <c r="H667" t="str">
        <f>" 00"</f>
        <v xml:space="preserve"> 00</v>
      </c>
      <c r="I667">
        <v>0.01</v>
      </c>
      <c r="J667">
        <v>9999999.9900000002</v>
      </c>
      <c r="K667" t="s">
        <v>40</v>
      </c>
      <c r="L667" t="s">
        <v>42</v>
      </c>
      <c r="M667" t="s">
        <v>629</v>
      </c>
      <c r="O667" t="s">
        <v>813</v>
      </c>
      <c r="P667" t="s">
        <v>24</v>
      </c>
      <c r="Q667" t="s">
        <v>24</v>
      </c>
      <c r="R667" t="s">
        <v>813</v>
      </c>
    </row>
    <row r="668" spans="1:18" customFormat="1" x14ac:dyDescent="0.25">
      <c r="A668" t="str">
        <f>"25156"</f>
        <v>25156</v>
      </c>
      <c r="B668" t="str">
        <f>"01710"</f>
        <v>01710</v>
      </c>
      <c r="C668" t="str">
        <f>"1200"</f>
        <v>1200</v>
      </c>
      <c r="D668" t="str">
        <f>"25156"</f>
        <v>25156</v>
      </c>
      <c r="E668" t="s">
        <v>814</v>
      </c>
      <c r="F668" t="s">
        <v>155</v>
      </c>
      <c r="G668" t="str">
        <f>"GR0025156"</f>
        <v>GR0025156</v>
      </c>
      <c r="H668" t="str">
        <f>" 00"</f>
        <v xml:space="preserve"> 00</v>
      </c>
      <c r="I668">
        <v>0.01</v>
      </c>
      <c r="J668">
        <v>9999999.9900000002</v>
      </c>
      <c r="K668" t="s">
        <v>156</v>
      </c>
      <c r="L668" t="s">
        <v>140</v>
      </c>
      <c r="M668" t="s">
        <v>148</v>
      </c>
      <c r="N668" t="s">
        <v>708</v>
      </c>
      <c r="O668" t="s">
        <v>708</v>
      </c>
      <c r="P668" t="s">
        <v>24</v>
      </c>
      <c r="Q668" t="s">
        <v>24</v>
      </c>
      <c r="R668" t="s">
        <v>139</v>
      </c>
    </row>
    <row r="669" spans="1:18" customFormat="1" x14ac:dyDescent="0.25">
      <c r="A669" t="str">
        <f>"25157"</f>
        <v>25157</v>
      </c>
      <c r="B669" t="str">
        <f>"01710"</f>
        <v>01710</v>
      </c>
      <c r="C669" t="str">
        <f>"1200"</f>
        <v>1200</v>
      </c>
      <c r="D669" t="str">
        <f>"25157"</f>
        <v>25157</v>
      </c>
      <c r="E669" t="s">
        <v>815</v>
      </c>
      <c r="F669" t="s">
        <v>155</v>
      </c>
      <c r="G669" t="str">
        <f>"GR0025156"</f>
        <v>GR0025156</v>
      </c>
      <c r="H669" t="str">
        <f>" 00"</f>
        <v xml:space="preserve"> 00</v>
      </c>
      <c r="I669">
        <v>0.01</v>
      </c>
      <c r="J669">
        <v>9999999.9900000002</v>
      </c>
      <c r="K669" t="s">
        <v>156</v>
      </c>
      <c r="L669" t="s">
        <v>140</v>
      </c>
      <c r="M669" t="s">
        <v>148</v>
      </c>
      <c r="N669" t="s">
        <v>708</v>
      </c>
      <c r="O669" t="s">
        <v>708</v>
      </c>
      <c r="P669" t="s">
        <v>24</v>
      </c>
      <c r="Q669" t="s">
        <v>24</v>
      </c>
      <c r="R669" t="s">
        <v>139</v>
      </c>
    </row>
    <row r="670" spans="1:18" customFormat="1" x14ac:dyDescent="0.25">
      <c r="A670" t="str">
        <f>"25158"</f>
        <v>25158</v>
      </c>
      <c r="B670" t="str">
        <f>"01390"</f>
        <v>01390</v>
      </c>
      <c r="C670" t="str">
        <f>"1300"</f>
        <v>1300</v>
      </c>
      <c r="D670" t="str">
        <f>"25158"</f>
        <v>25158</v>
      </c>
      <c r="E670" t="s">
        <v>816</v>
      </c>
      <c r="F670" t="s">
        <v>109</v>
      </c>
      <c r="G670" t="str">
        <f>"GR0025158"</f>
        <v>GR0025158</v>
      </c>
      <c r="H670" t="str">
        <f>" 00"</f>
        <v xml:space="preserve"> 00</v>
      </c>
      <c r="I670">
        <v>0.01</v>
      </c>
      <c r="J670">
        <v>9999999.9900000002</v>
      </c>
      <c r="K670" t="s">
        <v>106</v>
      </c>
      <c r="L670" t="s">
        <v>104</v>
      </c>
      <c r="M670" t="s">
        <v>105</v>
      </c>
      <c r="O670" t="s">
        <v>106</v>
      </c>
      <c r="P670" t="s">
        <v>107</v>
      </c>
      <c r="Q670" t="s">
        <v>107</v>
      </c>
      <c r="R670" t="s">
        <v>108</v>
      </c>
    </row>
    <row r="671" spans="1:18" customFormat="1" x14ac:dyDescent="0.25">
      <c r="A671" t="str">
        <f>"25161"</f>
        <v>25161</v>
      </c>
      <c r="B671" t="str">
        <f>"01620"</f>
        <v>01620</v>
      </c>
      <c r="C671" t="str">
        <f>"1700"</f>
        <v>1700</v>
      </c>
      <c r="D671" t="str">
        <f>"25161"</f>
        <v>25161</v>
      </c>
      <c r="E671" t="s">
        <v>817</v>
      </c>
      <c r="F671" t="s">
        <v>133</v>
      </c>
      <c r="G671" t="str">
        <f>"GR0025161"</f>
        <v>GR0025161</v>
      </c>
      <c r="H671" t="str">
        <f>" 00"</f>
        <v xml:space="preserve"> 00</v>
      </c>
      <c r="I671">
        <v>0.01</v>
      </c>
      <c r="J671">
        <v>9999999.9900000002</v>
      </c>
      <c r="K671" t="s">
        <v>56</v>
      </c>
      <c r="L671" t="s">
        <v>57</v>
      </c>
      <c r="M671" t="s">
        <v>58</v>
      </c>
      <c r="N671" t="s">
        <v>818</v>
      </c>
      <c r="O671" t="s">
        <v>818</v>
      </c>
      <c r="P671" t="s">
        <v>29</v>
      </c>
      <c r="Q671" t="s">
        <v>29</v>
      </c>
      <c r="R671" t="s">
        <v>134</v>
      </c>
    </row>
    <row r="672" spans="1:18" customFormat="1" x14ac:dyDescent="0.25">
      <c r="A672" t="str">
        <f>"25164"</f>
        <v>25164</v>
      </c>
      <c r="B672" t="str">
        <f>"05040"</f>
        <v>05040</v>
      </c>
      <c r="C672" t="str">
        <f>"1200"</f>
        <v>1200</v>
      </c>
      <c r="D672" t="str">
        <f>"25164"</f>
        <v>25164</v>
      </c>
      <c r="E672" t="s">
        <v>819</v>
      </c>
      <c r="F672" t="s">
        <v>820</v>
      </c>
      <c r="G672" t="str">
        <f>"GR0025164"</f>
        <v>GR0025164</v>
      </c>
      <c r="H672" t="str">
        <f>" 00"</f>
        <v xml:space="preserve"> 00</v>
      </c>
      <c r="I672">
        <v>0.01</v>
      </c>
      <c r="J672">
        <v>9999999.9900000002</v>
      </c>
      <c r="K672" t="s">
        <v>359</v>
      </c>
      <c r="O672" t="s">
        <v>359</v>
      </c>
      <c r="P672" t="s">
        <v>107</v>
      </c>
      <c r="Q672" t="s">
        <v>107</v>
      </c>
      <c r="R672" t="s">
        <v>359</v>
      </c>
    </row>
    <row r="673" spans="1:18" customFormat="1" x14ac:dyDescent="0.25">
      <c r="A673" t="str">
        <f>"25165"</f>
        <v>25165</v>
      </c>
      <c r="B673" t="str">
        <f>"01695"</f>
        <v>01695</v>
      </c>
      <c r="C673" t="str">
        <f>"1600"</f>
        <v>1600</v>
      </c>
      <c r="D673" t="str">
        <f>"25165"</f>
        <v>25165</v>
      </c>
      <c r="E673" t="s">
        <v>821</v>
      </c>
      <c r="F673" t="s">
        <v>149</v>
      </c>
      <c r="G673" t="str">
        <f>"GR0025165"</f>
        <v>GR0025165</v>
      </c>
      <c r="H673" t="str">
        <f>" 10"</f>
        <v xml:space="preserve"> 10</v>
      </c>
      <c r="I673">
        <v>0.01</v>
      </c>
      <c r="J673">
        <v>500</v>
      </c>
      <c r="K673" t="s">
        <v>139</v>
      </c>
      <c r="L673" t="s">
        <v>141</v>
      </c>
      <c r="P673" t="s">
        <v>24</v>
      </c>
      <c r="Q673" t="s">
        <v>24</v>
      </c>
      <c r="R673" t="s">
        <v>139</v>
      </c>
    </row>
    <row r="674" spans="1:18" customFormat="1" x14ac:dyDescent="0.25">
      <c r="A674" t="str">
        <f>"25165"</f>
        <v>25165</v>
      </c>
      <c r="B674" t="str">
        <f>"01695"</f>
        <v>01695</v>
      </c>
      <c r="C674" t="str">
        <f>"1600"</f>
        <v>1600</v>
      </c>
      <c r="D674" t="str">
        <f>"25165"</f>
        <v>25165</v>
      </c>
      <c r="E674" t="s">
        <v>821</v>
      </c>
      <c r="F674" t="s">
        <v>149</v>
      </c>
      <c r="G674" t="str">
        <f>"GR0025165"</f>
        <v>GR0025165</v>
      </c>
      <c r="H674" t="str">
        <f>" 20"</f>
        <v xml:space="preserve"> 20</v>
      </c>
      <c r="I674">
        <v>500.01</v>
      </c>
      <c r="J674">
        <v>9999999.9900000002</v>
      </c>
      <c r="K674" t="s">
        <v>140</v>
      </c>
      <c r="P674" t="s">
        <v>24</v>
      </c>
      <c r="Q674" t="s">
        <v>24</v>
      </c>
      <c r="R674" t="s">
        <v>139</v>
      </c>
    </row>
    <row r="675" spans="1:18" customFormat="1" x14ac:dyDescent="0.25">
      <c r="A675" t="str">
        <f>"25166"</f>
        <v>25166</v>
      </c>
      <c r="B675" t="str">
        <f>"01670"</f>
        <v>01670</v>
      </c>
      <c r="C675" t="str">
        <f>"1200"</f>
        <v>1200</v>
      </c>
      <c r="D675" t="str">
        <f>"25166"</f>
        <v>25166</v>
      </c>
      <c r="E675" t="s">
        <v>822</v>
      </c>
      <c r="F675" t="s">
        <v>145</v>
      </c>
      <c r="G675" t="str">
        <f>"GR0025166"</f>
        <v>GR0025166</v>
      </c>
      <c r="H675" t="str">
        <f>" 00"</f>
        <v xml:space="preserve"> 00</v>
      </c>
      <c r="I675">
        <v>0.01</v>
      </c>
      <c r="J675">
        <v>9999999.9900000002</v>
      </c>
      <c r="K675" t="s">
        <v>142</v>
      </c>
      <c r="L675" t="s">
        <v>140</v>
      </c>
      <c r="O675" t="s">
        <v>823</v>
      </c>
      <c r="P675" t="s">
        <v>24</v>
      </c>
      <c r="Q675" t="s">
        <v>24</v>
      </c>
      <c r="R675" t="s">
        <v>139</v>
      </c>
    </row>
    <row r="676" spans="1:18" customFormat="1" x14ac:dyDescent="0.25">
      <c r="A676" t="str">
        <f>"25167"</f>
        <v>25167</v>
      </c>
      <c r="B676" t="str">
        <f>"05040"</f>
        <v>05040</v>
      </c>
      <c r="C676" t="str">
        <f>"1700"</f>
        <v>1700</v>
      </c>
      <c r="D676" t="str">
        <f>"25167"</f>
        <v>25167</v>
      </c>
      <c r="E676" t="s">
        <v>824</v>
      </c>
      <c r="F676" t="s">
        <v>820</v>
      </c>
      <c r="G676" t="str">
        <f>"GR0025167"</f>
        <v>GR0025167</v>
      </c>
      <c r="H676" t="str">
        <f>" 00"</f>
        <v xml:space="preserve"> 00</v>
      </c>
      <c r="I676">
        <v>0.01</v>
      </c>
      <c r="J676">
        <v>9999999.9900000002</v>
      </c>
      <c r="K676" t="s">
        <v>359</v>
      </c>
      <c r="O676" t="s">
        <v>359</v>
      </c>
      <c r="P676" t="s">
        <v>107</v>
      </c>
      <c r="Q676" t="s">
        <v>107</v>
      </c>
      <c r="R676" t="s">
        <v>359</v>
      </c>
    </row>
    <row r="677" spans="1:18" customFormat="1" x14ac:dyDescent="0.25">
      <c r="A677" t="str">
        <f>"25168"</f>
        <v>25168</v>
      </c>
      <c r="B677" t="str">
        <f>"01660"</f>
        <v>01660</v>
      </c>
      <c r="C677" t="str">
        <f>"1800"</f>
        <v>1800</v>
      </c>
      <c r="D677" t="str">
        <f>""</f>
        <v/>
      </c>
      <c r="E677" t="s">
        <v>825</v>
      </c>
      <c r="F677" t="s">
        <v>138</v>
      </c>
      <c r="G677" t="str">
        <f>"GR0025160"</f>
        <v>GR0025160</v>
      </c>
      <c r="H677" t="str">
        <f>" 00"</f>
        <v xml:space="preserve"> 00</v>
      </c>
      <c r="I677">
        <v>0.01</v>
      </c>
      <c r="J677">
        <v>9999999.9900000002</v>
      </c>
      <c r="K677" t="s">
        <v>140</v>
      </c>
      <c r="L677" t="s">
        <v>142</v>
      </c>
      <c r="O677" t="s">
        <v>140</v>
      </c>
      <c r="P677" t="s">
        <v>24</v>
      </c>
      <c r="Q677" t="s">
        <v>24</v>
      </c>
      <c r="R677" t="s">
        <v>139</v>
      </c>
    </row>
    <row r="678" spans="1:18" customFormat="1" x14ac:dyDescent="0.25">
      <c r="A678" t="str">
        <f>"25170"</f>
        <v>25170</v>
      </c>
      <c r="B678" t="str">
        <f>"01100"</f>
        <v>01100</v>
      </c>
      <c r="C678" t="str">
        <f>"1930"</f>
        <v>1930</v>
      </c>
      <c r="D678" t="str">
        <f>"25170"</f>
        <v>25170</v>
      </c>
      <c r="E678" t="s">
        <v>826</v>
      </c>
      <c r="F678" t="s">
        <v>644</v>
      </c>
      <c r="G678" t="str">
        <f>"GR0025170"</f>
        <v>GR0025170</v>
      </c>
      <c r="H678" t="str">
        <f>" 10"</f>
        <v xml:space="preserve"> 10</v>
      </c>
      <c r="I678">
        <v>0.01</v>
      </c>
      <c r="J678">
        <v>500</v>
      </c>
      <c r="K678" t="s">
        <v>646</v>
      </c>
      <c r="L678" t="s">
        <v>42</v>
      </c>
      <c r="O678" t="s">
        <v>42</v>
      </c>
      <c r="P678" t="s">
        <v>24</v>
      </c>
      <c r="Q678" t="s">
        <v>24</v>
      </c>
      <c r="R678" t="s">
        <v>646</v>
      </c>
    </row>
    <row r="679" spans="1:18" customFormat="1" x14ac:dyDescent="0.25">
      <c r="A679" t="str">
        <f>"25170"</f>
        <v>25170</v>
      </c>
      <c r="B679" t="str">
        <f>"01100"</f>
        <v>01100</v>
      </c>
      <c r="C679" t="str">
        <f>"1930"</f>
        <v>1930</v>
      </c>
      <c r="D679" t="str">
        <f>"25170"</f>
        <v>25170</v>
      </c>
      <c r="E679" t="s">
        <v>826</v>
      </c>
      <c r="F679" t="s">
        <v>644</v>
      </c>
      <c r="G679" t="str">
        <f>"GR0025170"</f>
        <v>GR0025170</v>
      </c>
      <c r="H679" t="str">
        <f>" 20"</f>
        <v xml:space="preserve"> 20</v>
      </c>
      <c r="I679">
        <v>500.01</v>
      </c>
      <c r="J679">
        <v>9999999.9900000002</v>
      </c>
      <c r="K679" t="s">
        <v>42</v>
      </c>
      <c r="L679" t="s">
        <v>645</v>
      </c>
      <c r="M679" t="s">
        <v>40</v>
      </c>
      <c r="O679" t="s">
        <v>42</v>
      </c>
      <c r="P679" t="s">
        <v>24</v>
      </c>
      <c r="Q679" t="s">
        <v>24</v>
      </c>
      <c r="R679" t="s">
        <v>646</v>
      </c>
    </row>
    <row r="680" spans="1:18" customFormat="1" x14ac:dyDescent="0.25">
      <c r="A680" t="str">
        <f>"25171"</f>
        <v>25171</v>
      </c>
      <c r="B680" t="str">
        <f>"01750"</f>
        <v>01750</v>
      </c>
      <c r="C680" t="str">
        <f>"1600"</f>
        <v>1600</v>
      </c>
      <c r="D680" t="str">
        <f>"25171"</f>
        <v>25171</v>
      </c>
      <c r="E680" t="s">
        <v>827</v>
      </c>
      <c r="F680" t="s">
        <v>163</v>
      </c>
      <c r="G680" t="str">
        <f>"GR0025171"</f>
        <v>GR0025171</v>
      </c>
      <c r="H680" t="str">
        <f>" 00"</f>
        <v xml:space="preserve"> 00</v>
      </c>
      <c r="I680">
        <v>0.01</v>
      </c>
      <c r="J680">
        <v>9999999.9900000002</v>
      </c>
      <c r="K680" t="s">
        <v>148</v>
      </c>
      <c r="L680" t="s">
        <v>140</v>
      </c>
      <c r="M680" t="s">
        <v>164</v>
      </c>
      <c r="O680" t="s">
        <v>828</v>
      </c>
      <c r="P680" t="s">
        <v>24</v>
      </c>
      <c r="Q680" t="s">
        <v>24</v>
      </c>
      <c r="R680" t="s">
        <v>139</v>
      </c>
    </row>
    <row r="681" spans="1:18" customFormat="1" x14ac:dyDescent="0.25">
      <c r="A681" t="str">
        <f>"25172"</f>
        <v>25172</v>
      </c>
      <c r="B681" t="str">
        <f>"01100"</f>
        <v>01100</v>
      </c>
      <c r="C681" t="str">
        <f>"1930"</f>
        <v>1930</v>
      </c>
      <c r="D681" t="str">
        <f>"25172"</f>
        <v>25172</v>
      </c>
      <c r="E681" t="s">
        <v>829</v>
      </c>
      <c r="F681" t="s">
        <v>644</v>
      </c>
      <c r="G681" t="str">
        <f>"GR0025172"</f>
        <v>GR0025172</v>
      </c>
      <c r="H681" t="str">
        <f>" 10"</f>
        <v xml:space="preserve"> 10</v>
      </c>
      <c r="I681">
        <v>0.01</v>
      </c>
      <c r="J681">
        <v>500</v>
      </c>
      <c r="K681" t="s">
        <v>646</v>
      </c>
      <c r="L681" t="s">
        <v>42</v>
      </c>
      <c r="O681" t="s">
        <v>42</v>
      </c>
      <c r="P681" t="s">
        <v>24</v>
      </c>
      <c r="Q681" t="s">
        <v>24</v>
      </c>
      <c r="R681" t="s">
        <v>646</v>
      </c>
    </row>
    <row r="682" spans="1:18" customFormat="1" x14ac:dyDescent="0.25">
      <c r="A682" t="str">
        <f>"25172"</f>
        <v>25172</v>
      </c>
      <c r="B682" t="str">
        <f>"01100"</f>
        <v>01100</v>
      </c>
      <c r="C682" t="str">
        <f>"1930"</f>
        <v>1930</v>
      </c>
      <c r="D682" t="str">
        <f>"25172"</f>
        <v>25172</v>
      </c>
      <c r="E682" t="s">
        <v>829</v>
      </c>
      <c r="F682" t="s">
        <v>644</v>
      </c>
      <c r="G682" t="str">
        <f>"GR0025172"</f>
        <v>GR0025172</v>
      </c>
      <c r="H682" t="str">
        <f>" 20"</f>
        <v xml:space="preserve"> 20</v>
      </c>
      <c r="I682">
        <v>500.01</v>
      </c>
      <c r="J682">
        <v>9999999.9900000002</v>
      </c>
      <c r="K682" t="s">
        <v>42</v>
      </c>
      <c r="L682" t="s">
        <v>645</v>
      </c>
      <c r="M682" t="s">
        <v>40</v>
      </c>
      <c r="O682" t="s">
        <v>42</v>
      </c>
      <c r="P682" t="s">
        <v>24</v>
      </c>
      <c r="Q682" t="s">
        <v>24</v>
      </c>
      <c r="R682" t="s">
        <v>646</v>
      </c>
    </row>
    <row r="683" spans="1:18" customFormat="1" x14ac:dyDescent="0.25">
      <c r="A683" t="str">
        <f>"25173"</f>
        <v>25173</v>
      </c>
      <c r="B683" t="str">
        <f>"01500"</f>
        <v>01500</v>
      </c>
      <c r="C683" t="str">
        <f>"1600"</f>
        <v>1600</v>
      </c>
      <c r="D683" t="str">
        <f>"25173"</f>
        <v>25173</v>
      </c>
      <c r="E683" t="s">
        <v>830</v>
      </c>
      <c r="F683" t="s">
        <v>123</v>
      </c>
      <c r="G683" t="str">
        <f>"GR0025173"</f>
        <v>GR0025173</v>
      </c>
      <c r="H683" t="str">
        <f>" 00"</f>
        <v xml:space="preserve"> 00</v>
      </c>
      <c r="I683">
        <v>0.01</v>
      </c>
      <c r="J683">
        <v>9999999.9900000002</v>
      </c>
      <c r="K683" t="s">
        <v>56</v>
      </c>
      <c r="L683" t="s">
        <v>57</v>
      </c>
      <c r="M683" t="s">
        <v>58</v>
      </c>
      <c r="O683" t="s">
        <v>831</v>
      </c>
      <c r="P683" t="s">
        <v>29</v>
      </c>
      <c r="Q683" t="s">
        <v>29</v>
      </c>
      <c r="R683" t="s">
        <v>59</v>
      </c>
    </row>
    <row r="684" spans="1:18" customFormat="1" x14ac:dyDescent="0.25">
      <c r="A684" t="str">
        <f>"25174"</f>
        <v>25174</v>
      </c>
      <c r="B684" t="str">
        <f>"01800"</f>
        <v>01800</v>
      </c>
      <c r="C684" t="str">
        <f>"1100"</f>
        <v>1100</v>
      </c>
      <c r="D684" t="str">
        <f>"25174"</f>
        <v>25174</v>
      </c>
      <c r="E684" t="s">
        <v>832</v>
      </c>
      <c r="F684" t="s">
        <v>178</v>
      </c>
      <c r="G684" t="str">
        <f>"GR0025174"</f>
        <v>GR0025174</v>
      </c>
      <c r="H684" t="str">
        <f>" 00"</f>
        <v xml:space="preserve"> 00</v>
      </c>
      <c r="I684">
        <v>0.01</v>
      </c>
      <c r="J684">
        <v>9999999.9900000002</v>
      </c>
      <c r="K684" t="s">
        <v>179</v>
      </c>
      <c r="L684" t="s">
        <v>104</v>
      </c>
      <c r="M684" t="s">
        <v>105</v>
      </c>
      <c r="N684" t="s">
        <v>180</v>
      </c>
      <c r="O684" t="s">
        <v>833</v>
      </c>
      <c r="P684" t="s">
        <v>107</v>
      </c>
      <c r="Q684" t="s">
        <v>107</v>
      </c>
      <c r="R684" t="s">
        <v>108</v>
      </c>
    </row>
    <row r="685" spans="1:18" customFormat="1" x14ac:dyDescent="0.25">
      <c r="A685" t="str">
        <f>"25175"</f>
        <v>25175</v>
      </c>
      <c r="B685" t="str">
        <f>"01100"</f>
        <v>01100</v>
      </c>
      <c r="C685" t="str">
        <f>"1930"</f>
        <v>1930</v>
      </c>
      <c r="D685" t="str">
        <f>"25175"</f>
        <v>25175</v>
      </c>
      <c r="E685" t="s">
        <v>834</v>
      </c>
      <c r="F685" t="s">
        <v>644</v>
      </c>
      <c r="G685" t="str">
        <f>"GR0025175"</f>
        <v>GR0025175</v>
      </c>
      <c r="H685" t="str">
        <f>" 10"</f>
        <v xml:space="preserve"> 10</v>
      </c>
      <c r="I685">
        <v>0.01</v>
      </c>
      <c r="J685">
        <v>500</v>
      </c>
      <c r="K685" t="s">
        <v>646</v>
      </c>
      <c r="L685" t="s">
        <v>42</v>
      </c>
      <c r="O685" t="s">
        <v>42</v>
      </c>
      <c r="P685" t="s">
        <v>24</v>
      </c>
      <c r="Q685" t="s">
        <v>24</v>
      </c>
      <c r="R685" t="s">
        <v>646</v>
      </c>
    </row>
    <row r="686" spans="1:18" customFormat="1" x14ac:dyDescent="0.25">
      <c r="A686" t="str">
        <f>"25175"</f>
        <v>25175</v>
      </c>
      <c r="B686" t="str">
        <f>"01100"</f>
        <v>01100</v>
      </c>
      <c r="C686" t="str">
        <f>"1930"</f>
        <v>1930</v>
      </c>
      <c r="D686" t="str">
        <f>"25175"</f>
        <v>25175</v>
      </c>
      <c r="E686" t="s">
        <v>834</v>
      </c>
      <c r="F686" t="s">
        <v>644</v>
      </c>
      <c r="G686" t="str">
        <f>"GR0025175"</f>
        <v>GR0025175</v>
      </c>
      <c r="H686" t="str">
        <f>" 20"</f>
        <v xml:space="preserve"> 20</v>
      </c>
      <c r="I686">
        <v>500.01</v>
      </c>
      <c r="J686">
        <v>9999999.9900000002</v>
      </c>
      <c r="K686" t="s">
        <v>42</v>
      </c>
      <c r="L686" t="s">
        <v>645</v>
      </c>
      <c r="M686" t="s">
        <v>40</v>
      </c>
      <c r="O686" t="s">
        <v>42</v>
      </c>
      <c r="P686" t="s">
        <v>24</v>
      </c>
      <c r="Q686" t="s">
        <v>24</v>
      </c>
      <c r="R686" t="s">
        <v>646</v>
      </c>
    </row>
    <row r="687" spans="1:18" customFormat="1" x14ac:dyDescent="0.25">
      <c r="A687" t="str">
        <f>"25176"</f>
        <v>25176</v>
      </c>
      <c r="B687" t="str">
        <f>"01320"</f>
        <v>01320</v>
      </c>
      <c r="C687" t="str">
        <f>"1200"</f>
        <v>1200</v>
      </c>
      <c r="D687" t="str">
        <f>"25176"</f>
        <v>25176</v>
      </c>
      <c r="E687" t="s">
        <v>835</v>
      </c>
      <c r="F687" t="s">
        <v>94</v>
      </c>
      <c r="G687" t="str">
        <f>"GR0025176"</f>
        <v>GR0025176</v>
      </c>
      <c r="H687" t="str">
        <f>" 00"</f>
        <v xml:space="preserve"> 00</v>
      </c>
      <c r="I687">
        <v>0.01</v>
      </c>
      <c r="J687">
        <v>9999999.9900000002</v>
      </c>
      <c r="K687" t="s">
        <v>95</v>
      </c>
      <c r="L687" t="s">
        <v>27</v>
      </c>
      <c r="M687" t="s">
        <v>71</v>
      </c>
      <c r="O687" t="s">
        <v>95</v>
      </c>
      <c r="P687" t="s">
        <v>29</v>
      </c>
      <c r="Q687" t="s">
        <v>29</v>
      </c>
      <c r="R687" t="s">
        <v>89</v>
      </c>
    </row>
    <row r="688" spans="1:18" customFormat="1" x14ac:dyDescent="0.25">
      <c r="A688" t="str">
        <f>"25177"</f>
        <v>25177</v>
      </c>
      <c r="B688" t="str">
        <f>"01600"</f>
        <v>01600</v>
      </c>
      <c r="C688" t="str">
        <f>"1100"</f>
        <v>1100</v>
      </c>
      <c r="D688" t="str">
        <f>"25177"</f>
        <v>25177</v>
      </c>
      <c r="E688" t="s">
        <v>836</v>
      </c>
      <c r="F688" t="s">
        <v>131</v>
      </c>
      <c r="G688" t="str">
        <f>"GR0025177"</f>
        <v>GR0025177</v>
      </c>
      <c r="H688" t="str">
        <f>" 00"</f>
        <v xml:space="preserve"> 00</v>
      </c>
      <c r="I688">
        <v>0.01</v>
      </c>
      <c r="J688">
        <v>9999999.9900000002</v>
      </c>
      <c r="K688" t="s">
        <v>56</v>
      </c>
      <c r="L688" t="s">
        <v>57</v>
      </c>
      <c r="M688" t="s">
        <v>58</v>
      </c>
      <c r="O688" t="s">
        <v>837</v>
      </c>
      <c r="P688" t="s">
        <v>29</v>
      </c>
      <c r="Q688" t="s">
        <v>29</v>
      </c>
      <c r="R688" t="s">
        <v>59</v>
      </c>
    </row>
    <row r="689" spans="1:18" customFormat="1" x14ac:dyDescent="0.25">
      <c r="A689" t="str">
        <f>"25179"</f>
        <v>25179</v>
      </c>
      <c r="B689" t="str">
        <f>"01830"</f>
        <v>01830</v>
      </c>
      <c r="C689" t="str">
        <f>"1300"</f>
        <v>1300</v>
      </c>
      <c r="D689" t="str">
        <f>"25179"</f>
        <v>25179</v>
      </c>
      <c r="E689" t="s">
        <v>838</v>
      </c>
      <c r="F689" t="s">
        <v>185</v>
      </c>
      <c r="G689" t="str">
        <f>"GR0025179"</f>
        <v>GR0025179</v>
      </c>
      <c r="H689" t="str">
        <f>" 00"</f>
        <v xml:space="preserve"> 00</v>
      </c>
      <c r="I689">
        <v>0.01</v>
      </c>
      <c r="J689">
        <v>9999999.9900000002</v>
      </c>
      <c r="K689" t="s">
        <v>104</v>
      </c>
      <c r="L689" t="s">
        <v>710</v>
      </c>
      <c r="M689" t="s">
        <v>106</v>
      </c>
      <c r="N689" t="s">
        <v>575</v>
      </c>
      <c r="O689" t="s">
        <v>710</v>
      </c>
      <c r="P689" t="s">
        <v>107</v>
      </c>
      <c r="Q689" t="s">
        <v>107</v>
      </c>
      <c r="R689" t="s">
        <v>108</v>
      </c>
    </row>
    <row r="690" spans="1:18" customFormat="1" x14ac:dyDescent="0.25">
      <c r="A690" t="str">
        <f>"25180"</f>
        <v>25180</v>
      </c>
      <c r="B690" t="str">
        <f>"01695"</f>
        <v>01695</v>
      </c>
      <c r="C690" t="str">
        <f>"1600"</f>
        <v>1600</v>
      </c>
      <c r="D690" t="str">
        <f>"25180"</f>
        <v>25180</v>
      </c>
      <c r="E690" t="s">
        <v>839</v>
      </c>
      <c r="F690" t="s">
        <v>149</v>
      </c>
      <c r="G690" t="str">
        <f>"GR0025180"</f>
        <v>GR0025180</v>
      </c>
      <c r="H690" t="str">
        <f>" 00"</f>
        <v xml:space="preserve"> 00</v>
      </c>
      <c r="I690">
        <v>0.01</v>
      </c>
      <c r="J690">
        <v>9999999.9900000002</v>
      </c>
      <c r="K690" t="s">
        <v>140</v>
      </c>
      <c r="L690" t="s">
        <v>150</v>
      </c>
      <c r="O690" t="s">
        <v>150</v>
      </c>
      <c r="P690" t="s">
        <v>24</v>
      </c>
      <c r="Q690" t="s">
        <v>24</v>
      </c>
      <c r="R690" t="s">
        <v>139</v>
      </c>
    </row>
    <row r="691" spans="1:18" customFormat="1" x14ac:dyDescent="0.25">
      <c r="A691" t="str">
        <f>"25181"</f>
        <v>25181</v>
      </c>
      <c r="B691" t="str">
        <f>"05040"</f>
        <v>05040</v>
      </c>
      <c r="C691" t="str">
        <f>"1700"</f>
        <v>1700</v>
      </c>
      <c r="D691" t="str">
        <f>"25181"</f>
        <v>25181</v>
      </c>
      <c r="E691" t="s">
        <v>840</v>
      </c>
      <c r="F691" t="s">
        <v>820</v>
      </c>
      <c r="G691" t="str">
        <f>"GR0025181"</f>
        <v>GR0025181</v>
      </c>
      <c r="H691" t="str">
        <f>" 00"</f>
        <v xml:space="preserve"> 00</v>
      </c>
      <c r="I691">
        <v>0.01</v>
      </c>
      <c r="J691">
        <v>9999999.9900000002</v>
      </c>
      <c r="K691" t="s">
        <v>359</v>
      </c>
      <c r="L691" t="s">
        <v>360</v>
      </c>
      <c r="M691" t="s">
        <v>514</v>
      </c>
      <c r="O691" t="s">
        <v>359</v>
      </c>
      <c r="P691" t="s">
        <v>107</v>
      </c>
      <c r="Q691" t="s">
        <v>107</v>
      </c>
      <c r="R691" t="s">
        <v>359</v>
      </c>
    </row>
    <row r="692" spans="1:18" customFormat="1" x14ac:dyDescent="0.25">
      <c r="A692" t="str">
        <f>"25182"</f>
        <v>25182</v>
      </c>
      <c r="B692" t="str">
        <f>"01810"</f>
        <v>01810</v>
      </c>
      <c r="C692" t="str">
        <f>"1300"</f>
        <v>1300</v>
      </c>
      <c r="D692" t="str">
        <f>"25182"</f>
        <v>25182</v>
      </c>
      <c r="E692" t="s">
        <v>841</v>
      </c>
      <c r="F692" t="s">
        <v>182</v>
      </c>
      <c r="G692" t="str">
        <f>"GR0025182"</f>
        <v>GR0025182</v>
      </c>
      <c r="H692" t="str">
        <f>" 00"</f>
        <v xml:space="preserve"> 00</v>
      </c>
      <c r="I692">
        <v>0.01</v>
      </c>
      <c r="J692">
        <v>9999999.9900000002</v>
      </c>
      <c r="K692" t="s">
        <v>183</v>
      </c>
      <c r="L692" t="s">
        <v>104</v>
      </c>
      <c r="M692" t="s">
        <v>710</v>
      </c>
      <c r="N692" t="s">
        <v>106</v>
      </c>
      <c r="O692" t="s">
        <v>842</v>
      </c>
      <c r="P692" t="s">
        <v>107</v>
      </c>
      <c r="Q692" t="s">
        <v>107</v>
      </c>
      <c r="R692" t="s">
        <v>108</v>
      </c>
    </row>
    <row r="693" spans="1:18" customFormat="1" x14ac:dyDescent="0.25">
      <c r="A693" t="str">
        <f>"25184"</f>
        <v>25184</v>
      </c>
      <c r="B693" t="str">
        <f>"01660"</f>
        <v>01660</v>
      </c>
      <c r="C693" t="str">
        <f>"1800"</f>
        <v>1800</v>
      </c>
      <c r="D693" t="str">
        <f>""</f>
        <v/>
      </c>
      <c r="E693" t="s">
        <v>843</v>
      </c>
      <c r="F693" t="s">
        <v>138</v>
      </c>
      <c r="G693" t="str">
        <f>"GR0025160"</f>
        <v>GR0025160</v>
      </c>
      <c r="H693" t="str">
        <f>" 00"</f>
        <v xml:space="preserve"> 00</v>
      </c>
      <c r="I693">
        <v>0.01</v>
      </c>
      <c r="J693">
        <v>9999999.9900000002</v>
      </c>
      <c r="K693" t="s">
        <v>140</v>
      </c>
      <c r="L693" t="s">
        <v>142</v>
      </c>
      <c r="O693" t="s">
        <v>140</v>
      </c>
      <c r="P693" t="s">
        <v>24</v>
      </c>
      <c r="Q693" t="s">
        <v>24</v>
      </c>
      <c r="R693" t="s">
        <v>139</v>
      </c>
    </row>
    <row r="694" spans="1:18" customFormat="1" x14ac:dyDescent="0.25">
      <c r="A694" t="str">
        <f>"25185"</f>
        <v>25185</v>
      </c>
      <c r="B694" t="str">
        <f>"01100"</f>
        <v>01100</v>
      </c>
      <c r="C694" t="str">
        <f>"1930"</f>
        <v>1930</v>
      </c>
      <c r="D694" t="str">
        <f>"25185"</f>
        <v>25185</v>
      </c>
      <c r="E694" t="s">
        <v>844</v>
      </c>
      <c r="F694" t="s">
        <v>644</v>
      </c>
      <c r="G694" t="str">
        <f>"GR0025185"</f>
        <v>GR0025185</v>
      </c>
      <c r="H694" t="str">
        <f>" 10"</f>
        <v xml:space="preserve"> 10</v>
      </c>
      <c r="I694">
        <v>0.01</v>
      </c>
      <c r="J694">
        <v>500</v>
      </c>
      <c r="K694" t="s">
        <v>646</v>
      </c>
      <c r="L694" t="s">
        <v>42</v>
      </c>
      <c r="O694" t="s">
        <v>645</v>
      </c>
      <c r="P694" t="s">
        <v>24</v>
      </c>
      <c r="Q694" t="s">
        <v>24</v>
      </c>
      <c r="R694" t="s">
        <v>646</v>
      </c>
    </row>
    <row r="695" spans="1:18" customFormat="1" x14ac:dyDescent="0.25">
      <c r="A695" t="str">
        <f>"25185"</f>
        <v>25185</v>
      </c>
      <c r="B695" t="str">
        <f>"01100"</f>
        <v>01100</v>
      </c>
      <c r="C695" t="str">
        <f>"1930"</f>
        <v>1930</v>
      </c>
      <c r="D695" t="str">
        <f>"25185"</f>
        <v>25185</v>
      </c>
      <c r="E695" t="s">
        <v>844</v>
      </c>
      <c r="F695" t="s">
        <v>644</v>
      </c>
      <c r="G695" t="str">
        <f>"GR0025185"</f>
        <v>GR0025185</v>
      </c>
      <c r="H695" t="str">
        <f>" 20"</f>
        <v xml:space="preserve"> 20</v>
      </c>
      <c r="I695">
        <v>500.01</v>
      </c>
      <c r="J695">
        <v>9999999.9900000002</v>
      </c>
      <c r="K695" t="s">
        <v>42</v>
      </c>
      <c r="L695" t="s">
        <v>645</v>
      </c>
      <c r="M695" t="s">
        <v>40</v>
      </c>
      <c r="O695" t="s">
        <v>645</v>
      </c>
      <c r="P695" t="s">
        <v>24</v>
      </c>
      <c r="Q695" t="s">
        <v>24</v>
      </c>
      <c r="R695" t="s">
        <v>646</v>
      </c>
    </row>
    <row r="696" spans="1:18" customFormat="1" x14ac:dyDescent="0.25">
      <c r="A696" t="str">
        <f>"26035"</f>
        <v>26035</v>
      </c>
      <c r="B696" t="str">
        <f>"01000"</f>
        <v>01000</v>
      </c>
      <c r="C696" t="str">
        <f>"1300"</f>
        <v>1300</v>
      </c>
      <c r="D696" t="str">
        <f>"26035"</f>
        <v>26035</v>
      </c>
      <c r="E696" t="s">
        <v>845</v>
      </c>
      <c r="F696" t="s">
        <v>36</v>
      </c>
      <c r="G696" t="str">
        <f>"GR0026029"</f>
        <v>GR0026029</v>
      </c>
      <c r="H696" t="str">
        <f>" 00"</f>
        <v xml:space="preserve"> 00</v>
      </c>
      <c r="I696">
        <v>0.01</v>
      </c>
      <c r="J696">
        <v>9999999.9900000002</v>
      </c>
      <c r="K696" t="s">
        <v>27</v>
      </c>
      <c r="L696" t="s">
        <v>28</v>
      </c>
      <c r="O696" t="s">
        <v>27</v>
      </c>
      <c r="P696" t="s">
        <v>29</v>
      </c>
      <c r="Q696" t="s">
        <v>29</v>
      </c>
      <c r="R696" t="s">
        <v>28</v>
      </c>
    </row>
    <row r="697" spans="1:18" customFormat="1" x14ac:dyDescent="0.25">
      <c r="A697" t="str">
        <f>"26047"</f>
        <v>26047</v>
      </c>
      <c r="B697" t="str">
        <f>"05160"</f>
        <v>05160</v>
      </c>
      <c r="C697" t="str">
        <f>"1800"</f>
        <v>1800</v>
      </c>
      <c r="D697" t="str">
        <f>"26047"</f>
        <v>26047</v>
      </c>
      <c r="E697" t="s">
        <v>846</v>
      </c>
      <c r="F697" t="s">
        <v>379</v>
      </c>
      <c r="G697" t="str">
        <f>"GR0026047"</f>
        <v>GR0026047</v>
      </c>
      <c r="H697" t="str">
        <f>" 00"</f>
        <v xml:space="preserve"> 00</v>
      </c>
      <c r="I697">
        <v>0.01</v>
      </c>
      <c r="J697">
        <v>9999999.9900000002</v>
      </c>
      <c r="K697" t="s">
        <v>335</v>
      </c>
      <c r="L697" t="s">
        <v>336</v>
      </c>
      <c r="M697" t="s">
        <v>368</v>
      </c>
      <c r="O697" t="s">
        <v>335</v>
      </c>
      <c r="P697" t="s">
        <v>24</v>
      </c>
      <c r="Q697" t="s">
        <v>24</v>
      </c>
      <c r="R697" t="s">
        <v>335</v>
      </c>
    </row>
    <row r="698" spans="1:18" customFormat="1" x14ac:dyDescent="0.25">
      <c r="A698" t="str">
        <f>"30003"</f>
        <v>30003</v>
      </c>
      <c r="B698" t="str">
        <f>"06000"</f>
        <v>06000</v>
      </c>
      <c r="C698" t="str">
        <f>"1700"</f>
        <v>1700</v>
      </c>
      <c r="D698" t="str">
        <f>""</f>
        <v/>
      </c>
      <c r="E698" t="s">
        <v>847</v>
      </c>
      <c r="F698" t="s">
        <v>382</v>
      </c>
      <c r="G698" t="str">
        <f>""</f>
        <v/>
      </c>
      <c r="H698" t="str">
        <f>" 00"</f>
        <v xml:space="preserve"> 00</v>
      </c>
      <c r="I698">
        <v>0.01</v>
      </c>
      <c r="J698">
        <v>9999999.9900000002</v>
      </c>
      <c r="K698" t="s">
        <v>383</v>
      </c>
      <c r="L698" t="s">
        <v>384</v>
      </c>
      <c r="M698" t="s">
        <v>385</v>
      </c>
      <c r="N698" t="s">
        <v>390</v>
      </c>
      <c r="P698" t="s">
        <v>29</v>
      </c>
      <c r="Q698" t="s">
        <v>29</v>
      </c>
      <c r="R698" t="s">
        <v>386</v>
      </c>
    </row>
    <row r="699" spans="1:18" customFormat="1" x14ac:dyDescent="0.25">
      <c r="A699" t="str">
        <f>"30003"</f>
        <v>30003</v>
      </c>
      <c r="B699" t="str">
        <f>"06030"</f>
        <v>06030</v>
      </c>
      <c r="C699" t="str">
        <f>"1700"</f>
        <v>1700</v>
      </c>
      <c r="D699" t="str">
        <f>""</f>
        <v/>
      </c>
      <c r="E699" t="s">
        <v>847</v>
      </c>
      <c r="F699" t="s">
        <v>392</v>
      </c>
      <c r="G699" t="str">
        <f>""</f>
        <v/>
      </c>
      <c r="H699" t="str">
        <f>" 00"</f>
        <v xml:space="preserve"> 00</v>
      </c>
      <c r="I699">
        <v>0.01</v>
      </c>
      <c r="J699">
        <v>9999999.9900000002</v>
      </c>
      <c r="K699" t="s">
        <v>383</v>
      </c>
      <c r="L699" t="s">
        <v>384</v>
      </c>
      <c r="M699" t="s">
        <v>385</v>
      </c>
      <c r="N699" t="s">
        <v>390</v>
      </c>
      <c r="P699" t="s">
        <v>29</v>
      </c>
      <c r="Q699" t="s">
        <v>29</v>
      </c>
      <c r="R699" t="s">
        <v>386</v>
      </c>
    </row>
    <row r="700" spans="1:18" customFormat="1" x14ac:dyDescent="0.25">
      <c r="A700" t="str">
        <f>"30003"</f>
        <v>30003</v>
      </c>
      <c r="B700" t="str">
        <f>"06040"</f>
        <v>06040</v>
      </c>
      <c r="C700" t="str">
        <f>"1700"</f>
        <v>1700</v>
      </c>
      <c r="D700" t="str">
        <f>""</f>
        <v/>
      </c>
      <c r="E700" t="s">
        <v>847</v>
      </c>
      <c r="F700" t="s">
        <v>393</v>
      </c>
      <c r="G700" t="str">
        <f>""</f>
        <v/>
      </c>
      <c r="H700" t="str">
        <f>" 00"</f>
        <v xml:space="preserve"> 00</v>
      </c>
      <c r="I700">
        <v>0.01</v>
      </c>
      <c r="J700">
        <v>9999999.9900000002</v>
      </c>
      <c r="K700" t="s">
        <v>383</v>
      </c>
      <c r="L700" t="s">
        <v>384</v>
      </c>
      <c r="M700" t="s">
        <v>385</v>
      </c>
      <c r="N700" t="s">
        <v>390</v>
      </c>
      <c r="P700" t="s">
        <v>29</v>
      </c>
      <c r="Q700" t="s">
        <v>29</v>
      </c>
      <c r="R700" t="s">
        <v>386</v>
      </c>
    </row>
    <row r="701" spans="1:18" customFormat="1" x14ac:dyDescent="0.25">
      <c r="A701" t="str">
        <f>"30003"</f>
        <v>30003</v>
      </c>
      <c r="B701" t="str">
        <f>"06050"</f>
        <v>06050</v>
      </c>
      <c r="C701" t="str">
        <f>"1700"</f>
        <v>1700</v>
      </c>
      <c r="D701" t="str">
        <f>""</f>
        <v/>
      </c>
      <c r="E701" t="s">
        <v>847</v>
      </c>
      <c r="F701" t="s">
        <v>394</v>
      </c>
      <c r="G701" t="str">
        <f>""</f>
        <v/>
      </c>
      <c r="H701" t="str">
        <f>" 00"</f>
        <v xml:space="preserve"> 00</v>
      </c>
      <c r="I701">
        <v>0.01</v>
      </c>
      <c r="J701">
        <v>9999999.9900000002</v>
      </c>
      <c r="K701" t="s">
        <v>383</v>
      </c>
      <c r="L701" t="s">
        <v>384</v>
      </c>
      <c r="M701" t="s">
        <v>385</v>
      </c>
      <c r="N701" t="s">
        <v>390</v>
      </c>
      <c r="P701" t="s">
        <v>29</v>
      </c>
      <c r="Q701" t="s">
        <v>29</v>
      </c>
      <c r="R701" t="s">
        <v>386</v>
      </c>
    </row>
    <row r="702" spans="1:18" customFormat="1" x14ac:dyDescent="0.25">
      <c r="A702" t="str">
        <f>"30003"</f>
        <v>30003</v>
      </c>
      <c r="B702" t="str">
        <f>"06060"</f>
        <v>06060</v>
      </c>
      <c r="C702" t="str">
        <f>"1700"</f>
        <v>1700</v>
      </c>
      <c r="D702" t="str">
        <f>""</f>
        <v/>
      </c>
      <c r="E702" t="s">
        <v>847</v>
      </c>
      <c r="F702" t="s">
        <v>395</v>
      </c>
      <c r="G702" t="str">
        <f>""</f>
        <v/>
      </c>
      <c r="H702" t="str">
        <f>" 00"</f>
        <v xml:space="preserve"> 00</v>
      </c>
      <c r="I702">
        <v>0.01</v>
      </c>
      <c r="J702">
        <v>9999999.9900000002</v>
      </c>
      <c r="K702" t="s">
        <v>383</v>
      </c>
      <c r="L702" t="s">
        <v>384</v>
      </c>
      <c r="M702" t="s">
        <v>385</v>
      </c>
      <c r="N702" t="s">
        <v>390</v>
      </c>
      <c r="P702" t="s">
        <v>29</v>
      </c>
      <c r="Q702" t="s">
        <v>29</v>
      </c>
      <c r="R702" t="s">
        <v>386</v>
      </c>
    </row>
    <row r="703" spans="1:18" customFormat="1" x14ac:dyDescent="0.25">
      <c r="A703" t="str">
        <f>"30003"</f>
        <v>30003</v>
      </c>
      <c r="B703" t="str">
        <f>"06070"</f>
        <v>06070</v>
      </c>
      <c r="C703" t="str">
        <f>"1700"</f>
        <v>1700</v>
      </c>
      <c r="D703" t="str">
        <f>""</f>
        <v/>
      </c>
      <c r="E703" t="s">
        <v>847</v>
      </c>
      <c r="F703" t="s">
        <v>396</v>
      </c>
      <c r="G703" t="str">
        <f>""</f>
        <v/>
      </c>
      <c r="H703" t="str">
        <f>" 00"</f>
        <v xml:space="preserve"> 00</v>
      </c>
      <c r="I703">
        <v>0.01</v>
      </c>
      <c r="J703">
        <v>9999999.9900000002</v>
      </c>
      <c r="K703" t="s">
        <v>383</v>
      </c>
      <c r="L703" t="s">
        <v>384</v>
      </c>
      <c r="M703" t="s">
        <v>385</v>
      </c>
      <c r="N703" t="s">
        <v>390</v>
      </c>
      <c r="P703" t="s">
        <v>29</v>
      </c>
      <c r="Q703" t="s">
        <v>29</v>
      </c>
      <c r="R703" t="s">
        <v>386</v>
      </c>
    </row>
    <row r="704" spans="1:18" customFormat="1" x14ac:dyDescent="0.25">
      <c r="A704" t="str">
        <f>"30003"</f>
        <v>30003</v>
      </c>
      <c r="B704" t="str">
        <f>"06080"</f>
        <v>06080</v>
      </c>
      <c r="C704" t="str">
        <f>"1700"</f>
        <v>1700</v>
      </c>
      <c r="D704" t="str">
        <f>""</f>
        <v/>
      </c>
      <c r="E704" t="s">
        <v>847</v>
      </c>
      <c r="F704" t="s">
        <v>397</v>
      </c>
      <c r="G704" t="str">
        <f>""</f>
        <v/>
      </c>
      <c r="H704" t="str">
        <f>" 00"</f>
        <v xml:space="preserve"> 00</v>
      </c>
      <c r="I704">
        <v>0.01</v>
      </c>
      <c r="J704">
        <v>9999999.9900000002</v>
      </c>
      <c r="K704" t="s">
        <v>383</v>
      </c>
      <c r="L704" t="s">
        <v>384</v>
      </c>
      <c r="M704" t="s">
        <v>385</v>
      </c>
      <c r="N704" t="s">
        <v>390</v>
      </c>
      <c r="P704" t="s">
        <v>29</v>
      </c>
      <c r="Q704" t="s">
        <v>29</v>
      </c>
      <c r="R704" t="s">
        <v>386</v>
      </c>
    </row>
    <row r="705" spans="1:18" customFormat="1" x14ac:dyDescent="0.25">
      <c r="A705" t="str">
        <f>"30003"</f>
        <v>30003</v>
      </c>
      <c r="B705" t="str">
        <f>"06090"</f>
        <v>06090</v>
      </c>
      <c r="C705" t="str">
        <f>"1700"</f>
        <v>1700</v>
      </c>
      <c r="D705" t="str">
        <f>""</f>
        <v/>
      </c>
      <c r="E705" t="s">
        <v>847</v>
      </c>
      <c r="F705" t="s">
        <v>398</v>
      </c>
      <c r="G705" t="str">
        <f>""</f>
        <v/>
      </c>
      <c r="H705" t="str">
        <f>" 00"</f>
        <v xml:space="preserve"> 00</v>
      </c>
      <c r="I705">
        <v>0.01</v>
      </c>
      <c r="J705">
        <v>9999999.9900000002</v>
      </c>
      <c r="K705" t="s">
        <v>383</v>
      </c>
      <c r="L705" t="s">
        <v>384</v>
      </c>
      <c r="M705" t="s">
        <v>385</v>
      </c>
      <c r="N705" t="s">
        <v>390</v>
      </c>
      <c r="P705" t="s">
        <v>29</v>
      </c>
      <c r="Q705" t="s">
        <v>29</v>
      </c>
      <c r="R705" t="s">
        <v>386</v>
      </c>
    </row>
    <row r="706" spans="1:18" customFormat="1" x14ac:dyDescent="0.25">
      <c r="A706" t="str">
        <f>"30003"</f>
        <v>30003</v>
      </c>
      <c r="B706" t="str">
        <f>"06100"</f>
        <v>06100</v>
      </c>
      <c r="C706" t="str">
        <f>"1700"</f>
        <v>1700</v>
      </c>
      <c r="D706" t="str">
        <f>""</f>
        <v/>
      </c>
      <c r="E706" t="s">
        <v>847</v>
      </c>
      <c r="F706" t="s">
        <v>399</v>
      </c>
      <c r="G706" t="str">
        <f>""</f>
        <v/>
      </c>
      <c r="H706" t="str">
        <f>" 00"</f>
        <v xml:space="preserve"> 00</v>
      </c>
      <c r="I706">
        <v>0.01</v>
      </c>
      <c r="J706">
        <v>9999999.9900000002</v>
      </c>
      <c r="K706" t="s">
        <v>383</v>
      </c>
      <c r="L706" t="s">
        <v>384</v>
      </c>
      <c r="M706" t="s">
        <v>385</v>
      </c>
      <c r="N706" t="s">
        <v>390</v>
      </c>
      <c r="P706" t="s">
        <v>29</v>
      </c>
      <c r="Q706" t="s">
        <v>29</v>
      </c>
      <c r="R706" t="s">
        <v>386</v>
      </c>
    </row>
    <row r="707" spans="1:18" customFormat="1" x14ac:dyDescent="0.25">
      <c r="A707" t="str">
        <f>"30003"</f>
        <v>30003</v>
      </c>
      <c r="B707" t="str">
        <f>"06110"</f>
        <v>06110</v>
      </c>
      <c r="C707" t="str">
        <f>"1700"</f>
        <v>1700</v>
      </c>
      <c r="D707" t="str">
        <f>""</f>
        <v/>
      </c>
      <c r="E707" t="s">
        <v>847</v>
      </c>
      <c r="F707" t="s">
        <v>400</v>
      </c>
      <c r="G707" t="str">
        <f>""</f>
        <v/>
      </c>
      <c r="H707" t="str">
        <f>" 00"</f>
        <v xml:space="preserve"> 00</v>
      </c>
      <c r="I707">
        <v>0.01</v>
      </c>
      <c r="J707">
        <v>9999999.9900000002</v>
      </c>
      <c r="K707" t="s">
        <v>383</v>
      </c>
      <c r="L707" t="s">
        <v>384</v>
      </c>
      <c r="M707" t="s">
        <v>385</v>
      </c>
      <c r="N707" t="s">
        <v>390</v>
      </c>
      <c r="P707" t="s">
        <v>29</v>
      </c>
      <c r="Q707" t="s">
        <v>29</v>
      </c>
      <c r="R707" t="s">
        <v>386</v>
      </c>
    </row>
    <row r="708" spans="1:18" customFormat="1" x14ac:dyDescent="0.25">
      <c r="A708" t="str">
        <f>"30003"</f>
        <v>30003</v>
      </c>
      <c r="B708" t="str">
        <f>"06120"</f>
        <v>06120</v>
      </c>
      <c r="C708" t="str">
        <f>"1700"</f>
        <v>1700</v>
      </c>
      <c r="D708" t="str">
        <f>""</f>
        <v/>
      </c>
      <c r="E708" t="s">
        <v>847</v>
      </c>
      <c r="F708" t="s">
        <v>401</v>
      </c>
      <c r="G708" t="str">
        <f>""</f>
        <v/>
      </c>
      <c r="H708" t="str">
        <f>" 00"</f>
        <v xml:space="preserve"> 00</v>
      </c>
      <c r="I708">
        <v>0.01</v>
      </c>
      <c r="J708">
        <v>9999999.9900000002</v>
      </c>
      <c r="K708" t="s">
        <v>383</v>
      </c>
      <c r="L708" t="s">
        <v>384</v>
      </c>
      <c r="M708" t="s">
        <v>385</v>
      </c>
      <c r="N708" t="s">
        <v>390</v>
      </c>
      <c r="P708" t="s">
        <v>29</v>
      </c>
      <c r="Q708" t="s">
        <v>29</v>
      </c>
      <c r="R708" t="s">
        <v>386</v>
      </c>
    </row>
    <row r="709" spans="1:18" customFormat="1" x14ac:dyDescent="0.25">
      <c r="A709" t="str">
        <f>"30003"</f>
        <v>30003</v>
      </c>
      <c r="B709" t="str">
        <f>"06130"</f>
        <v>06130</v>
      </c>
      <c r="C709" t="str">
        <f>"1700"</f>
        <v>1700</v>
      </c>
      <c r="D709" t="str">
        <f>""</f>
        <v/>
      </c>
      <c r="E709" t="s">
        <v>847</v>
      </c>
      <c r="F709" t="s">
        <v>402</v>
      </c>
      <c r="G709" t="str">
        <f>""</f>
        <v/>
      </c>
      <c r="H709" t="str">
        <f>" 00"</f>
        <v xml:space="preserve"> 00</v>
      </c>
      <c r="I709">
        <v>0.01</v>
      </c>
      <c r="J709">
        <v>9999999.9900000002</v>
      </c>
      <c r="K709" t="s">
        <v>383</v>
      </c>
      <c r="L709" t="s">
        <v>384</v>
      </c>
      <c r="M709" t="s">
        <v>385</v>
      </c>
      <c r="N709" t="s">
        <v>390</v>
      </c>
      <c r="P709" t="s">
        <v>29</v>
      </c>
      <c r="Q709" t="s">
        <v>29</v>
      </c>
      <c r="R709" t="s">
        <v>386</v>
      </c>
    </row>
    <row r="710" spans="1:18" customFormat="1" x14ac:dyDescent="0.25">
      <c r="A710" t="str">
        <f>"30003"</f>
        <v>30003</v>
      </c>
      <c r="B710" t="str">
        <f>"06140"</f>
        <v>06140</v>
      </c>
      <c r="C710" t="str">
        <f>"1700"</f>
        <v>1700</v>
      </c>
      <c r="D710" t="str">
        <f>""</f>
        <v/>
      </c>
      <c r="E710" t="s">
        <v>847</v>
      </c>
      <c r="F710" t="s">
        <v>403</v>
      </c>
      <c r="G710" t="str">
        <f>""</f>
        <v/>
      </c>
      <c r="H710" t="str">
        <f>" 00"</f>
        <v xml:space="preserve"> 00</v>
      </c>
      <c r="I710">
        <v>0.01</v>
      </c>
      <c r="J710">
        <v>9999999.9900000002</v>
      </c>
      <c r="K710" t="s">
        <v>383</v>
      </c>
      <c r="L710" t="s">
        <v>384</v>
      </c>
      <c r="M710" t="s">
        <v>385</v>
      </c>
      <c r="N710" t="s">
        <v>390</v>
      </c>
      <c r="P710" t="s">
        <v>29</v>
      </c>
      <c r="Q710" t="s">
        <v>29</v>
      </c>
      <c r="R710" t="s">
        <v>386</v>
      </c>
    </row>
    <row r="711" spans="1:18" customFormat="1" x14ac:dyDescent="0.25">
      <c r="A711" t="str">
        <f>"30003"</f>
        <v>30003</v>
      </c>
      <c r="B711" t="str">
        <f>"06150"</f>
        <v>06150</v>
      </c>
      <c r="C711" t="str">
        <f>"1700"</f>
        <v>1700</v>
      </c>
      <c r="D711" t="str">
        <f>""</f>
        <v/>
      </c>
      <c r="E711" t="s">
        <v>847</v>
      </c>
      <c r="F711" t="s">
        <v>404</v>
      </c>
      <c r="G711" t="str">
        <f>""</f>
        <v/>
      </c>
      <c r="H711" t="str">
        <f>" 00"</f>
        <v xml:space="preserve"> 00</v>
      </c>
      <c r="I711">
        <v>0.01</v>
      </c>
      <c r="J711">
        <v>9999999.9900000002</v>
      </c>
      <c r="K711" t="s">
        <v>383</v>
      </c>
      <c r="L711" t="s">
        <v>384</v>
      </c>
      <c r="M711" t="s">
        <v>385</v>
      </c>
      <c r="N711" t="s">
        <v>390</v>
      </c>
      <c r="P711" t="s">
        <v>29</v>
      </c>
      <c r="Q711" t="s">
        <v>29</v>
      </c>
      <c r="R711" t="s">
        <v>386</v>
      </c>
    </row>
    <row r="712" spans="1:18" customFormat="1" x14ac:dyDescent="0.25">
      <c r="A712" t="str">
        <f>"30003"</f>
        <v>30003</v>
      </c>
      <c r="B712" t="str">
        <f>"06151"</f>
        <v>06151</v>
      </c>
      <c r="C712" t="str">
        <f>"1700"</f>
        <v>1700</v>
      </c>
      <c r="D712" t="str">
        <f>""</f>
        <v/>
      </c>
      <c r="E712" t="s">
        <v>847</v>
      </c>
      <c r="F712" t="s">
        <v>405</v>
      </c>
      <c r="G712" t="str">
        <f>""</f>
        <v/>
      </c>
      <c r="H712" t="str">
        <f>" 00"</f>
        <v xml:space="preserve"> 00</v>
      </c>
      <c r="I712">
        <v>0.01</v>
      </c>
      <c r="J712">
        <v>9999999.9900000002</v>
      </c>
      <c r="K712" t="s">
        <v>383</v>
      </c>
      <c r="L712" t="s">
        <v>384</v>
      </c>
      <c r="M712" t="s">
        <v>385</v>
      </c>
      <c r="N712" t="s">
        <v>390</v>
      </c>
      <c r="P712" t="s">
        <v>29</v>
      </c>
      <c r="Q712" t="s">
        <v>29</v>
      </c>
      <c r="R712" t="s">
        <v>386</v>
      </c>
    </row>
    <row r="713" spans="1:18" customFormat="1" x14ac:dyDescent="0.25">
      <c r="A713" t="str">
        <f>"30003"</f>
        <v>30003</v>
      </c>
      <c r="B713" t="str">
        <f>"06152"</f>
        <v>06152</v>
      </c>
      <c r="C713" t="str">
        <f>"1700"</f>
        <v>1700</v>
      </c>
      <c r="D713" t="str">
        <f>""</f>
        <v/>
      </c>
      <c r="E713" t="s">
        <v>847</v>
      </c>
      <c r="F713" t="s">
        <v>406</v>
      </c>
      <c r="G713" t="str">
        <f>""</f>
        <v/>
      </c>
      <c r="H713" t="str">
        <f>" 00"</f>
        <v xml:space="preserve"> 00</v>
      </c>
      <c r="I713">
        <v>0.01</v>
      </c>
      <c r="J713">
        <v>9999999.9900000002</v>
      </c>
      <c r="K713" t="s">
        <v>383</v>
      </c>
      <c r="L713" t="s">
        <v>384</v>
      </c>
      <c r="M713" t="s">
        <v>385</v>
      </c>
      <c r="N713" t="s">
        <v>390</v>
      </c>
      <c r="P713" t="s">
        <v>29</v>
      </c>
      <c r="Q713" t="s">
        <v>29</v>
      </c>
      <c r="R713" t="s">
        <v>386</v>
      </c>
    </row>
    <row r="714" spans="1:18" customFormat="1" x14ac:dyDescent="0.25">
      <c r="A714" t="str">
        <f>"30005"</f>
        <v>30005</v>
      </c>
      <c r="B714" t="str">
        <f>"06000"</f>
        <v>06000</v>
      </c>
      <c r="C714" t="str">
        <f>"1700"</f>
        <v>1700</v>
      </c>
      <c r="D714" t="str">
        <f>"06000B"</f>
        <v>06000B</v>
      </c>
      <c r="E714" t="s">
        <v>848</v>
      </c>
      <c r="F714" t="s">
        <v>382</v>
      </c>
      <c r="G714" t="str">
        <f>""</f>
        <v/>
      </c>
      <c r="H714" t="str">
        <f>" 10"</f>
        <v xml:space="preserve"> 10</v>
      </c>
      <c r="I714">
        <v>0.01</v>
      </c>
      <c r="J714">
        <v>500</v>
      </c>
      <c r="K714" t="s">
        <v>386</v>
      </c>
      <c r="L714" t="s">
        <v>384</v>
      </c>
      <c r="M714" t="s">
        <v>385</v>
      </c>
      <c r="N714" t="s">
        <v>389</v>
      </c>
      <c r="P714" t="s">
        <v>29</v>
      </c>
      <c r="Q714" t="s">
        <v>29</v>
      </c>
      <c r="R714" t="s">
        <v>386</v>
      </c>
    </row>
    <row r="715" spans="1:18" customFormat="1" x14ac:dyDescent="0.25">
      <c r="A715" t="str">
        <f>"30005"</f>
        <v>30005</v>
      </c>
      <c r="B715" t="str">
        <f>"06000"</f>
        <v>06000</v>
      </c>
      <c r="C715" t="str">
        <f>"1700"</f>
        <v>1700</v>
      </c>
      <c r="D715" t="str">
        <f>"06000B"</f>
        <v>06000B</v>
      </c>
      <c r="E715" t="s">
        <v>848</v>
      </c>
      <c r="F715" t="s">
        <v>382</v>
      </c>
      <c r="G715" t="str">
        <f>""</f>
        <v/>
      </c>
      <c r="H715" t="str">
        <f>" 20"</f>
        <v xml:space="preserve"> 20</v>
      </c>
      <c r="I715">
        <v>500.01</v>
      </c>
      <c r="J715">
        <v>9999999.9900000002</v>
      </c>
      <c r="K715" t="s">
        <v>383</v>
      </c>
      <c r="L715" t="s">
        <v>384</v>
      </c>
      <c r="M715" t="s">
        <v>385</v>
      </c>
      <c r="N715" t="s">
        <v>390</v>
      </c>
      <c r="P715" t="s">
        <v>29</v>
      </c>
      <c r="Q715" t="s">
        <v>29</v>
      </c>
      <c r="R715" t="s">
        <v>386</v>
      </c>
    </row>
    <row r="716" spans="1:18" customFormat="1" x14ac:dyDescent="0.25">
      <c r="A716" t="str">
        <f>"30005"</f>
        <v>30005</v>
      </c>
      <c r="B716" t="str">
        <f>"06005"</f>
        <v>06005</v>
      </c>
      <c r="C716" t="str">
        <f>"1700"</f>
        <v>1700</v>
      </c>
      <c r="D716" t="str">
        <f>"06005"</f>
        <v>06005</v>
      </c>
      <c r="E716" t="s">
        <v>848</v>
      </c>
      <c r="F716" t="s">
        <v>849</v>
      </c>
      <c r="G716" t="str">
        <f>""</f>
        <v/>
      </c>
      <c r="H716" t="str">
        <f>" 10"</f>
        <v xml:space="preserve"> 10</v>
      </c>
      <c r="I716">
        <v>0.01</v>
      </c>
      <c r="J716">
        <v>500</v>
      </c>
      <c r="K716" t="s">
        <v>386</v>
      </c>
      <c r="L716" t="s">
        <v>384</v>
      </c>
      <c r="M716" t="s">
        <v>385</v>
      </c>
      <c r="N716" t="s">
        <v>389</v>
      </c>
      <c r="P716" t="s">
        <v>29</v>
      </c>
      <c r="Q716" t="s">
        <v>29</v>
      </c>
      <c r="R716" t="s">
        <v>386</v>
      </c>
    </row>
    <row r="717" spans="1:18" customFormat="1" x14ac:dyDescent="0.25">
      <c r="A717" t="str">
        <f>"30005"</f>
        <v>30005</v>
      </c>
      <c r="B717" t="str">
        <f>"06005"</f>
        <v>06005</v>
      </c>
      <c r="C717" t="str">
        <f>"1700"</f>
        <v>1700</v>
      </c>
      <c r="D717" t="str">
        <f>"06005"</f>
        <v>06005</v>
      </c>
      <c r="E717" t="s">
        <v>848</v>
      </c>
      <c r="F717" t="s">
        <v>849</v>
      </c>
      <c r="G717" t="str">
        <f>""</f>
        <v/>
      </c>
      <c r="H717" t="str">
        <f>" 20"</f>
        <v xml:space="preserve"> 20</v>
      </c>
      <c r="I717">
        <v>500.01</v>
      </c>
      <c r="J717">
        <v>9999999.9900000002</v>
      </c>
      <c r="K717" t="s">
        <v>383</v>
      </c>
      <c r="L717" t="s">
        <v>384</v>
      </c>
      <c r="M717" t="s">
        <v>385</v>
      </c>
      <c r="N717" t="s">
        <v>390</v>
      </c>
      <c r="P717" t="s">
        <v>29</v>
      </c>
      <c r="Q717" t="s">
        <v>29</v>
      </c>
      <c r="R717" t="s">
        <v>386</v>
      </c>
    </row>
    <row r="718" spans="1:18" customFormat="1" x14ac:dyDescent="0.25">
      <c r="A718" t="str">
        <f>"30005"</f>
        <v>30005</v>
      </c>
      <c r="B718" t="str">
        <f>"06010"</f>
        <v>06010</v>
      </c>
      <c r="C718" t="str">
        <f>"1700"</f>
        <v>1700</v>
      </c>
      <c r="D718" t="str">
        <f>"06010A"</f>
        <v>06010A</v>
      </c>
      <c r="E718" t="s">
        <v>848</v>
      </c>
      <c r="F718" t="s">
        <v>387</v>
      </c>
      <c r="G718" t="str">
        <f>""</f>
        <v/>
      </c>
      <c r="H718" t="str">
        <f>" 10"</f>
        <v xml:space="preserve"> 10</v>
      </c>
      <c r="I718">
        <v>0.01</v>
      </c>
      <c r="J718">
        <v>500</v>
      </c>
      <c r="K718" t="s">
        <v>386</v>
      </c>
      <c r="L718" t="s">
        <v>384</v>
      </c>
      <c r="M718" t="s">
        <v>385</v>
      </c>
      <c r="N718" t="s">
        <v>389</v>
      </c>
      <c r="P718" t="s">
        <v>29</v>
      </c>
      <c r="Q718" t="s">
        <v>29</v>
      </c>
      <c r="R718" t="s">
        <v>386</v>
      </c>
    </row>
    <row r="719" spans="1:18" customFormat="1" x14ac:dyDescent="0.25">
      <c r="A719" t="str">
        <f>"30005"</f>
        <v>30005</v>
      </c>
      <c r="B719" t="str">
        <f>"06010"</f>
        <v>06010</v>
      </c>
      <c r="C719" t="str">
        <f>"1700"</f>
        <v>1700</v>
      </c>
      <c r="D719" t="str">
        <f>"06010A"</f>
        <v>06010A</v>
      </c>
      <c r="E719" t="s">
        <v>848</v>
      </c>
      <c r="F719" t="s">
        <v>387</v>
      </c>
      <c r="G719" t="str">
        <f>""</f>
        <v/>
      </c>
      <c r="H719" t="str">
        <f>" 20"</f>
        <v xml:space="preserve"> 20</v>
      </c>
      <c r="I719">
        <v>500.01</v>
      </c>
      <c r="J719">
        <v>9999999.9900000002</v>
      </c>
      <c r="K719" t="s">
        <v>383</v>
      </c>
      <c r="L719" t="s">
        <v>384</v>
      </c>
      <c r="M719" t="s">
        <v>385</v>
      </c>
      <c r="N719" t="s">
        <v>390</v>
      </c>
      <c r="P719" t="s">
        <v>29</v>
      </c>
      <c r="Q719" t="s">
        <v>29</v>
      </c>
      <c r="R719" t="s">
        <v>386</v>
      </c>
    </row>
    <row r="720" spans="1:18" customFormat="1" x14ac:dyDescent="0.25">
      <c r="A720" t="str">
        <f>"30005"</f>
        <v>30005</v>
      </c>
      <c r="B720" t="str">
        <f>"06030"</f>
        <v>06030</v>
      </c>
      <c r="C720" t="str">
        <f>"1700"</f>
        <v>1700</v>
      </c>
      <c r="D720" t="str">
        <f>"06030A"</f>
        <v>06030A</v>
      </c>
      <c r="E720" t="s">
        <v>848</v>
      </c>
      <c r="F720" t="s">
        <v>392</v>
      </c>
      <c r="G720" t="str">
        <f>""</f>
        <v/>
      </c>
      <c r="H720" t="str">
        <f>" 10"</f>
        <v xml:space="preserve"> 10</v>
      </c>
      <c r="I720">
        <v>0.01</v>
      </c>
      <c r="J720">
        <v>500</v>
      </c>
      <c r="K720" t="s">
        <v>386</v>
      </c>
      <c r="L720" t="s">
        <v>384</v>
      </c>
      <c r="M720" t="s">
        <v>385</v>
      </c>
      <c r="N720" t="s">
        <v>389</v>
      </c>
      <c r="P720" t="s">
        <v>29</v>
      </c>
      <c r="Q720" t="s">
        <v>29</v>
      </c>
      <c r="R720" t="s">
        <v>386</v>
      </c>
    </row>
    <row r="721" spans="1:18" customFormat="1" x14ac:dyDescent="0.25">
      <c r="A721" t="str">
        <f>"30005"</f>
        <v>30005</v>
      </c>
      <c r="B721" t="str">
        <f>"06030"</f>
        <v>06030</v>
      </c>
      <c r="C721" t="str">
        <f>"1700"</f>
        <v>1700</v>
      </c>
      <c r="D721" t="str">
        <f>"06030A"</f>
        <v>06030A</v>
      </c>
      <c r="E721" t="s">
        <v>848</v>
      </c>
      <c r="F721" t="s">
        <v>392</v>
      </c>
      <c r="G721" t="str">
        <f>""</f>
        <v/>
      </c>
      <c r="H721" t="str">
        <f>" 20"</f>
        <v xml:space="preserve"> 20</v>
      </c>
      <c r="I721">
        <v>500.01</v>
      </c>
      <c r="J721">
        <v>9999999.9900000002</v>
      </c>
      <c r="K721" t="s">
        <v>383</v>
      </c>
      <c r="L721" t="s">
        <v>384</v>
      </c>
      <c r="M721" t="s">
        <v>385</v>
      </c>
      <c r="N721" t="s">
        <v>390</v>
      </c>
      <c r="P721" t="s">
        <v>29</v>
      </c>
      <c r="Q721" t="s">
        <v>29</v>
      </c>
      <c r="R721" t="s">
        <v>386</v>
      </c>
    </row>
    <row r="722" spans="1:18" customFormat="1" x14ac:dyDescent="0.25">
      <c r="A722" t="str">
        <f>"30005"</f>
        <v>30005</v>
      </c>
      <c r="B722" t="str">
        <f>"06040"</f>
        <v>06040</v>
      </c>
      <c r="C722" t="str">
        <f>"1700"</f>
        <v>1700</v>
      </c>
      <c r="D722" t="str">
        <f>"06040A"</f>
        <v>06040A</v>
      </c>
      <c r="E722" t="s">
        <v>848</v>
      </c>
      <c r="F722" t="s">
        <v>393</v>
      </c>
      <c r="G722" t="str">
        <f>""</f>
        <v/>
      </c>
      <c r="H722" t="str">
        <f>" 10"</f>
        <v xml:space="preserve"> 10</v>
      </c>
      <c r="I722">
        <v>0.01</v>
      </c>
      <c r="J722">
        <v>500</v>
      </c>
      <c r="K722" t="s">
        <v>386</v>
      </c>
      <c r="L722" t="s">
        <v>384</v>
      </c>
      <c r="M722" t="s">
        <v>385</v>
      </c>
      <c r="N722" t="s">
        <v>389</v>
      </c>
      <c r="P722" t="s">
        <v>29</v>
      </c>
      <c r="Q722" t="s">
        <v>29</v>
      </c>
      <c r="R722" t="s">
        <v>386</v>
      </c>
    </row>
    <row r="723" spans="1:18" customFormat="1" x14ac:dyDescent="0.25">
      <c r="A723" t="str">
        <f>"30005"</f>
        <v>30005</v>
      </c>
      <c r="B723" t="str">
        <f>"06040"</f>
        <v>06040</v>
      </c>
      <c r="C723" t="str">
        <f>"1700"</f>
        <v>1700</v>
      </c>
      <c r="D723" t="str">
        <f>"06040A"</f>
        <v>06040A</v>
      </c>
      <c r="E723" t="s">
        <v>848</v>
      </c>
      <c r="F723" t="s">
        <v>393</v>
      </c>
      <c r="G723" t="str">
        <f>""</f>
        <v/>
      </c>
      <c r="H723" t="str">
        <f>" 20"</f>
        <v xml:space="preserve"> 20</v>
      </c>
      <c r="I723">
        <v>500.01</v>
      </c>
      <c r="J723">
        <v>9999999.9900000002</v>
      </c>
      <c r="K723" t="s">
        <v>383</v>
      </c>
      <c r="L723" t="s">
        <v>384</v>
      </c>
      <c r="M723" t="s">
        <v>385</v>
      </c>
      <c r="N723" t="s">
        <v>390</v>
      </c>
      <c r="P723" t="s">
        <v>29</v>
      </c>
      <c r="Q723" t="s">
        <v>29</v>
      </c>
      <c r="R723" t="s">
        <v>386</v>
      </c>
    </row>
    <row r="724" spans="1:18" customFormat="1" x14ac:dyDescent="0.25">
      <c r="A724" t="str">
        <f>"30005"</f>
        <v>30005</v>
      </c>
      <c r="B724" t="str">
        <f>"06050"</f>
        <v>06050</v>
      </c>
      <c r="C724" t="str">
        <f>"1700"</f>
        <v>1700</v>
      </c>
      <c r="D724" t="str">
        <f>"06050A"</f>
        <v>06050A</v>
      </c>
      <c r="E724" t="s">
        <v>848</v>
      </c>
      <c r="F724" t="s">
        <v>394</v>
      </c>
      <c r="G724" t="str">
        <f>""</f>
        <v/>
      </c>
      <c r="H724" t="str">
        <f>" 10"</f>
        <v xml:space="preserve"> 10</v>
      </c>
      <c r="I724">
        <v>0.01</v>
      </c>
      <c r="J724">
        <v>500</v>
      </c>
      <c r="K724" t="s">
        <v>386</v>
      </c>
      <c r="L724" t="s">
        <v>384</v>
      </c>
      <c r="M724" t="s">
        <v>385</v>
      </c>
      <c r="N724" t="s">
        <v>389</v>
      </c>
      <c r="P724" t="s">
        <v>29</v>
      </c>
      <c r="Q724" t="s">
        <v>29</v>
      </c>
      <c r="R724" t="s">
        <v>386</v>
      </c>
    </row>
    <row r="725" spans="1:18" customFormat="1" x14ac:dyDescent="0.25">
      <c r="A725" t="str">
        <f>"30005"</f>
        <v>30005</v>
      </c>
      <c r="B725" t="str">
        <f>"06050"</f>
        <v>06050</v>
      </c>
      <c r="C725" t="str">
        <f>"1700"</f>
        <v>1700</v>
      </c>
      <c r="D725" t="str">
        <f>"06050A"</f>
        <v>06050A</v>
      </c>
      <c r="E725" t="s">
        <v>848</v>
      </c>
      <c r="F725" t="s">
        <v>394</v>
      </c>
      <c r="G725" t="str">
        <f>""</f>
        <v/>
      </c>
      <c r="H725" t="str">
        <f>" 20"</f>
        <v xml:space="preserve"> 20</v>
      </c>
      <c r="I725">
        <v>500.01</v>
      </c>
      <c r="J725">
        <v>9999999.9900000002</v>
      </c>
      <c r="K725" t="s">
        <v>383</v>
      </c>
      <c r="L725" t="s">
        <v>384</v>
      </c>
      <c r="M725" t="s">
        <v>385</v>
      </c>
      <c r="N725" t="s">
        <v>390</v>
      </c>
      <c r="P725" t="s">
        <v>29</v>
      </c>
      <c r="Q725" t="s">
        <v>29</v>
      </c>
      <c r="R725" t="s">
        <v>386</v>
      </c>
    </row>
    <row r="726" spans="1:18" customFormat="1" x14ac:dyDescent="0.25">
      <c r="A726" t="str">
        <f>"30005"</f>
        <v>30005</v>
      </c>
      <c r="B726" t="str">
        <f>"06060"</f>
        <v>06060</v>
      </c>
      <c r="C726" t="str">
        <f>"1700"</f>
        <v>1700</v>
      </c>
      <c r="D726" t="str">
        <f>"06060A"</f>
        <v>06060A</v>
      </c>
      <c r="E726" t="s">
        <v>848</v>
      </c>
      <c r="F726" t="s">
        <v>395</v>
      </c>
      <c r="G726" t="str">
        <f>""</f>
        <v/>
      </c>
      <c r="H726" t="str">
        <f>" 10"</f>
        <v xml:space="preserve"> 10</v>
      </c>
      <c r="I726">
        <v>0.01</v>
      </c>
      <c r="J726">
        <v>500</v>
      </c>
      <c r="K726" t="s">
        <v>386</v>
      </c>
      <c r="L726" t="s">
        <v>384</v>
      </c>
      <c r="M726" t="s">
        <v>385</v>
      </c>
      <c r="N726" t="s">
        <v>389</v>
      </c>
      <c r="P726" t="s">
        <v>29</v>
      </c>
      <c r="Q726" t="s">
        <v>29</v>
      </c>
      <c r="R726" t="s">
        <v>386</v>
      </c>
    </row>
    <row r="727" spans="1:18" customFormat="1" x14ac:dyDescent="0.25">
      <c r="A727" t="str">
        <f>"30005"</f>
        <v>30005</v>
      </c>
      <c r="B727" t="str">
        <f>"06060"</f>
        <v>06060</v>
      </c>
      <c r="C727" t="str">
        <f>"1700"</f>
        <v>1700</v>
      </c>
      <c r="D727" t="str">
        <f>"06060A"</f>
        <v>06060A</v>
      </c>
      <c r="E727" t="s">
        <v>848</v>
      </c>
      <c r="F727" t="s">
        <v>395</v>
      </c>
      <c r="G727" t="str">
        <f>""</f>
        <v/>
      </c>
      <c r="H727" t="str">
        <f>" 20"</f>
        <v xml:space="preserve"> 20</v>
      </c>
      <c r="I727">
        <v>500.01</v>
      </c>
      <c r="J727">
        <v>9999999.9900000002</v>
      </c>
      <c r="K727" t="s">
        <v>383</v>
      </c>
      <c r="L727" t="s">
        <v>384</v>
      </c>
      <c r="M727" t="s">
        <v>385</v>
      </c>
      <c r="N727" t="s">
        <v>390</v>
      </c>
      <c r="P727" t="s">
        <v>29</v>
      </c>
      <c r="Q727" t="s">
        <v>29</v>
      </c>
      <c r="R727" t="s">
        <v>386</v>
      </c>
    </row>
    <row r="728" spans="1:18" customFormat="1" x14ac:dyDescent="0.25">
      <c r="A728" t="str">
        <f>"30005"</f>
        <v>30005</v>
      </c>
      <c r="B728" t="str">
        <f>"06070"</f>
        <v>06070</v>
      </c>
      <c r="C728" t="str">
        <f>"1700"</f>
        <v>1700</v>
      </c>
      <c r="D728" t="str">
        <f>"06070A"</f>
        <v>06070A</v>
      </c>
      <c r="E728" t="s">
        <v>848</v>
      </c>
      <c r="F728" t="s">
        <v>396</v>
      </c>
      <c r="G728" t="str">
        <f>""</f>
        <v/>
      </c>
      <c r="H728" t="str">
        <f>" 10"</f>
        <v xml:space="preserve"> 10</v>
      </c>
      <c r="I728">
        <v>0.01</v>
      </c>
      <c r="J728">
        <v>500</v>
      </c>
      <c r="K728" t="s">
        <v>386</v>
      </c>
      <c r="L728" t="s">
        <v>384</v>
      </c>
      <c r="M728" t="s">
        <v>385</v>
      </c>
      <c r="N728" t="s">
        <v>389</v>
      </c>
      <c r="P728" t="s">
        <v>29</v>
      </c>
      <c r="Q728" t="s">
        <v>29</v>
      </c>
      <c r="R728" t="s">
        <v>386</v>
      </c>
    </row>
    <row r="729" spans="1:18" customFormat="1" x14ac:dyDescent="0.25">
      <c r="A729" t="str">
        <f>"30005"</f>
        <v>30005</v>
      </c>
      <c r="B729" t="str">
        <f>"06070"</f>
        <v>06070</v>
      </c>
      <c r="C729" t="str">
        <f>"1700"</f>
        <v>1700</v>
      </c>
      <c r="D729" t="str">
        <f>"06070A"</f>
        <v>06070A</v>
      </c>
      <c r="E729" t="s">
        <v>848</v>
      </c>
      <c r="F729" t="s">
        <v>396</v>
      </c>
      <c r="G729" t="str">
        <f>""</f>
        <v/>
      </c>
      <c r="H729" t="str">
        <f>" 20"</f>
        <v xml:space="preserve"> 20</v>
      </c>
      <c r="I729">
        <v>500.01</v>
      </c>
      <c r="J729">
        <v>9999999.9900000002</v>
      </c>
      <c r="K729" t="s">
        <v>383</v>
      </c>
      <c r="L729" t="s">
        <v>384</v>
      </c>
      <c r="M729" t="s">
        <v>385</v>
      </c>
      <c r="N729" t="s">
        <v>390</v>
      </c>
      <c r="P729" t="s">
        <v>29</v>
      </c>
      <c r="Q729" t="s">
        <v>29</v>
      </c>
      <c r="R729" t="s">
        <v>386</v>
      </c>
    </row>
    <row r="730" spans="1:18" customFormat="1" x14ac:dyDescent="0.25">
      <c r="A730" t="str">
        <f>"30005"</f>
        <v>30005</v>
      </c>
      <c r="B730" t="str">
        <f>"06080"</f>
        <v>06080</v>
      </c>
      <c r="C730" t="str">
        <f>"1700"</f>
        <v>1700</v>
      </c>
      <c r="D730" t="str">
        <f>"06080A"</f>
        <v>06080A</v>
      </c>
      <c r="E730" t="s">
        <v>848</v>
      </c>
      <c r="F730" t="s">
        <v>397</v>
      </c>
      <c r="G730" t="str">
        <f>""</f>
        <v/>
      </c>
      <c r="H730" t="str">
        <f>" 10"</f>
        <v xml:space="preserve"> 10</v>
      </c>
      <c r="I730">
        <v>0.01</v>
      </c>
      <c r="J730">
        <v>500</v>
      </c>
      <c r="K730" t="s">
        <v>386</v>
      </c>
      <c r="L730" t="s">
        <v>384</v>
      </c>
      <c r="M730" t="s">
        <v>385</v>
      </c>
      <c r="N730" t="s">
        <v>389</v>
      </c>
      <c r="P730" t="s">
        <v>29</v>
      </c>
      <c r="Q730" t="s">
        <v>29</v>
      </c>
      <c r="R730" t="s">
        <v>386</v>
      </c>
    </row>
    <row r="731" spans="1:18" customFormat="1" x14ac:dyDescent="0.25">
      <c r="A731" t="str">
        <f>"30005"</f>
        <v>30005</v>
      </c>
      <c r="B731" t="str">
        <f>"06080"</f>
        <v>06080</v>
      </c>
      <c r="C731" t="str">
        <f>"1700"</f>
        <v>1700</v>
      </c>
      <c r="D731" t="str">
        <f>"06080A"</f>
        <v>06080A</v>
      </c>
      <c r="E731" t="s">
        <v>848</v>
      </c>
      <c r="F731" t="s">
        <v>397</v>
      </c>
      <c r="G731" t="str">
        <f>""</f>
        <v/>
      </c>
      <c r="H731" t="str">
        <f>" 20"</f>
        <v xml:space="preserve"> 20</v>
      </c>
      <c r="I731">
        <v>500.01</v>
      </c>
      <c r="J731">
        <v>9999999.9900000002</v>
      </c>
      <c r="K731" t="s">
        <v>383</v>
      </c>
      <c r="L731" t="s">
        <v>384</v>
      </c>
      <c r="M731" t="s">
        <v>385</v>
      </c>
      <c r="N731" t="s">
        <v>390</v>
      </c>
      <c r="P731" t="s">
        <v>29</v>
      </c>
      <c r="Q731" t="s">
        <v>29</v>
      </c>
      <c r="R731" t="s">
        <v>386</v>
      </c>
    </row>
    <row r="732" spans="1:18" customFormat="1" x14ac:dyDescent="0.25">
      <c r="A732" t="str">
        <f>"30005"</f>
        <v>30005</v>
      </c>
      <c r="B732" t="str">
        <f>"06090"</f>
        <v>06090</v>
      </c>
      <c r="C732" t="str">
        <f>"1700"</f>
        <v>1700</v>
      </c>
      <c r="D732" t="str">
        <f>"06090A"</f>
        <v>06090A</v>
      </c>
      <c r="E732" t="s">
        <v>848</v>
      </c>
      <c r="F732" t="s">
        <v>398</v>
      </c>
      <c r="G732" t="str">
        <f>""</f>
        <v/>
      </c>
      <c r="H732" t="str">
        <f>" 10"</f>
        <v xml:space="preserve"> 10</v>
      </c>
      <c r="I732">
        <v>0.01</v>
      </c>
      <c r="J732">
        <v>500</v>
      </c>
      <c r="K732" t="s">
        <v>386</v>
      </c>
      <c r="L732" t="s">
        <v>384</v>
      </c>
      <c r="M732" t="s">
        <v>385</v>
      </c>
      <c r="N732" t="s">
        <v>389</v>
      </c>
      <c r="P732" t="s">
        <v>29</v>
      </c>
      <c r="Q732" t="s">
        <v>29</v>
      </c>
      <c r="R732" t="s">
        <v>386</v>
      </c>
    </row>
    <row r="733" spans="1:18" customFormat="1" x14ac:dyDescent="0.25">
      <c r="A733" t="str">
        <f>"30005"</f>
        <v>30005</v>
      </c>
      <c r="B733" t="str">
        <f>"06090"</f>
        <v>06090</v>
      </c>
      <c r="C733" t="str">
        <f>"1700"</f>
        <v>1700</v>
      </c>
      <c r="D733" t="str">
        <f>"06090A"</f>
        <v>06090A</v>
      </c>
      <c r="E733" t="s">
        <v>848</v>
      </c>
      <c r="F733" t="s">
        <v>398</v>
      </c>
      <c r="G733" t="str">
        <f>""</f>
        <v/>
      </c>
      <c r="H733" t="str">
        <f>" 20"</f>
        <v xml:space="preserve"> 20</v>
      </c>
      <c r="I733">
        <v>500.01</v>
      </c>
      <c r="J733">
        <v>9999999.9900000002</v>
      </c>
      <c r="K733" t="s">
        <v>383</v>
      </c>
      <c r="L733" t="s">
        <v>384</v>
      </c>
      <c r="M733" t="s">
        <v>385</v>
      </c>
      <c r="N733" t="s">
        <v>390</v>
      </c>
      <c r="P733" t="s">
        <v>29</v>
      </c>
      <c r="Q733" t="s">
        <v>29</v>
      </c>
      <c r="R733" t="s">
        <v>386</v>
      </c>
    </row>
    <row r="734" spans="1:18" customFormat="1" x14ac:dyDescent="0.25">
      <c r="A734" t="str">
        <f>"30005"</f>
        <v>30005</v>
      </c>
      <c r="B734" t="str">
        <f>"06100"</f>
        <v>06100</v>
      </c>
      <c r="C734" t="str">
        <f>"1700"</f>
        <v>1700</v>
      </c>
      <c r="D734" t="str">
        <f>"06100A"</f>
        <v>06100A</v>
      </c>
      <c r="E734" t="s">
        <v>848</v>
      </c>
      <c r="F734" t="s">
        <v>399</v>
      </c>
      <c r="G734" t="str">
        <f>""</f>
        <v/>
      </c>
      <c r="H734" t="str">
        <f>" 10"</f>
        <v xml:space="preserve"> 10</v>
      </c>
      <c r="I734">
        <v>0.01</v>
      </c>
      <c r="J734">
        <v>500</v>
      </c>
      <c r="K734" t="s">
        <v>386</v>
      </c>
      <c r="L734" t="s">
        <v>384</v>
      </c>
      <c r="M734" t="s">
        <v>385</v>
      </c>
      <c r="N734" t="s">
        <v>389</v>
      </c>
      <c r="P734" t="s">
        <v>29</v>
      </c>
      <c r="Q734" t="s">
        <v>29</v>
      </c>
      <c r="R734" t="s">
        <v>386</v>
      </c>
    </row>
    <row r="735" spans="1:18" customFormat="1" x14ac:dyDescent="0.25">
      <c r="A735" t="str">
        <f>"30005"</f>
        <v>30005</v>
      </c>
      <c r="B735" t="str">
        <f>"06100"</f>
        <v>06100</v>
      </c>
      <c r="C735" t="str">
        <f>"1700"</f>
        <v>1700</v>
      </c>
      <c r="D735" t="str">
        <f>"06100A"</f>
        <v>06100A</v>
      </c>
      <c r="E735" t="s">
        <v>848</v>
      </c>
      <c r="F735" t="s">
        <v>399</v>
      </c>
      <c r="G735" t="str">
        <f>""</f>
        <v/>
      </c>
      <c r="H735" t="str">
        <f>" 20"</f>
        <v xml:space="preserve"> 20</v>
      </c>
      <c r="I735">
        <v>500.01</v>
      </c>
      <c r="J735">
        <v>9999999.9900000002</v>
      </c>
      <c r="K735" t="s">
        <v>383</v>
      </c>
      <c r="L735" t="s">
        <v>384</v>
      </c>
      <c r="M735" t="s">
        <v>385</v>
      </c>
      <c r="N735" t="s">
        <v>390</v>
      </c>
      <c r="P735" t="s">
        <v>29</v>
      </c>
      <c r="Q735" t="s">
        <v>29</v>
      </c>
      <c r="R735" t="s">
        <v>386</v>
      </c>
    </row>
    <row r="736" spans="1:18" customFormat="1" x14ac:dyDescent="0.25">
      <c r="A736" t="str">
        <f>"30005"</f>
        <v>30005</v>
      </c>
      <c r="B736" t="str">
        <f>"06110"</f>
        <v>06110</v>
      </c>
      <c r="C736" t="str">
        <f>"1700"</f>
        <v>1700</v>
      </c>
      <c r="D736" t="str">
        <f>"06110A"</f>
        <v>06110A</v>
      </c>
      <c r="E736" t="s">
        <v>848</v>
      </c>
      <c r="F736" t="s">
        <v>400</v>
      </c>
      <c r="G736" t="str">
        <f>""</f>
        <v/>
      </c>
      <c r="H736" t="str">
        <f>" 10"</f>
        <v xml:space="preserve"> 10</v>
      </c>
      <c r="I736">
        <v>0.01</v>
      </c>
      <c r="J736">
        <v>500</v>
      </c>
      <c r="K736" t="s">
        <v>386</v>
      </c>
      <c r="L736" t="s">
        <v>384</v>
      </c>
      <c r="M736" t="s">
        <v>385</v>
      </c>
      <c r="N736" t="s">
        <v>389</v>
      </c>
      <c r="P736" t="s">
        <v>29</v>
      </c>
      <c r="Q736" t="s">
        <v>29</v>
      </c>
      <c r="R736" t="s">
        <v>386</v>
      </c>
    </row>
    <row r="737" spans="1:18" customFormat="1" x14ac:dyDescent="0.25">
      <c r="A737" t="str">
        <f>"30005"</f>
        <v>30005</v>
      </c>
      <c r="B737" t="str">
        <f>"06110"</f>
        <v>06110</v>
      </c>
      <c r="C737" t="str">
        <f>"1700"</f>
        <v>1700</v>
      </c>
      <c r="D737" t="str">
        <f>"06110A"</f>
        <v>06110A</v>
      </c>
      <c r="E737" t="s">
        <v>848</v>
      </c>
      <c r="F737" t="s">
        <v>400</v>
      </c>
      <c r="G737" t="str">
        <f>""</f>
        <v/>
      </c>
      <c r="H737" t="str">
        <f>" 20"</f>
        <v xml:space="preserve"> 20</v>
      </c>
      <c r="I737">
        <v>500.01</v>
      </c>
      <c r="J737">
        <v>9999999.9900000002</v>
      </c>
      <c r="K737" t="s">
        <v>383</v>
      </c>
      <c r="L737" t="s">
        <v>384</v>
      </c>
      <c r="M737" t="s">
        <v>385</v>
      </c>
      <c r="N737" t="s">
        <v>390</v>
      </c>
      <c r="P737" t="s">
        <v>29</v>
      </c>
      <c r="Q737" t="s">
        <v>29</v>
      </c>
      <c r="R737" t="s">
        <v>386</v>
      </c>
    </row>
    <row r="738" spans="1:18" customFormat="1" x14ac:dyDescent="0.25">
      <c r="A738" t="str">
        <f>"30005"</f>
        <v>30005</v>
      </c>
      <c r="B738" t="str">
        <f>"06120"</f>
        <v>06120</v>
      </c>
      <c r="C738" t="str">
        <f>"1700"</f>
        <v>1700</v>
      </c>
      <c r="D738" t="str">
        <f>"06120A"</f>
        <v>06120A</v>
      </c>
      <c r="E738" t="s">
        <v>848</v>
      </c>
      <c r="F738" t="s">
        <v>401</v>
      </c>
      <c r="G738" t="str">
        <f>""</f>
        <v/>
      </c>
      <c r="H738" t="str">
        <f>" 10"</f>
        <v xml:space="preserve"> 10</v>
      </c>
      <c r="I738">
        <v>0.01</v>
      </c>
      <c r="J738">
        <v>500</v>
      </c>
      <c r="K738" t="s">
        <v>386</v>
      </c>
      <c r="L738" t="s">
        <v>384</v>
      </c>
      <c r="M738" t="s">
        <v>385</v>
      </c>
      <c r="N738" t="s">
        <v>389</v>
      </c>
      <c r="P738" t="s">
        <v>29</v>
      </c>
      <c r="Q738" t="s">
        <v>29</v>
      </c>
      <c r="R738" t="s">
        <v>386</v>
      </c>
    </row>
    <row r="739" spans="1:18" customFormat="1" x14ac:dyDescent="0.25">
      <c r="A739" t="str">
        <f>"30005"</f>
        <v>30005</v>
      </c>
      <c r="B739" t="str">
        <f>"06120"</f>
        <v>06120</v>
      </c>
      <c r="C739" t="str">
        <f>"1700"</f>
        <v>1700</v>
      </c>
      <c r="D739" t="str">
        <f>"06120A"</f>
        <v>06120A</v>
      </c>
      <c r="E739" t="s">
        <v>848</v>
      </c>
      <c r="F739" t="s">
        <v>401</v>
      </c>
      <c r="G739" t="str">
        <f>""</f>
        <v/>
      </c>
      <c r="H739" t="str">
        <f>" 20"</f>
        <v xml:space="preserve"> 20</v>
      </c>
      <c r="I739">
        <v>500.01</v>
      </c>
      <c r="J739">
        <v>9999999.9900000002</v>
      </c>
      <c r="K739" t="s">
        <v>383</v>
      </c>
      <c r="L739" t="s">
        <v>384</v>
      </c>
      <c r="M739" t="s">
        <v>385</v>
      </c>
      <c r="N739" t="s">
        <v>390</v>
      </c>
      <c r="P739" t="s">
        <v>29</v>
      </c>
      <c r="Q739" t="s">
        <v>29</v>
      </c>
      <c r="R739" t="s">
        <v>386</v>
      </c>
    </row>
    <row r="740" spans="1:18" customFormat="1" x14ac:dyDescent="0.25">
      <c r="A740" t="str">
        <f>"30005"</f>
        <v>30005</v>
      </c>
      <c r="B740" t="str">
        <f>"06130"</f>
        <v>06130</v>
      </c>
      <c r="C740" t="str">
        <f>"1700"</f>
        <v>1700</v>
      </c>
      <c r="D740" t="str">
        <f>"06130A"</f>
        <v>06130A</v>
      </c>
      <c r="E740" t="s">
        <v>848</v>
      </c>
      <c r="F740" t="s">
        <v>402</v>
      </c>
      <c r="G740" t="str">
        <f>""</f>
        <v/>
      </c>
      <c r="H740" t="str">
        <f>" 10"</f>
        <v xml:space="preserve"> 10</v>
      </c>
      <c r="I740">
        <v>0.01</v>
      </c>
      <c r="J740">
        <v>500</v>
      </c>
      <c r="K740" t="s">
        <v>386</v>
      </c>
      <c r="L740" t="s">
        <v>384</v>
      </c>
      <c r="M740" t="s">
        <v>385</v>
      </c>
      <c r="N740" t="s">
        <v>389</v>
      </c>
      <c r="P740" t="s">
        <v>29</v>
      </c>
      <c r="Q740" t="s">
        <v>29</v>
      </c>
      <c r="R740" t="s">
        <v>386</v>
      </c>
    </row>
    <row r="741" spans="1:18" customFormat="1" x14ac:dyDescent="0.25">
      <c r="A741" t="str">
        <f>"30005"</f>
        <v>30005</v>
      </c>
      <c r="B741" t="str">
        <f>"06130"</f>
        <v>06130</v>
      </c>
      <c r="C741" t="str">
        <f>"1700"</f>
        <v>1700</v>
      </c>
      <c r="D741" t="str">
        <f>"06130A"</f>
        <v>06130A</v>
      </c>
      <c r="E741" t="s">
        <v>848</v>
      </c>
      <c r="F741" t="s">
        <v>402</v>
      </c>
      <c r="G741" t="str">
        <f>""</f>
        <v/>
      </c>
      <c r="H741" t="str">
        <f>" 20"</f>
        <v xml:space="preserve"> 20</v>
      </c>
      <c r="I741">
        <v>500.01</v>
      </c>
      <c r="J741">
        <v>9999999.9900000002</v>
      </c>
      <c r="K741" t="s">
        <v>383</v>
      </c>
      <c r="L741" t="s">
        <v>384</v>
      </c>
      <c r="M741" t="s">
        <v>385</v>
      </c>
      <c r="N741" t="s">
        <v>390</v>
      </c>
      <c r="P741" t="s">
        <v>29</v>
      </c>
      <c r="Q741" t="s">
        <v>29</v>
      </c>
      <c r="R741" t="s">
        <v>386</v>
      </c>
    </row>
    <row r="742" spans="1:18" customFormat="1" x14ac:dyDescent="0.25">
      <c r="A742" t="str">
        <f>"30005"</f>
        <v>30005</v>
      </c>
      <c r="B742" t="str">
        <f>"06140"</f>
        <v>06140</v>
      </c>
      <c r="C742" t="str">
        <f>"1700"</f>
        <v>1700</v>
      </c>
      <c r="D742" t="str">
        <f>"06140A"</f>
        <v>06140A</v>
      </c>
      <c r="E742" t="s">
        <v>848</v>
      </c>
      <c r="F742" t="s">
        <v>403</v>
      </c>
      <c r="G742" t="str">
        <f>""</f>
        <v/>
      </c>
      <c r="H742" t="str">
        <f>" 10"</f>
        <v xml:space="preserve"> 10</v>
      </c>
      <c r="I742">
        <v>0.01</v>
      </c>
      <c r="J742">
        <v>500</v>
      </c>
      <c r="K742" t="s">
        <v>386</v>
      </c>
      <c r="L742" t="s">
        <v>384</v>
      </c>
      <c r="M742" t="s">
        <v>385</v>
      </c>
      <c r="N742" t="s">
        <v>389</v>
      </c>
      <c r="P742" t="s">
        <v>29</v>
      </c>
      <c r="Q742" t="s">
        <v>29</v>
      </c>
      <c r="R742" t="s">
        <v>386</v>
      </c>
    </row>
    <row r="743" spans="1:18" customFormat="1" x14ac:dyDescent="0.25">
      <c r="A743" t="str">
        <f>"30005"</f>
        <v>30005</v>
      </c>
      <c r="B743" t="str">
        <f>"06140"</f>
        <v>06140</v>
      </c>
      <c r="C743" t="str">
        <f>"1700"</f>
        <v>1700</v>
      </c>
      <c r="D743" t="str">
        <f>"06140A"</f>
        <v>06140A</v>
      </c>
      <c r="E743" t="s">
        <v>848</v>
      </c>
      <c r="F743" t="s">
        <v>403</v>
      </c>
      <c r="G743" t="str">
        <f>""</f>
        <v/>
      </c>
      <c r="H743" t="str">
        <f>" 20"</f>
        <v xml:space="preserve"> 20</v>
      </c>
      <c r="I743">
        <v>500.01</v>
      </c>
      <c r="J743">
        <v>9999999.9900000002</v>
      </c>
      <c r="K743" t="s">
        <v>383</v>
      </c>
      <c r="L743" t="s">
        <v>384</v>
      </c>
      <c r="M743" t="s">
        <v>385</v>
      </c>
      <c r="N743" t="s">
        <v>390</v>
      </c>
      <c r="P743" t="s">
        <v>29</v>
      </c>
      <c r="Q743" t="s">
        <v>29</v>
      </c>
      <c r="R743" t="s">
        <v>386</v>
      </c>
    </row>
    <row r="744" spans="1:18" customFormat="1" x14ac:dyDescent="0.25">
      <c r="A744" t="str">
        <f>"30005"</f>
        <v>30005</v>
      </c>
      <c r="B744" t="str">
        <f>"06150"</f>
        <v>06150</v>
      </c>
      <c r="C744" t="str">
        <f>"1700"</f>
        <v>1700</v>
      </c>
      <c r="D744" t="str">
        <f>"06150A"</f>
        <v>06150A</v>
      </c>
      <c r="E744" t="s">
        <v>848</v>
      </c>
      <c r="F744" t="s">
        <v>404</v>
      </c>
      <c r="G744" t="str">
        <f>""</f>
        <v/>
      </c>
      <c r="H744" t="str">
        <f>" 10"</f>
        <v xml:space="preserve"> 10</v>
      </c>
      <c r="I744">
        <v>0.01</v>
      </c>
      <c r="J744">
        <v>500</v>
      </c>
      <c r="K744" t="s">
        <v>386</v>
      </c>
      <c r="L744" t="s">
        <v>384</v>
      </c>
      <c r="M744" t="s">
        <v>385</v>
      </c>
      <c r="N744" t="s">
        <v>389</v>
      </c>
      <c r="P744" t="s">
        <v>29</v>
      </c>
      <c r="Q744" t="s">
        <v>29</v>
      </c>
      <c r="R744" t="s">
        <v>386</v>
      </c>
    </row>
    <row r="745" spans="1:18" customFormat="1" x14ac:dyDescent="0.25">
      <c r="A745" t="str">
        <f>"30005"</f>
        <v>30005</v>
      </c>
      <c r="B745" t="str">
        <f>"06150"</f>
        <v>06150</v>
      </c>
      <c r="C745" t="str">
        <f>"1700"</f>
        <v>1700</v>
      </c>
      <c r="D745" t="str">
        <f>"06150A"</f>
        <v>06150A</v>
      </c>
      <c r="E745" t="s">
        <v>848</v>
      </c>
      <c r="F745" t="s">
        <v>404</v>
      </c>
      <c r="G745" t="str">
        <f>""</f>
        <v/>
      </c>
      <c r="H745" t="str">
        <f>" 20"</f>
        <v xml:space="preserve"> 20</v>
      </c>
      <c r="I745">
        <v>500.01</v>
      </c>
      <c r="J745">
        <v>9999999.9900000002</v>
      </c>
      <c r="K745" t="s">
        <v>383</v>
      </c>
      <c r="L745" t="s">
        <v>384</v>
      </c>
      <c r="M745" t="s">
        <v>385</v>
      </c>
      <c r="N745" t="s">
        <v>390</v>
      </c>
      <c r="P745" t="s">
        <v>29</v>
      </c>
      <c r="Q745" t="s">
        <v>29</v>
      </c>
      <c r="R745" t="s">
        <v>386</v>
      </c>
    </row>
    <row r="746" spans="1:18" customFormat="1" x14ac:dyDescent="0.25">
      <c r="A746" t="str">
        <f>"30005"</f>
        <v>30005</v>
      </c>
      <c r="B746" t="str">
        <f>"06151"</f>
        <v>06151</v>
      </c>
      <c r="C746" t="str">
        <f>"1700"</f>
        <v>1700</v>
      </c>
      <c r="D746" t="str">
        <f>"06151A"</f>
        <v>06151A</v>
      </c>
      <c r="E746" t="s">
        <v>848</v>
      </c>
      <c r="F746" t="s">
        <v>405</v>
      </c>
      <c r="G746" t="str">
        <f>""</f>
        <v/>
      </c>
      <c r="H746" t="str">
        <f>" 10"</f>
        <v xml:space="preserve"> 10</v>
      </c>
      <c r="I746">
        <v>0.01</v>
      </c>
      <c r="J746">
        <v>500</v>
      </c>
      <c r="K746" t="s">
        <v>386</v>
      </c>
      <c r="L746" t="s">
        <v>384</v>
      </c>
      <c r="M746" t="s">
        <v>385</v>
      </c>
      <c r="N746" t="s">
        <v>389</v>
      </c>
      <c r="P746" t="s">
        <v>29</v>
      </c>
      <c r="Q746" t="s">
        <v>29</v>
      </c>
      <c r="R746" t="s">
        <v>386</v>
      </c>
    </row>
    <row r="747" spans="1:18" customFormat="1" x14ac:dyDescent="0.25">
      <c r="A747" t="str">
        <f>"30005"</f>
        <v>30005</v>
      </c>
      <c r="B747" t="str">
        <f>"06151"</f>
        <v>06151</v>
      </c>
      <c r="C747" t="str">
        <f>"1700"</f>
        <v>1700</v>
      </c>
      <c r="D747" t="str">
        <f>"06151A"</f>
        <v>06151A</v>
      </c>
      <c r="E747" t="s">
        <v>848</v>
      </c>
      <c r="F747" t="s">
        <v>405</v>
      </c>
      <c r="G747" t="str">
        <f>""</f>
        <v/>
      </c>
      <c r="H747" t="str">
        <f>" 20"</f>
        <v xml:space="preserve"> 20</v>
      </c>
      <c r="I747">
        <v>500.01</v>
      </c>
      <c r="J747">
        <v>9999999.9900000002</v>
      </c>
      <c r="K747" t="s">
        <v>383</v>
      </c>
      <c r="L747" t="s">
        <v>384</v>
      </c>
      <c r="M747" t="s">
        <v>385</v>
      </c>
      <c r="N747" t="s">
        <v>390</v>
      </c>
      <c r="P747" t="s">
        <v>29</v>
      </c>
      <c r="Q747" t="s">
        <v>29</v>
      </c>
      <c r="R747" t="s">
        <v>386</v>
      </c>
    </row>
    <row r="748" spans="1:18" customFormat="1" x14ac:dyDescent="0.25">
      <c r="A748" t="str">
        <f>"30005"</f>
        <v>30005</v>
      </c>
      <c r="B748" t="str">
        <f>"06152"</f>
        <v>06152</v>
      </c>
      <c r="C748" t="str">
        <f>"1700"</f>
        <v>1700</v>
      </c>
      <c r="D748" t="str">
        <f>"06152A"</f>
        <v>06152A</v>
      </c>
      <c r="E748" t="s">
        <v>848</v>
      </c>
      <c r="F748" t="s">
        <v>406</v>
      </c>
      <c r="G748" t="str">
        <f>""</f>
        <v/>
      </c>
      <c r="H748" t="str">
        <f>" 10"</f>
        <v xml:space="preserve"> 10</v>
      </c>
      <c r="I748">
        <v>0.01</v>
      </c>
      <c r="J748">
        <v>500</v>
      </c>
      <c r="K748" t="s">
        <v>386</v>
      </c>
      <c r="L748" t="s">
        <v>384</v>
      </c>
      <c r="M748" t="s">
        <v>385</v>
      </c>
      <c r="N748" t="s">
        <v>389</v>
      </c>
      <c r="P748" t="s">
        <v>29</v>
      </c>
      <c r="Q748" t="s">
        <v>29</v>
      </c>
      <c r="R748" t="s">
        <v>386</v>
      </c>
    </row>
    <row r="749" spans="1:18" customFormat="1" x14ac:dyDescent="0.25">
      <c r="A749" t="str">
        <f>"30005"</f>
        <v>30005</v>
      </c>
      <c r="B749" t="str">
        <f>"06152"</f>
        <v>06152</v>
      </c>
      <c r="C749" t="str">
        <f>"1700"</f>
        <v>1700</v>
      </c>
      <c r="D749" t="str">
        <f>"06152A"</f>
        <v>06152A</v>
      </c>
      <c r="E749" t="s">
        <v>848</v>
      </c>
      <c r="F749" t="s">
        <v>406</v>
      </c>
      <c r="G749" t="str">
        <f>""</f>
        <v/>
      </c>
      <c r="H749" t="str">
        <f>" 20"</f>
        <v xml:space="preserve"> 20</v>
      </c>
      <c r="I749">
        <v>500.01</v>
      </c>
      <c r="J749">
        <v>9999999.9900000002</v>
      </c>
      <c r="K749" t="s">
        <v>383</v>
      </c>
      <c r="L749" t="s">
        <v>384</v>
      </c>
      <c r="M749" t="s">
        <v>385</v>
      </c>
      <c r="N749" t="s">
        <v>390</v>
      </c>
      <c r="P749" t="s">
        <v>29</v>
      </c>
      <c r="Q749" t="s">
        <v>29</v>
      </c>
      <c r="R749" t="s">
        <v>386</v>
      </c>
    </row>
    <row r="750" spans="1:18" customFormat="1" x14ac:dyDescent="0.25">
      <c r="A750" t="str">
        <f>"30006"</f>
        <v>30006</v>
      </c>
      <c r="B750" t="str">
        <f>"06000"</f>
        <v>06000</v>
      </c>
      <c r="C750" t="str">
        <f>"1700"</f>
        <v>1700</v>
      </c>
      <c r="D750" t="str">
        <f>"06000D"</f>
        <v>06000D</v>
      </c>
      <c r="E750" t="s">
        <v>850</v>
      </c>
      <c r="F750" t="s">
        <v>382</v>
      </c>
      <c r="G750" t="str">
        <f>""</f>
        <v/>
      </c>
      <c r="H750" t="str">
        <f>" 10"</f>
        <v xml:space="preserve"> 10</v>
      </c>
      <c r="I750">
        <v>0.01</v>
      </c>
      <c r="J750">
        <v>500</v>
      </c>
      <c r="K750" t="s">
        <v>386</v>
      </c>
      <c r="L750" t="s">
        <v>384</v>
      </c>
      <c r="M750" t="s">
        <v>385</v>
      </c>
      <c r="N750" t="s">
        <v>389</v>
      </c>
      <c r="P750" t="s">
        <v>29</v>
      </c>
      <c r="Q750" t="s">
        <v>29</v>
      </c>
      <c r="R750" t="s">
        <v>386</v>
      </c>
    </row>
    <row r="751" spans="1:18" customFormat="1" x14ac:dyDescent="0.25">
      <c r="A751" t="str">
        <f>"30006"</f>
        <v>30006</v>
      </c>
      <c r="B751" t="str">
        <f>"06000"</f>
        <v>06000</v>
      </c>
      <c r="C751" t="str">
        <f>"1700"</f>
        <v>1700</v>
      </c>
      <c r="D751" t="str">
        <f>"06000D"</f>
        <v>06000D</v>
      </c>
      <c r="E751" t="s">
        <v>850</v>
      </c>
      <c r="F751" t="s">
        <v>382</v>
      </c>
      <c r="G751" t="str">
        <f>""</f>
        <v/>
      </c>
      <c r="H751" t="str">
        <f>" 20"</f>
        <v xml:space="preserve"> 20</v>
      </c>
      <c r="I751">
        <v>500.01</v>
      </c>
      <c r="J751">
        <v>9999999.9900000002</v>
      </c>
      <c r="K751" t="s">
        <v>383</v>
      </c>
      <c r="L751" t="s">
        <v>384</v>
      </c>
      <c r="M751" t="s">
        <v>385</v>
      </c>
      <c r="N751" t="s">
        <v>390</v>
      </c>
      <c r="P751" t="s">
        <v>29</v>
      </c>
      <c r="Q751" t="s">
        <v>29</v>
      </c>
      <c r="R751" t="s">
        <v>386</v>
      </c>
    </row>
    <row r="752" spans="1:18" customFormat="1" x14ac:dyDescent="0.25">
      <c r="A752" t="str">
        <f>"30006"</f>
        <v>30006</v>
      </c>
      <c r="B752" t="str">
        <f>"06030"</f>
        <v>06030</v>
      </c>
      <c r="C752" t="str">
        <f>"1700"</f>
        <v>1700</v>
      </c>
      <c r="D752" t="str">
        <f>"06030D"</f>
        <v>06030D</v>
      </c>
      <c r="E752" t="s">
        <v>850</v>
      </c>
      <c r="F752" t="s">
        <v>392</v>
      </c>
      <c r="G752" t="str">
        <f>""</f>
        <v/>
      </c>
      <c r="H752" t="str">
        <f>" 10"</f>
        <v xml:space="preserve"> 10</v>
      </c>
      <c r="I752">
        <v>0.01</v>
      </c>
      <c r="J752">
        <v>500</v>
      </c>
      <c r="K752" t="s">
        <v>386</v>
      </c>
      <c r="L752" t="s">
        <v>384</v>
      </c>
      <c r="M752" t="s">
        <v>385</v>
      </c>
      <c r="N752" t="s">
        <v>389</v>
      </c>
      <c r="P752" t="s">
        <v>29</v>
      </c>
      <c r="Q752" t="s">
        <v>29</v>
      </c>
      <c r="R752" t="s">
        <v>386</v>
      </c>
    </row>
    <row r="753" spans="1:18" customFormat="1" x14ac:dyDescent="0.25">
      <c r="A753" t="str">
        <f>"30006"</f>
        <v>30006</v>
      </c>
      <c r="B753" t="str">
        <f>"06030"</f>
        <v>06030</v>
      </c>
      <c r="C753" t="str">
        <f>"1700"</f>
        <v>1700</v>
      </c>
      <c r="D753" t="str">
        <f>"06030D"</f>
        <v>06030D</v>
      </c>
      <c r="E753" t="s">
        <v>850</v>
      </c>
      <c r="F753" t="s">
        <v>392</v>
      </c>
      <c r="G753" t="str">
        <f>""</f>
        <v/>
      </c>
      <c r="H753" t="str">
        <f>" 20"</f>
        <v xml:space="preserve"> 20</v>
      </c>
      <c r="I753">
        <v>500.01</v>
      </c>
      <c r="J753">
        <v>9999999.9900000002</v>
      </c>
      <c r="K753" t="s">
        <v>383</v>
      </c>
      <c r="L753" t="s">
        <v>384</v>
      </c>
      <c r="M753" t="s">
        <v>385</v>
      </c>
      <c r="N753" t="s">
        <v>390</v>
      </c>
      <c r="P753" t="s">
        <v>29</v>
      </c>
      <c r="Q753" t="s">
        <v>29</v>
      </c>
      <c r="R753" t="s">
        <v>386</v>
      </c>
    </row>
    <row r="754" spans="1:18" customFormat="1" x14ac:dyDescent="0.25">
      <c r="A754" t="str">
        <f>"30006"</f>
        <v>30006</v>
      </c>
      <c r="B754" t="str">
        <f>"06040"</f>
        <v>06040</v>
      </c>
      <c r="C754" t="str">
        <f>"1700"</f>
        <v>1700</v>
      </c>
      <c r="D754" t="str">
        <f>"06040D"</f>
        <v>06040D</v>
      </c>
      <c r="E754" t="s">
        <v>850</v>
      </c>
      <c r="F754" t="s">
        <v>393</v>
      </c>
      <c r="G754" t="str">
        <f>""</f>
        <v/>
      </c>
      <c r="H754" t="str">
        <f>" 10"</f>
        <v xml:space="preserve"> 10</v>
      </c>
      <c r="I754">
        <v>0.01</v>
      </c>
      <c r="J754">
        <v>500</v>
      </c>
      <c r="K754" t="s">
        <v>386</v>
      </c>
      <c r="L754" t="s">
        <v>384</v>
      </c>
      <c r="M754" t="s">
        <v>385</v>
      </c>
      <c r="N754" t="s">
        <v>389</v>
      </c>
      <c r="P754" t="s">
        <v>29</v>
      </c>
      <c r="Q754" t="s">
        <v>29</v>
      </c>
      <c r="R754" t="s">
        <v>386</v>
      </c>
    </row>
    <row r="755" spans="1:18" customFormat="1" x14ac:dyDescent="0.25">
      <c r="A755" t="str">
        <f>"30006"</f>
        <v>30006</v>
      </c>
      <c r="B755" t="str">
        <f>"06040"</f>
        <v>06040</v>
      </c>
      <c r="C755" t="str">
        <f>"1700"</f>
        <v>1700</v>
      </c>
      <c r="D755" t="str">
        <f>"06040D"</f>
        <v>06040D</v>
      </c>
      <c r="E755" t="s">
        <v>850</v>
      </c>
      <c r="F755" t="s">
        <v>393</v>
      </c>
      <c r="G755" t="str">
        <f>""</f>
        <v/>
      </c>
      <c r="H755" t="str">
        <f>" 20"</f>
        <v xml:space="preserve"> 20</v>
      </c>
      <c r="I755">
        <v>500.01</v>
      </c>
      <c r="J755">
        <v>9999999.9900000002</v>
      </c>
      <c r="K755" t="s">
        <v>383</v>
      </c>
      <c r="L755" t="s">
        <v>384</v>
      </c>
      <c r="M755" t="s">
        <v>385</v>
      </c>
      <c r="N755" t="s">
        <v>390</v>
      </c>
      <c r="P755" t="s">
        <v>29</v>
      </c>
      <c r="Q755" t="s">
        <v>29</v>
      </c>
      <c r="R755" t="s">
        <v>386</v>
      </c>
    </row>
    <row r="756" spans="1:18" customFormat="1" x14ac:dyDescent="0.25">
      <c r="A756" t="str">
        <f>"30006"</f>
        <v>30006</v>
      </c>
      <c r="B756" t="str">
        <f>"06050"</f>
        <v>06050</v>
      </c>
      <c r="C756" t="str">
        <f>"1700"</f>
        <v>1700</v>
      </c>
      <c r="D756" t="str">
        <f>"06050D"</f>
        <v>06050D</v>
      </c>
      <c r="E756" t="s">
        <v>850</v>
      </c>
      <c r="F756" t="s">
        <v>394</v>
      </c>
      <c r="G756" t="str">
        <f>""</f>
        <v/>
      </c>
      <c r="H756" t="str">
        <f>" 10"</f>
        <v xml:space="preserve"> 10</v>
      </c>
      <c r="I756">
        <v>0.01</v>
      </c>
      <c r="J756">
        <v>500</v>
      </c>
      <c r="K756" t="s">
        <v>386</v>
      </c>
      <c r="L756" t="s">
        <v>384</v>
      </c>
      <c r="M756" t="s">
        <v>385</v>
      </c>
      <c r="N756" t="s">
        <v>389</v>
      </c>
      <c r="P756" t="s">
        <v>29</v>
      </c>
      <c r="Q756" t="s">
        <v>29</v>
      </c>
      <c r="R756" t="s">
        <v>386</v>
      </c>
    </row>
    <row r="757" spans="1:18" customFormat="1" x14ac:dyDescent="0.25">
      <c r="A757" t="str">
        <f>"30006"</f>
        <v>30006</v>
      </c>
      <c r="B757" t="str">
        <f>"06050"</f>
        <v>06050</v>
      </c>
      <c r="C757" t="str">
        <f>"1700"</f>
        <v>1700</v>
      </c>
      <c r="D757" t="str">
        <f>"06050D"</f>
        <v>06050D</v>
      </c>
      <c r="E757" t="s">
        <v>850</v>
      </c>
      <c r="F757" t="s">
        <v>394</v>
      </c>
      <c r="G757" t="str">
        <f>""</f>
        <v/>
      </c>
      <c r="H757" t="str">
        <f>" 20"</f>
        <v xml:space="preserve"> 20</v>
      </c>
      <c r="I757">
        <v>500.01</v>
      </c>
      <c r="J757">
        <v>9999999.9900000002</v>
      </c>
      <c r="K757" t="s">
        <v>383</v>
      </c>
      <c r="L757" t="s">
        <v>384</v>
      </c>
      <c r="M757" t="s">
        <v>385</v>
      </c>
      <c r="N757" t="s">
        <v>390</v>
      </c>
      <c r="P757" t="s">
        <v>29</v>
      </c>
      <c r="Q757" t="s">
        <v>29</v>
      </c>
      <c r="R757" t="s">
        <v>386</v>
      </c>
    </row>
    <row r="758" spans="1:18" customFormat="1" x14ac:dyDescent="0.25">
      <c r="A758" t="str">
        <f>"30006"</f>
        <v>30006</v>
      </c>
      <c r="B758" t="str">
        <f>"06060"</f>
        <v>06060</v>
      </c>
      <c r="C758" t="str">
        <f>"1700"</f>
        <v>1700</v>
      </c>
      <c r="D758" t="str">
        <f>"06060D"</f>
        <v>06060D</v>
      </c>
      <c r="E758" t="s">
        <v>850</v>
      </c>
      <c r="F758" t="s">
        <v>395</v>
      </c>
      <c r="G758" t="str">
        <f>""</f>
        <v/>
      </c>
      <c r="H758" t="str">
        <f>" 10"</f>
        <v xml:space="preserve"> 10</v>
      </c>
      <c r="I758">
        <v>0.01</v>
      </c>
      <c r="J758">
        <v>500</v>
      </c>
      <c r="K758" t="s">
        <v>386</v>
      </c>
      <c r="L758" t="s">
        <v>384</v>
      </c>
      <c r="M758" t="s">
        <v>385</v>
      </c>
      <c r="N758" t="s">
        <v>389</v>
      </c>
      <c r="P758" t="s">
        <v>29</v>
      </c>
      <c r="Q758" t="s">
        <v>29</v>
      </c>
      <c r="R758" t="s">
        <v>386</v>
      </c>
    </row>
    <row r="759" spans="1:18" customFormat="1" x14ac:dyDescent="0.25">
      <c r="A759" t="str">
        <f>"30006"</f>
        <v>30006</v>
      </c>
      <c r="B759" t="str">
        <f>"06060"</f>
        <v>06060</v>
      </c>
      <c r="C759" t="str">
        <f>"1700"</f>
        <v>1700</v>
      </c>
      <c r="D759" t="str">
        <f>"06060D"</f>
        <v>06060D</v>
      </c>
      <c r="E759" t="s">
        <v>850</v>
      </c>
      <c r="F759" t="s">
        <v>395</v>
      </c>
      <c r="G759" t="str">
        <f>""</f>
        <v/>
      </c>
      <c r="H759" t="str">
        <f>" 20"</f>
        <v xml:space="preserve"> 20</v>
      </c>
      <c r="I759">
        <v>500.01</v>
      </c>
      <c r="J759">
        <v>9999999.9900000002</v>
      </c>
      <c r="K759" t="s">
        <v>383</v>
      </c>
      <c r="L759" t="s">
        <v>384</v>
      </c>
      <c r="M759" t="s">
        <v>385</v>
      </c>
      <c r="N759" t="s">
        <v>390</v>
      </c>
      <c r="P759" t="s">
        <v>29</v>
      </c>
      <c r="Q759" t="s">
        <v>29</v>
      </c>
      <c r="R759" t="s">
        <v>386</v>
      </c>
    </row>
    <row r="760" spans="1:18" customFormat="1" x14ac:dyDescent="0.25">
      <c r="A760" t="str">
        <f>"30006"</f>
        <v>30006</v>
      </c>
      <c r="B760" t="str">
        <f>"06070"</f>
        <v>06070</v>
      </c>
      <c r="C760" t="str">
        <f>"1700"</f>
        <v>1700</v>
      </c>
      <c r="D760" t="str">
        <f>"06070D"</f>
        <v>06070D</v>
      </c>
      <c r="E760" t="s">
        <v>850</v>
      </c>
      <c r="F760" t="s">
        <v>396</v>
      </c>
      <c r="G760" t="str">
        <f>""</f>
        <v/>
      </c>
      <c r="H760" t="str">
        <f>" 10"</f>
        <v xml:space="preserve"> 10</v>
      </c>
      <c r="I760">
        <v>0.01</v>
      </c>
      <c r="J760">
        <v>500</v>
      </c>
      <c r="K760" t="s">
        <v>386</v>
      </c>
      <c r="L760" t="s">
        <v>384</v>
      </c>
      <c r="M760" t="s">
        <v>385</v>
      </c>
      <c r="N760" t="s">
        <v>389</v>
      </c>
      <c r="P760" t="s">
        <v>29</v>
      </c>
      <c r="Q760" t="s">
        <v>29</v>
      </c>
      <c r="R760" t="s">
        <v>386</v>
      </c>
    </row>
    <row r="761" spans="1:18" customFormat="1" x14ac:dyDescent="0.25">
      <c r="A761" t="str">
        <f>"30006"</f>
        <v>30006</v>
      </c>
      <c r="B761" t="str">
        <f>"06070"</f>
        <v>06070</v>
      </c>
      <c r="C761" t="str">
        <f>"1700"</f>
        <v>1700</v>
      </c>
      <c r="D761" t="str">
        <f>"06070D"</f>
        <v>06070D</v>
      </c>
      <c r="E761" t="s">
        <v>850</v>
      </c>
      <c r="F761" t="s">
        <v>396</v>
      </c>
      <c r="G761" t="str">
        <f>""</f>
        <v/>
      </c>
      <c r="H761" t="str">
        <f>" 20"</f>
        <v xml:space="preserve"> 20</v>
      </c>
      <c r="I761">
        <v>500.01</v>
      </c>
      <c r="J761">
        <v>9999999.9900000002</v>
      </c>
      <c r="K761" t="s">
        <v>383</v>
      </c>
      <c r="L761" t="s">
        <v>384</v>
      </c>
      <c r="M761" t="s">
        <v>385</v>
      </c>
      <c r="N761" t="s">
        <v>390</v>
      </c>
      <c r="P761" t="s">
        <v>29</v>
      </c>
      <c r="Q761" t="s">
        <v>29</v>
      </c>
      <c r="R761" t="s">
        <v>386</v>
      </c>
    </row>
    <row r="762" spans="1:18" customFormat="1" x14ac:dyDescent="0.25">
      <c r="A762" t="str">
        <f>"30006"</f>
        <v>30006</v>
      </c>
      <c r="B762" t="str">
        <f>"06080"</f>
        <v>06080</v>
      </c>
      <c r="C762" t="str">
        <f>"1700"</f>
        <v>1700</v>
      </c>
      <c r="D762" t="str">
        <f>"06080D"</f>
        <v>06080D</v>
      </c>
      <c r="E762" t="s">
        <v>850</v>
      </c>
      <c r="F762" t="s">
        <v>397</v>
      </c>
      <c r="G762" t="str">
        <f>""</f>
        <v/>
      </c>
      <c r="H762" t="str">
        <f>" 10"</f>
        <v xml:space="preserve"> 10</v>
      </c>
      <c r="I762">
        <v>0.01</v>
      </c>
      <c r="J762">
        <v>500</v>
      </c>
      <c r="K762" t="s">
        <v>386</v>
      </c>
      <c r="L762" t="s">
        <v>384</v>
      </c>
      <c r="M762" t="s">
        <v>385</v>
      </c>
      <c r="N762" t="s">
        <v>389</v>
      </c>
      <c r="P762" t="s">
        <v>29</v>
      </c>
      <c r="Q762" t="s">
        <v>29</v>
      </c>
      <c r="R762" t="s">
        <v>386</v>
      </c>
    </row>
    <row r="763" spans="1:18" customFormat="1" x14ac:dyDescent="0.25">
      <c r="A763" t="str">
        <f>"30006"</f>
        <v>30006</v>
      </c>
      <c r="B763" t="str">
        <f>"06080"</f>
        <v>06080</v>
      </c>
      <c r="C763" t="str">
        <f>"1700"</f>
        <v>1700</v>
      </c>
      <c r="D763" t="str">
        <f>"06080D"</f>
        <v>06080D</v>
      </c>
      <c r="E763" t="s">
        <v>850</v>
      </c>
      <c r="F763" t="s">
        <v>397</v>
      </c>
      <c r="G763" t="str">
        <f>""</f>
        <v/>
      </c>
      <c r="H763" t="str">
        <f>" 20"</f>
        <v xml:space="preserve"> 20</v>
      </c>
      <c r="I763">
        <v>500.01</v>
      </c>
      <c r="J763">
        <v>9999999.9900000002</v>
      </c>
      <c r="K763" t="s">
        <v>383</v>
      </c>
      <c r="L763" t="s">
        <v>384</v>
      </c>
      <c r="M763" t="s">
        <v>385</v>
      </c>
      <c r="N763" t="s">
        <v>390</v>
      </c>
      <c r="P763" t="s">
        <v>29</v>
      </c>
      <c r="Q763" t="s">
        <v>29</v>
      </c>
      <c r="R763" t="s">
        <v>386</v>
      </c>
    </row>
    <row r="764" spans="1:18" customFormat="1" x14ac:dyDescent="0.25">
      <c r="A764" t="str">
        <f>"30006"</f>
        <v>30006</v>
      </c>
      <c r="B764" t="str">
        <f>"06090"</f>
        <v>06090</v>
      </c>
      <c r="C764" t="str">
        <f>"1700"</f>
        <v>1700</v>
      </c>
      <c r="D764" t="str">
        <f>"06090D"</f>
        <v>06090D</v>
      </c>
      <c r="E764" t="s">
        <v>850</v>
      </c>
      <c r="F764" t="s">
        <v>398</v>
      </c>
      <c r="G764" t="str">
        <f>""</f>
        <v/>
      </c>
      <c r="H764" t="str">
        <f>" 10"</f>
        <v xml:space="preserve"> 10</v>
      </c>
      <c r="I764">
        <v>0.01</v>
      </c>
      <c r="J764">
        <v>500</v>
      </c>
      <c r="K764" t="s">
        <v>386</v>
      </c>
      <c r="L764" t="s">
        <v>384</v>
      </c>
      <c r="M764" t="s">
        <v>385</v>
      </c>
      <c r="N764" t="s">
        <v>389</v>
      </c>
      <c r="P764" t="s">
        <v>29</v>
      </c>
      <c r="Q764" t="s">
        <v>29</v>
      </c>
      <c r="R764" t="s">
        <v>386</v>
      </c>
    </row>
    <row r="765" spans="1:18" customFormat="1" x14ac:dyDescent="0.25">
      <c r="A765" t="str">
        <f>"30006"</f>
        <v>30006</v>
      </c>
      <c r="B765" t="str">
        <f>"06090"</f>
        <v>06090</v>
      </c>
      <c r="C765" t="str">
        <f>"1700"</f>
        <v>1700</v>
      </c>
      <c r="D765" t="str">
        <f>"06090D"</f>
        <v>06090D</v>
      </c>
      <c r="E765" t="s">
        <v>850</v>
      </c>
      <c r="F765" t="s">
        <v>398</v>
      </c>
      <c r="G765" t="str">
        <f>""</f>
        <v/>
      </c>
      <c r="H765" t="str">
        <f>" 20"</f>
        <v xml:space="preserve"> 20</v>
      </c>
      <c r="I765">
        <v>500.01</v>
      </c>
      <c r="J765">
        <v>9999999.9900000002</v>
      </c>
      <c r="K765" t="s">
        <v>383</v>
      </c>
      <c r="L765" t="s">
        <v>384</v>
      </c>
      <c r="M765" t="s">
        <v>385</v>
      </c>
      <c r="N765" t="s">
        <v>390</v>
      </c>
      <c r="P765" t="s">
        <v>29</v>
      </c>
      <c r="Q765" t="s">
        <v>29</v>
      </c>
      <c r="R765" t="s">
        <v>386</v>
      </c>
    </row>
    <row r="766" spans="1:18" customFormat="1" x14ac:dyDescent="0.25">
      <c r="A766" t="str">
        <f>"30006"</f>
        <v>30006</v>
      </c>
      <c r="B766" t="str">
        <f>"06100"</f>
        <v>06100</v>
      </c>
      <c r="C766" t="str">
        <f>"1700"</f>
        <v>1700</v>
      </c>
      <c r="D766" t="str">
        <f>"06100D"</f>
        <v>06100D</v>
      </c>
      <c r="E766" t="s">
        <v>850</v>
      </c>
      <c r="F766" t="s">
        <v>399</v>
      </c>
      <c r="G766" t="str">
        <f>""</f>
        <v/>
      </c>
      <c r="H766" t="str">
        <f>" 10"</f>
        <v xml:space="preserve"> 10</v>
      </c>
      <c r="I766">
        <v>0.01</v>
      </c>
      <c r="J766">
        <v>500</v>
      </c>
      <c r="K766" t="s">
        <v>386</v>
      </c>
      <c r="L766" t="s">
        <v>384</v>
      </c>
      <c r="M766" t="s">
        <v>385</v>
      </c>
      <c r="N766" t="s">
        <v>389</v>
      </c>
      <c r="P766" t="s">
        <v>29</v>
      </c>
      <c r="Q766" t="s">
        <v>29</v>
      </c>
      <c r="R766" t="s">
        <v>386</v>
      </c>
    </row>
    <row r="767" spans="1:18" customFormat="1" x14ac:dyDescent="0.25">
      <c r="A767" t="str">
        <f>"30006"</f>
        <v>30006</v>
      </c>
      <c r="B767" t="str">
        <f>"06100"</f>
        <v>06100</v>
      </c>
      <c r="C767" t="str">
        <f>"1700"</f>
        <v>1700</v>
      </c>
      <c r="D767" t="str">
        <f>"06100D"</f>
        <v>06100D</v>
      </c>
      <c r="E767" t="s">
        <v>850</v>
      </c>
      <c r="F767" t="s">
        <v>399</v>
      </c>
      <c r="G767" t="str">
        <f>""</f>
        <v/>
      </c>
      <c r="H767" t="str">
        <f>" 20"</f>
        <v xml:space="preserve"> 20</v>
      </c>
      <c r="I767">
        <v>500.01</v>
      </c>
      <c r="J767">
        <v>9999999.9900000002</v>
      </c>
      <c r="K767" t="s">
        <v>383</v>
      </c>
      <c r="L767" t="s">
        <v>384</v>
      </c>
      <c r="M767" t="s">
        <v>385</v>
      </c>
      <c r="N767" t="s">
        <v>390</v>
      </c>
      <c r="P767" t="s">
        <v>29</v>
      </c>
      <c r="Q767" t="s">
        <v>29</v>
      </c>
      <c r="R767" t="s">
        <v>386</v>
      </c>
    </row>
    <row r="768" spans="1:18" customFormat="1" x14ac:dyDescent="0.25">
      <c r="A768" t="str">
        <f>"30006"</f>
        <v>30006</v>
      </c>
      <c r="B768" t="str">
        <f>"06110"</f>
        <v>06110</v>
      </c>
      <c r="C768" t="str">
        <f>"1700"</f>
        <v>1700</v>
      </c>
      <c r="D768" t="str">
        <f>"06110D"</f>
        <v>06110D</v>
      </c>
      <c r="E768" t="s">
        <v>850</v>
      </c>
      <c r="F768" t="s">
        <v>400</v>
      </c>
      <c r="G768" t="str">
        <f>""</f>
        <v/>
      </c>
      <c r="H768" t="str">
        <f>" 10"</f>
        <v xml:space="preserve"> 10</v>
      </c>
      <c r="I768">
        <v>0.01</v>
      </c>
      <c r="J768">
        <v>500</v>
      </c>
      <c r="K768" t="s">
        <v>386</v>
      </c>
      <c r="L768" t="s">
        <v>384</v>
      </c>
      <c r="M768" t="s">
        <v>385</v>
      </c>
      <c r="N768" t="s">
        <v>389</v>
      </c>
      <c r="P768" t="s">
        <v>29</v>
      </c>
      <c r="Q768" t="s">
        <v>29</v>
      </c>
      <c r="R768" t="s">
        <v>386</v>
      </c>
    </row>
    <row r="769" spans="1:18" customFormat="1" x14ac:dyDescent="0.25">
      <c r="A769" t="str">
        <f>"30006"</f>
        <v>30006</v>
      </c>
      <c r="B769" t="str">
        <f>"06110"</f>
        <v>06110</v>
      </c>
      <c r="C769" t="str">
        <f>"1700"</f>
        <v>1700</v>
      </c>
      <c r="D769" t="str">
        <f>"06110D"</f>
        <v>06110D</v>
      </c>
      <c r="E769" t="s">
        <v>850</v>
      </c>
      <c r="F769" t="s">
        <v>400</v>
      </c>
      <c r="G769" t="str">
        <f>""</f>
        <v/>
      </c>
      <c r="H769" t="str">
        <f>" 20"</f>
        <v xml:space="preserve"> 20</v>
      </c>
      <c r="I769">
        <v>500.01</v>
      </c>
      <c r="J769">
        <v>9999999.9900000002</v>
      </c>
      <c r="K769" t="s">
        <v>383</v>
      </c>
      <c r="L769" t="s">
        <v>384</v>
      </c>
      <c r="M769" t="s">
        <v>385</v>
      </c>
      <c r="N769" t="s">
        <v>390</v>
      </c>
      <c r="P769" t="s">
        <v>29</v>
      </c>
      <c r="Q769" t="s">
        <v>29</v>
      </c>
      <c r="R769" t="s">
        <v>386</v>
      </c>
    </row>
    <row r="770" spans="1:18" customFormat="1" x14ac:dyDescent="0.25">
      <c r="A770" t="str">
        <f>"30006"</f>
        <v>30006</v>
      </c>
      <c r="B770" t="str">
        <f>"06120"</f>
        <v>06120</v>
      </c>
      <c r="C770" t="str">
        <f>"1700"</f>
        <v>1700</v>
      </c>
      <c r="D770" t="str">
        <f>"06120D"</f>
        <v>06120D</v>
      </c>
      <c r="E770" t="s">
        <v>850</v>
      </c>
      <c r="F770" t="s">
        <v>401</v>
      </c>
      <c r="G770" t="str">
        <f>""</f>
        <v/>
      </c>
      <c r="H770" t="str">
        <f>" 10"</f>
        <v xml:space="preserve"> 10</v>
      </c>
      <c r="I770">
        <v>0.01</v>
      </c>
      <c r="J770">
        <v>500</v>
      </c>
      <c r="K770" t="s">
        <v>386</v>
      </c>
      <c r="L770" t="s">
        <v>384</v>
      </c>
      <c r="M770" t="s">
        <v>385</v>
      </c>
      <c r="N770" t="s">
        <v>389</v>
      </c>
      <c r="P770" t="s">
        <v>29</v>
      </c>
      <c r="Q770" t="s">
        <v>29</v>
      </c>
      <c r="R770" t="s">
        <v>386</v>
      </c>
    </row>
    <row r="771" spans="1:18" customFormat="1" x14ac:dyDescent="0.25">
      <c r="A771" t="str">
        <f>"30006"</f>
        <v>30006</v>
      </c>
      <c r="B771" t="str">
        <f>"06120"</f>
        <v>06120</v>
      </c>
      <c r="C771" t="str">
        <f>"1700"</f>
        <v>1700</v>
      </c>
      <c r="D771" t="str">
        <f>"06120D"</f>
        <v>06120D</v>
      </c>
      <c r="E771" t="s">
        <v>850</v>
      </c>
      <c r="F771" t="s">
        <v>401</v>
      </c>
      <c r="G771" t="str">
        <f>""</f>
        <v/>
      </c>
      <c r="H771" t="str">
        <f>" 20"</f>
        <v xml:space="preserve"> 20</v>
      </c>
      <c r="I771">
        <v>500.01</v>
      </c>
      <c r="J771">
        <v>9999999.9900000002</v>
      </c>
      <c r="K771" t="s">
        <v>383</v>
      </c>
      <c r="L771" t="s">
        <v>384</v>
      </c>
      <c r="M771" t="s">
        <v>385</v>
      </c>
      <c r="N771" t="s">
        <v>390</v>
      </c>
      <c r="P771" t="s">
        <v>29</v>
      </c>
      <c r="Q771" t="s">
        <v>29</v>
      </c>
      <c r="R771" t="s">
        <v>386</v>
      </c>
    </row>
    <row r="772" spans="1:18" customFormat="1" x14ac:dyDescent="0.25">
      <c r="A772" t="str">
        <f>"30006"</f>
        <v>30006</v>
      </c>
      <c r="B772" t="str">
        <f>"06130"</f>
        <v>06130</v>
      </c>
      <c r="C772" t="str">
        <f>"1700"</f>
        <v>1700</v>
      </c>
      <c r="D772" t="str">
        <f>"06130D"</f>
        <v>06130D</v>
      </c>
      <c r="E772" t="s">
        <v>850</v>
      </c>
      <c r="F772" t="s">
        <v>402</v>
      </c>
      <c r="G772" t="str">
        <f>""</f>
        <v/>
      </c>
      <c r="H772" t="str">
        <f>" 10"</f>
        <v xml:space="preserve"> 10</v>
      </c>
      <c r="I772">
        <v>0.01</v>
      </c>
      <c r="J772">
        <v>500</v>
      </c>
      <c r="K772" t="s">
        <v>386</v>
      </c>
      <c r="L772" t="s">
        <v>384</v>
      </c>
      <c r="M772" t="s">
        <v>385</v>
      </c>
      <c r="N772" t="s">
        <v>389</v>
      </c>
      <c r="P772" t="s">
        <v>29</v>
      </c>
      <c r="Q772" t="s">
        <v>29</v>
      </c>
      <c r="R772" t="s">
        <v>386</v>
      </c>
    </row>
    <row r="773" spans="1:18" customFormat="1" x14ac:dyDescent="0.25">
      <c r="A773" t="str">
        <f>"30006"</f>
        <v>30006</v>
      </c>
      <c r="B773" t="str">
        <f>"06130"</f>
        <v>06130</v>
      </c>
      <c r="C773" t="str">
        <f>"1700"</f>
        <v>1700</v>
      </c>
      <c r="D773" t="str">
        <f>"06130D"</f>
        <v>06130D</v>
      </c>
      <c r="E773" t="s">
        <v>850</v>
      </c>
      <c r="F773" t="s">
        <v>402</v>
      </c>
      <c r="G773" t="str">
        <f>""</f>
        <v/>
      </c>
      <c r="H773" t="str">
        <f>" 20"</f>
        <v xml:space="preserve"> 20</v>
      </c>
      <c r="I773">
        <v>500.01</v>
      </c>
      <c r="J773">
        <v>9999999.9900000002</v>
      </c>
      <c r="K773" t="s">
        <v>383</v>
      </c>
      <c r="L773" t="s">
        <v>384</v>
      </c>
      <c r="M773" t="s">
        <v>385</v>
      </c>
      <c r="N773" t="s">
        <v>390</v>
      </c>
      <c r="P773" t="s">
        <v>29</v>
      </c>
      <c r="Q773" t="s">
        <v>29</v>
      </c>
      <c r="R773" t="s">
        <v>386</v>
      </c>
    </row>
    <row r="774" spans="1:18" customFormat="1" x14ac:dyDescent="0.25">
      <c r="A774" t="str">
        <f>"30006"</f>
        <v>30006</v>
      </c>
      <c r="B774" t="str">
        <f>"06140"</f>
        <v>06140</v>
      </c>
      <c r="C774" t="str">
        <f>"1700"</f>
        <v>1700</v>
      </c>
      <c r="D774" t="str">
        <f>"06140D"</f>
        <v>06140D</v>
      </c>
      <c r="E774" t="s">
        <v>850</v>
      </c>
      <c r="F774" t="s">
        <v>403</v>
      </c>
      <c r="G774" t="str">
        <f>""</f>
        <v/>
      </c>
      <c r="H774" t="str">
        <f>" 10"</f>
        <v xml:space="preserve"> 10</v>
      </c>
      <c r="I774">
        <v>0.01</v>
      </c>
      <c r="J774">
        <v>500</v>
      </c>
      <c r="K774" t="s">
        <v>386</v>
      </c>
      <c r="L774" t="s">
        <v>384</v>
      </c>
      <c r="M774" t="s">
        <v>385</v>
      </c>
      <c r="N774" t="s">
        <v>389</v>
      </c>
      <c r="P774" t="s">
        <v>29</v>
      </c>
      <c r="Q774" t="s">
        <v>29</v>
      </c>
      <c r="R774" t="s">
        <v>386</v>
      </c>
    </row>
    <row r="775" spans="1:18" customFormat="1" x14ac:dyDescent="0.25">
      <c r="A775" t="str">
        <f>"30006"</f>
        <v>30006</v>
      </c>
      <c r="B775" t="str">
        <f>"06140"</f>
        <v>06140</v>
      </c>
      <c r="C775" t="str">
        <f>"1700"</f>
        <v>1700</v>
      </c>
      <c r="D775" t="str">
        <f>"06140D"</f>
        <v>06140D</v>
      </c>
      <c r="E775" t="s">
        <v>850</v>
      </c>
      <c r="F775" t="s">
        <v>403</v>
      </c>
      <c r="G775" t="str">
        <f>""</f>
        <v/>
      </c>
      <c r="H775" t="str">
        <f>" 20"</f>
        <v xml:space="preserve"> 20</v>
      </c>
      <c r="I775">
        <v>500.01</v>
      </c>
      <c r="J775">
        <v>9999999.9900000002</v>
      </c>
      <c r="K775" t="s">
        <v>383</v>
      </c>
      <c r="L775" t="s">
        <v>384</v>
      </c>
      <c r="M775" t="s">
        <v>385</v>
      </c>
      <c r="N775" t="s">
        <v>390</v>
      </c>
      <c r="P775" t="s">
        <v>29</v>
      </c>
      <c r="Q775" t="s">
        <v>29</v>
      </c>
      <c r="R775" t="s">
        <v>386</v>
      </c>
    </row>
    <row r="776" spans="1:18" customFormat="1" x14ac:dyDescent="0.25">
      <c r="A776" t="str">
        <f>"30006"</f>
        <v>30006</v>
      </c>
      <c r="B776" t="str">
        <f>"06150"</f>
        <v>06150</v>
      </c>
      <c r="C776" t="str">
        <f>"1700"</f>
        <v>1700</v>
      </c>
      <c r="D776" t="str">
        <f>"06150D"</f>
        <v>06150D</v>
      </c>
      <c r="E776" t="s">
        <v>850</v>
      </c>
      <c r="F776" t="s">
        <v>404</v>
      </c>
      <c r="G776" t="str">
        <f>""</f>
        <v/>
      </c>
      <c r="H776" t="str">
        <f>" 10"</f>
        <v xml:space="preserve"> 10</v>
      </c>
      <c r="I776">
        <v>0.01</v>
      </c>
      <c r="J776">
        <v>500</v>
      </c>
      <c r="K776" t="s">
        <v>386</v>
      </c>
      <c r="L776" t="s">
        <v>384</v>
      </c>
      <c r="M776" t="s">
        <v>385</v>
      </c>
      <c r="N776" t="s">
        <v>389</v>
      </c>
      <c r="P776" t="s">
        <v>29</v>
      </c>
      <c r="Q776" t="s">
        <v>29</v>
      </c>
      <c r="R776" t="s">
        <v>386</v>
      </c>
    </row>
    <row r="777" spans="1:18" customFormat="1" x14ac:dyDescent="0.25">
      <c r="A777" t="str">
        <f>"30006"</f>
        <v>30006</v>
      </c>
      <c r="B777" t="str">
        <f>"06150"</f>
        <v>06150</v>
      </c>
      <c r="C777" t="str">
        <f>"1700"</f>
        <v>1700</v>
      </c>
      <c r="D777" t="str">
        <f>"06150D"</f>
        <v>06150D</v>
      </c>
      <c r="E777" t="s">
        <v>850</v>
      </c>
      <c r="F777" t="s">
        <v>404</v>
      </c>
      <c r="G777" t="str">
        <f>""</f>
        <v/>
      </c>
      <c r="H777" t="str">
        <f>" 20"</f>
        <v xml:space="preserve"> 20</v>
      </c>
      <c r="I777">
        <v>500.01</v>
      </c>
      <c r="J777">
        <v>9999999.9900000002</v>
      </c>
      <c r="K777" t="s">
        <v>383</v>
      </c>
      <c r="L777" t="s">
        <v>384</v>
      </c>
      <c r="M777" t="s">
        <v>385</v>
      </c>
      <c r="N777" t="s">
        <v>390</v>
      </c>
      <c r="P777" t="s">
        <v>29</v>
      </c>
      <c r="Q777" t="s">
        <v>29</v>
      </c>
      <c r="R777" t="s">
        <v>386</v>
      </c>
    </row>
    <row r="778" spans="1:18" customFormat="1" x14ac:dyDescent="0.25">
      <c r="A778" t="str">
        <f>"30006"</f>
        <v>30006</v>
      </c>
      <c r="B778" t="str">
        <f>"06151"</f>
        <v>06151</v>
      </c>
      <c r="C778" t="str">
        <f>"1700"</f>
        <v>1700</v>
      </c>
      <c r="D778" t="str">
        <f>"06151D"</f>
        <v>06151D</v>
      </c>
      <c r="E778" t="s">
        <v>850</v>
      </c>
      <c r="F778" t="s">
        <v>405</v>
      </c>
      <c r="G778" t="str">
        <f>""</f>
        <v/>
      </c>
      <c r="H778" t="str">
        <f>" 10"</f>
        <v xml:space="preserve"> 10</v>
      </c>
      <c r="I778">
        <v>0.01</v>
      </c>
      <c r="J778">
        <v>500</v>
      </c>
      <c r="K778" t="s">
        <v>386</v>
      </c>
      <c r="L778" t="s">
        <v>384</v>
      </c>
      <c r="M778" t="s">
        <v>385</v>
      </c>
      <c r="N778" t="s">
        <v>389</v>
      </c>
      <c r="P778" t="s">
        <v>29</v>
      </c>
      <c r="Q778" t="s">
        <v>29</v>
      </c>
      <c r="R778" t="s">
        <v>386</v>
      </c>
    </row>
    <row r="779" spans="1:18" customFormat="1" x14ac:dyDescent="0.25">
      <c r="A779" t="str">
        <f>"30006"</f>
        <v>30006</v>
      </c>
      <c r="B779" t="str">
        <f>"06151"</f>
        <v>06151</v>
      </c>
      <c r="C779" t="str">
        <f>"1700"</f>
        <v>1700</v>
      </c>
      <c r="D779" t="str">
        <f>"06151D"</f>
        <v>06151D</v>
      </c>
      <c r="E779" t="s">
        <v>850</v>
      </c>
      <c r="F779" t="s">
        <v>405</v>
      </c>
      <c r="G779" t="str">
        <f>""</f>
        <v/>
      </c>
      <c r="H779" t="str">
        <f>" 20"</f>
        <v xml:space="preserve"> 20</v>
      </c>
      <c r="I779">
        <v>500.01</v>
      </c>
      <c r="J779">
        <v>9999999.9900000002</v>
      </c>
      <c r="K779" t="s">
        <v>383</v>
      </c>
      <c r="L779" t="s">
        <v>384</v>
      </c>
      <c r="M779" t="s">
        <v>385</v>
      </c>
      <c r="N779" t="s">
        <v>390</v>
      </c>
      <c r="P779" t="s">
        <v>29</v>
      </c>
      <c r="Q779" t="s">
        <v>29</v>
      </c>
      <c r="R779" t="s">
        <v>386</v>
      </c>
    </row>
    <row r="780" spans="1:18" customFormat="1" x14ac:dyDescent="0.25">
      <c r="A780" t="str">
        <f>"30006"</f>
        <v>30006</v>
      </c>
      <c r="B780" t="str">
        <f>"06152"</f>
        <v>06152</v>
      </c>
      <c r="C780" t="str">
        <f>"1700"</f>
        <v>1700</v>
      </c>
      <c r="D780" t="str">
        <f>"06152D"</f>
        <v>06152D</v>
      </c>
      <c r="E780" t="s">
        <v>850</v>
      </c>
      <c r="F780" t="s">
        <v>406</v>
      </c>
      <c r="G780" t="str">
        <f>""</f>
        <v/>
      </c>
      <c r="H780" t="str">
        <f>" 10"</f>
        <v xml:space="preserve"> 10</v>
      </c>
      <c r="I780">
        <v>0.01</v>
      </c>
      <c r="J780">
        <v>500</v>
      </c>
      <c r="K780" t="s">
        <v>386</v>
      </c>
      <c r="L780" t="s">
        <v>384</v>
      </c>
      <c r="M780" t="s">
        <v>385</v>
      </c>
      <c r="N780" t="s">
        <v>389</v>
      </c>
      <c r="P780" t="s">
        <v>29</v>
      </c>
      <c r="Q780" t="s">
        <v>29</v>
      </c>
      <c r="R780" t="s">
        <v>386</v>
      </c>
    </row>
    <row r="781" spans="1:18" customFormat="1" x14ac:dyDescent="0.25">
      <c r="A781" t="str">
        <f>"30006"</f>
        <v>30006</v>
      </c>
      <c r="B781" t="str">
        <f>"06152"</f>
        <v>06152</v>
      </c>
      <c r="C781" t="str">
        <f>"1700"</f>
        <v>1700</v>
      </c>
      <c r="D781" t="str">
        <f>"06152D"</f>
        <v>06152D</v>
      </c>
      <c r="E781" t="s">
        <v>850</v>
      </c>
      <c r="F781" t="s">
        <v>406</v>
      </c>
      <c r="G781" t="str">
        <f>""</f>
        <v/>
      </c>
      <c r="H781" t="str">
        <f>" 20"</f>
        <v xml:space="preserve"> 20</v>
      </c>
      <c r="I781">
        <v>500.01</v>
      </c>
      <c r="J781">
        <v>9999999.9900000002</v>
      </c>
      <c r="K781" t="s">
        <v>383</v>
      </c>
      <c r="L781" t="s">
        <v>384</v>
      </c>
      <c r="M781" t="s">
        <v>385</v>
      </c>
      <c r="N781" t="s">
        <v>390</v>
      </c>
      <c r="P781" t="s">
        <v>29</v>
      </c>
      <c r="Q781" t="s">
        <v>29</v>
      </c>
      <c r="R781" t="s">
        <v>386</v>
      </c>
    </row>
    <row r="782" spans="1:18" customFormat="1" x14ac:dyDescent="0.25">
      <c r="A782" t="str">
        <f>"30010"</f>
        <v>30010</v>
      </c>
      <c r="B782" t="str">
        <f>"06000"</f>
        <v>06000</v>
      </c>
      <c r="C782" t="str">
        <f>"1700"</f>
        <v>1700</v>
      </c>
      <c r="D782" t="str">
        <f>""</f>
        <v/>
      </c>
      <c r="E782" t="s">
        <v>851</v>
      </c>
      <c r="F782" t="s">
        <v>382</v>
      </c>
      <c r="G782" t="str">
        <f>""</f>
        <v/>
      </c>
      <c r="H782" t="str">
        <f>" 00"</f>
        <v xml:space="preserve"> 00</v>
      </c>
      <c r="I782">
        <v>0.01</v>
      </c>
      <c r="J782">
        <v>9999999.9900000002</v>
      </c>
      <c r="K782" t="s">
        <v>31</v>
      </c>
      <c r="L782" t="s">
        <v>217</v>
      </c>
      <c r="P782" t="s">
        <v>29</v>
      </c>
      <c r="Q782" t="s">
        <v>29</v>
      </c>
      <c r="R782" t="s">
        <v>31</v>
      </c>
    </row>
    <row r="783" spans="1:18" customFormat="1" x14ac:dyDescent="0.25">
      <c r="A783" t="str">
        <f>"30015"</f>
        <v>30015</v>
      </c>
      <c r="B783" t="str">
        <f>"06000"</f>
        <v>06000</v>
      </c>
      <c r="C783" t="str">
        <f>"1800"</f>
        <v>1800</v>
      </c>
      <c r="D783" t="str">
        <f>"06000C"</f>
        <v>06000C</v>
      </c>
      <c r="E783" t="s">
        <v>852</v>
      </c>
      <c r="F783" t="s">
        <v>382</v>
      </c>
      <c r="G783" t="str">
        <f>""</f>
        <v/>
      </c>
      <c r="H783" t="str">
        <f>" 10"</f>
        <v xml:space="preserve"> 10</v>
      </c>
      <c r="I783">
        <v>0.01</v>
      </c>
      <c r="J783">
        <v>500</v>
      </c>
      <c r="K783" t="s">
        <v>386</v>
      </c>
      <c r="L783" t="s">
        <v>384</v>
      </c>
      <c r="M783" t="s">
        <v>385</v>
      </c>
      <c r="N783" t="s">
        <v>389</v>
      </c>
      <c r="P783" t="s">
        <v>29</v>
      </c>
      <c r="Q783" t="s">
        <v>29</v>
      </c>
      <c r="R783" t="s">
        <v>386</v>
      </c>
    </row>
    <row r="784" spans="1:18" customFormat="1" x14ac:dyDescent="0.25">
      <c r="A784" t="str">
        <f>"30015"</f>
        <v>30015</v>
      </c>
      <c r="B784" t="str">
        <f>"06000"</f>
        <v>06000</v>
      </c>
      <c r="C784" t="str">
        <f>"1800"</f>
        <v>1800</v>
      </c>
      <c r="D784" t="str">
        <f>"06000C"</f>
        <v>06000C</v>
      </c>
      <c r="E784" t="s">
        <v>852</v>
      </c>
      <c r="F784" t="s">
        <v>382</v>
      </c>
      <c r="G784" t="str">
        <f>""</f>
        <v/>
      </c>
      <c r="H784" t="str">
        <f>" 20"</f>
        <v xml:space="preserve"> 20</v>
      </c>
      <c r="I784">
        <v>500.01</v>
      </c>
      <c r="J784">
        <v>9999999.9900000002</v>
      </c>
      <c r="K784" t="s">
        <v>383</v>
      </c>
      <c r="L784" t="s">
        <v>384</v>
      </c>
      <c r="M784" t="s">
        <v>385</v>
      </c>
      <c r="N784" t="s">
        <v>390</v>
      </c>
      <c r="P784" t="s">
        <v>29</v>
      </c>
      <c r="Q784" t="s">
        <v>29</v>
      </c>
      <c r="R784" t="s">
        <v>386</v>
      </c>
    </row>
    <row r="785" spans="1:18" customFormat="1" x14ac:dyDescent="0.25">
      <c r="A785" t="str">
        <f>"30015"</f>
        <v>30015</v>
      </c>
      <c r="B785" t="str">
        <f>"06030"</f>
        <v>06030</v>
      </c>
      <c r="C785" t="str">
        <f>"1800"</f>
        <v>1800</v>
      </c>
      <c r="D785" t="str">
        <f>"06030B"</f>
        <v>06030B</v>
      </c>
      <c r="E785" t="s">
        <v>852</v>
      </c>
      <c r="F785" t="s">
        <v>392</v>
      </c>
      <c r="G785" t="str">
        <f>""</f>
        <v/>
      </c>
      <c r="H785" t="str">
        <f>" 10"</f>
        <v xml:space="preserve"> 10</v>
      </c>
      <c r="I785">
        <v>0.01</v>
      </c>
      <c r="J785">
        <v>500</v>
      </c>
      <c r="K785" t="s">
        <v>386</v>
      </c>
      <c r="L785" t="s">
        <v>384</v>
      </c>
      <c r="M785" t="s">
        <v>385</v>
      </c>
      <c r="N785" t="s">
        <v>389</v>
      </c>
      <c r="P785" t="s">
        <v>29</v>
      </c>
      <c r="Q785" t="s">
        <v>29</v>
      </c>
      <c r="R785" t="s">
        <v>386</v>
      </c>
    </row>
    <row r="786" spans="1:18" customFormat="1" x14ac:dyDescent="0.25">
      <c r="A786" t="str">
        <f>"30015"</f>
        <v>30015</v>
      </c>
      <c r="B786" t="str">
        <f>"06030"</f>
        <v>06030</v>
      </c>
      <c r="C786" t="str">
        <f>"1800"</f>
        <v>1800</v>
      </c>
      <c r="D786" t="str">
        <f>"06030B"</f>
        <v>06030B</v>
      </c>
      <c r="E786" t="s">
        <v>852</v>
      </c>
      <c r="F786" t="s">
        <v>392</v>
      </c>
      <c r="G786" t="str">
        <f>""</f>
        <v/>
      </c>
      <c r="H786" t="str">
        <f>" 20"</f>
        <v xml:space="preserve"> 20</v>
      </c>
      <c r="I786">
        <v>500.01</v>
      </c>
      <c r="J786">
        <v>9999999.9900000002</v>
      </c>
      <c r="K786" t="s">
        <v>383</v>
      </c>
      <c r="L786" t="s">
        <v>384</v>
      </c>
      <c r="M786" t="s">
        <v>385</v>
      </c>
      <c r="N786" t="s">
        <v>390</v>
      </c>
      <c r="P786" t="s">
        <v>29</v>
      </c>
      <c r="Q786" t="s">
        <v>29</v>
      </c>
      <c r="R786" t="s">
        <v>386</v>
      </c>
    </row>
    <row r="787" spans="1:18" customFormat="1" x14ac:dyDescent="0.25">
      <c r="A787" t="str">
        <f>"30015"</f>
        <v>30015</v>
      </c>
      <c r="B787" t="str">
        <f>"06040"</f>
        <v>06040</v>
      </c>
      <c r="C787" t="str">
        <f>"1800"</f>
        <v>1800</v>
      </c>
      <c r="D787" t="str">
        <f>"06040B"</f>
        <v>06040B</v>
      </c>
      <c r="E787" t="s">
        <v>852</v>
      </c>
      <c r="F787" t="s">
        <v>393</v>
      </c>
      <c r="G787" t="str">
        <f>""</f>
        <v/>
      </c>
      <c r="H787" t="str">
        <f>" 10"</f>
        <v xml:space="preserve"> 10</v>
      </c>
      <c r="I787">
        <v>0.01</v>
      </c>
      <c r="J787">
        <v>500</v>
      </c>
      <c r="K787" t="s">
        <v>386</v>
      </c>
      <c r="L787" t="s">
        <v>384</v>
      </c>
      <c r="M787" t="s">
        <v>385</v>
      </c>
      <c r="N787" t="s">
        <v>389</v>
      </c>
      <c r="P787" t="s">
        <v>29</v>
      </c>
      <c r="Q787" t="s">
        <v>29</v>
      </c>
      <c r="R787" t="s">
        <v>386</v>
      </c>
    </row>
    <row r="788" spans="1:18" customFormat="1" x14ac:dyDescent="0.25">
      <c r="A788" t="str">
        <f>"30015"</f>
        <v>30015</v>
      </c>
      <c r="B788" t="str">
        <f>"06040"</f>
        <v>06040</v>
      </c>
      <c r="C788" t="str">
        <f>"1800"</f>
        <v>1800</v>
      </c>
      <c r="D788" t="str">
        <f>"06040B"</f>
        <v>06040B</v>
      </c>
      <c r="E788" t="s">
        <v>852</v>
      </c>
      <c r="F788" t="s">
        <v>393</v>
      </c>
      <c r="G788" t="str">
        <f>""</f>
        <v/>
      </c>
      <c r="H788" t="str">
        <f>" 20"</f>
        <v xml:space="preserve"> 20</v>
      </c>
      <c r="I788">
        <v>500.01</v>
      </c>
      <c r="J788">
        <v>9999999.9900000002</v>
      </c>
      <c r="K788" t="s">
        <v>383</v>
      </c>
      <c r="L788" t="s">
        <v>384</v>
      </c>
      <c r="M788" t="s">
        <v>385</v>
      </c>
      <c r="N788" t="s">
        <v>390</v>
      </c>
      <c r="P788" t="s">
        <v>29</v>
      </c>
      <c r="Q788" t="s">
        <v>29</v>
      </c>
      <c r="R788" t="s">
        <v>386</v>
      </c>
    </row>
    <row r="789" spans="1:18" customFormat="1" x14ac:dyDescent="0.25">
      <c r="A789" t="str">
        <f>"30015"</f>
        <v>30015</v>
      </c>
      <c r="B789" t="str">
        <f>"06050"</f>
        <v>06050</v>
      </c>
      <c r="C789" t="str">
        <f>"1800"</f>
        <v>1800</v>
      </c>
      <c r="D789" t="str">
        <f>"06050B"</f>
        <v>06050B</v>
      </c>
      <c r="E789" t="s">
        <v>852</v>
      </c>
      <c r="F789" t="s">
        <v>394</v>
      </c>
      <c r="G789" t="str">
        <f>""</f>
        <v/>
      </c>
      <c r="H789" t="str">
        <f>" 10"</f>
        <v xml:space="preserve"> 10</v>
      </c>
      <c r="I789">
        <v>0.01</v>
      </c>
      <c r="J789">
        <v>500</v>
      </c>
      <c r="K789" t="s">
        <v>386</v>
      </c>
      <c r="L789" t="s">
        <v>384</v>
      </c>
      <c r="M789" t="s">
        <v>385</v>
      </c>
      <c r="N789" t="s">
        <v>389</v>
      </c>
      <c r="P789" t="s">
        <v>29</v>
      </c>
      <c r="Q789" t="s">
        <v>29</v>
      </c>
      <c r="R789" t="s">
        <v>386</v>
      </c>
    </row>
    <row r="790" spans="1:18" customFormat="1" x14ac:dyDescent="0.25">
      <c r="A790" t="str">
        <f>"30015"</f>
        <v>30015</v>
      </c>
      <c r="B790" t="str">
        <f>"06050"</f>
        <v>06050</v>
      </c>
      <c r="C790" t="str">
        <f>"1800"</f>
        <v>1800</v>
      </c>
      <c r="D790" t="str">
        <f>"06050B"</f>
        <v>06050B</v>
      </c>
      <c r="E790" t="s">
        <v>852</v>
      </c>
      <c r="F790" t="s">
        <v>394</v>
      </c>
      <c r="G790" t="str">
        <f>""</f>
        <v/>
      </c>
      <c r="H790" t="str">
        <f>" 20"</f>
        <v xml:space="preserve"> 20</v>
      </c>
      <c r="I790">
        <v>500.01</v>
      </c>
      <c r="J790">
        <v>9999999.9900000002</v>
      </c>
      <c r="K790" t="s">
        <v>383</v>
      </c>
      <c r="L790" t="s">
        <v>384</v>
      </c>
      <c r="M790" t="s">
        <v>385</v>
      </c>
      <c r="N790" t="s">
        <v>390</v>
      </c>
      <c r="P790" t="s">
        <v>29</v>
      </c>
      <c r="Q790" t="s">
        <v>29</v>
      </c>
      <c r="R790" t="s">
        <v>386</v>
      </c>
    </row>
    <row r="791" spans="1:18" customFormat="1" x14ac:dyDescent="0.25">
      <c r="A791" t="str">
        <f>"30015"</f>
        <v>30015</v>
      </c>
      <c r="B791" t="str">
        <f>"06060"</f>
        <v>06060</v>
      </c>
      <c r="C791" t="str">
        <f>"1800"</f>
        <v>1800</v>
      </c>
      <c r="D791" t="str">
        <f>"06060B"</f>
        <v>06060B</v>
      </c>
      <c r="E791" t="s">
        <v>852</v>
      </c>
      <c r="F791" t="s">
        <v>395</v>
      </c>
      <c r="G791" t="str">
        <f>""</f>
        <v/>
      </c>
      <c r="H791" t="str">
        <f>" 10"</f>
        <v xml:space="preserve"> 10</v>
      </c>
      <c r="I791">
        <v>0.01</v>
      </c>
      <c r="J791">
        <v>500</v>
      </c>
      <c r="K791" t="s">
        <v>386</v>
      </c>
      <c r="L791" t="s">
        <v>384</v>
      </c>
      <c r="M791" t="s">
        <v>385</v>
      </c>
      <c r="N791" t="s">
        <v>389</v>
      </c>
      <c r="P791" t="s">
        <v>29</v>
      </c>
      <c r="Q791" t="s">
        <v>29</v>
      </c>
      <c r="R791" t="s">
        <v>386</v>
      </c>
    </row>
    <row r="792" spans="1:18" customFormat="1" x14ac:dyDescent="0.25">
      <c r="A792" t="str">
        <f>"30015"</f>
        <v>30015</v>
      </c>
      <c r="B792" t="str">
        <f>"06060"</f>
        <v>06060</v>
      </c>
      <c r="C792" t="str">
        <f>"1800"</f>
        <v>1800</v>
      </c>
      <c r="D792" t="str">
        <f>"06060B"</f>
        <v>06060B</v>
      </c>
      <c r="E792" t="s">
        <v>852</v>
      </c>
      <c r="F792" t="s">
        <v>395</v>
      </c>
      <c r="G792" t="str">
        <f>""</f>
        <v/>
      </c>
      <c r="H792" t="str">
        <f>" 20"</f>
        <v xml:space="preserve"> 20</v>
      </c>
      <c r="I792">
        <v>500.01</v>
      </c>
      <c r="J792">
        <v>9999999.9900000002</v>
      </c>
      <c r="K792" t="s">
        <v>383</v>
      </c>
      <c r="L792" t="s">
        <v>384</v>
      </c>
      <c r="M792" t="s">
        <v>385</v>
      </c>
      <c r="N792" t="s">
        <v>390</v>
      </c>
      <c r="P792" t="s">
        <v>29</v>
      </c>
      <c r="Q792" t="s">
        <v>29</v>
      </c>
      <c r="R792" t="s">
        <v>386</v>
      </c>
    </row>
    <row r="793" spans="1:18" customFormat="1" x14ac:dyDescent="0.25">
      <c r="A793" t="str">
        <f>"30015"</f>
        <v>30015</v>
      </c>
      <c r="B793" t="str">
        <f>"06070"</f>
        <v>06070</v>
      </c>
      <c r="C793" t="str">
        <f>"1800"</f>
        <v>1800</v>
      </c>
      <c r="D793" t="str">
        <f>"06070B"</f>
        <v>06070B</v>
      </c>
      <c r="E793" t="s">
        <v>852</v>
      </c>
      <c r="F793" t="s">
        <v>396</v>
      </c>
      <c r="G793" t="str">
        <f>""</f>
        <v/>
      </c>
      <c r="H793" t="str">
        <f>" 10"</f>
        <v xml:space="preserve"> 10</v>
      </c>
      <c r="I793">
        <v>0.01</v>
      </c>
      <c r="J793">
        <v>500</v>
      </c>
      <c r="K793" t="s">
        <v>386</v>
      </c>
      <c r="L793" t="s">
        <v>384</v>
      </c>
      <c r="M793" t="s">
        <v>385</v>
      </c>
      <c r="N793" t="s">
        <v>389</v>
      </c>
      <c r="P793" t="s">
        <v>29</v>
      </c>
      <c r="Q793" t="s">
        <v>29</v>
      </c>
      <c r="R793" t="s">
        <v>386</v>
      </c>
    </row>
    <row r="794" spans="1:18" customFormat="1" x14ac:dyDescent="0.25">
      <c r="A794" t="str">
        <f>"30015"</f>
        <v>30015</v>
      </c>
      <c r="B794" t="str">
        <f>"06070"</f>
        <v>06070</v>
      </c>
      <c r="C794" t="str">
        <f>"1800"</f>
        <v>1800</v>
      </c>
      <c r="D794" t="str">
        <f>"06070B"</f>
        <v>06070B</v>
      </c>
      <c r="E794" t="s">
        <v>852</v>
      </c>
      <c r="F794" t="s">
        <v>396</v>
      </c>
      <c r="G794" t="str">
        <f>""</f>
        <v/>
      </c>
      <c r="H794" t="str">
        <f>" 20"</f>
        <v xml:space="preserve"> 20</v>
      </c>
      <c r="I794">
        <v>500.01</v>
      </c>
      <c r="J794">
        <v>9999999.9900000002</v>
      </c>
      <c r="K794" t="s">
        <v>383</v>
      </c>
      <c r="L794" t="s">
        <v>384</v>
      </c>
      <c r="M794" t="s">
        <v>385</v>
      </c>
      <c r="N794" t="s">
        <v>390</v>
      </c>
      <c r="P794" t="s">
        <v>29</v>
      </c>
      <c r="Q794" t="s">
        <v>29</v>
      </c>
      <c r="R794" t="s">
        <v>386</v>
      </c>
    </row>
    <row r="795" spans="1:18" customFormat="1" x14ac:dyDescent="0.25">
      <c r="A795" t="str">
        <f>"30015"</f>
        <v>30015</v>
      </c>
      <c r="B795" t="str">
        <f>"06080"</f>
        <v>06080</v>
      </c>
      <c r="C795" t="str">
        <f>"1800"</f>
        <v>1800</v>
      </c>
      <c r="D795" t="str">
        <f>"06080B"</f>
        <v>06080B</v>
      </c>
      <c r="E795" t="s">
        <v>852</v>
      </c>
      <c r="F795" t="s">
        <v>397</v>
      </c>
      <c r="G795" t="str">
        <f>""</f>
        <v/>
      </c>
      <c r="H795" t="str">
        <f>" 10"</f>
        <v xml:space="preserve"> 10</v>
      </c>
      <c r="I795">
        <v>0.01</v>
      </c>
      <c r="J795">
        <v>500</v>
      </c>
      <c r="K795" t="s">
        <v>386</v>
      </c>
      <c r="L795" t="s">
        <v>384</v>
      </c>
      <c r="M795" t="s">
        <v>385</v>
      </c>
      <c r="N795" t="s">
        <v>389</v>
      </c>
      <c r="P795" t="s">
        <v>29</v>
      </c>
      <c r="Q795" t="s">
        <v>29</v>
      </c>
      <c r="R795" t="s">
        <v>386</v>
      </c>
    </row>
    <row r="796" spans="1:18" customFormat="1" x14ac:dyDescent="0.25">
      <c r="A796" t="str">
        <f>"30015"</f>
        <v>30015</v>
      </c>
      <c r="B796" t="str">
        <f>"06080"</f>
        <v>06080</v>
      </c>
      <c r="C796" t="str">
        <f>"1800"</f>
        <v>1800</v>
      </c>
      <c r="D796" t="str">
        <f>"06080B"</f>
        <v>06080B</v>
      </c>
      <c r="E796" t="s">
        <v>852</v>
      </c>
      <c r="F796" t="s">
        <v>397</v>
      </c>
      <c r="G796" t="str">
        <f>""</f>
        <v/>
      </c>
      <c r="H796" t="str">
        <f>" 20"</f>
        <v xml:space="preserve"> 20</v>
      </c>
      <c r="I796">
        <v>500.01</v>
      </c>
      <c r="J796">
        <v>9999999.9900000002</v>
      </c>
      <c r="K796" t="s">
        <v>383</v>
      </c>
      <c r="L796" t="s">
        <v>384</v>
      </c>
      <c r="M796" t="s">
        <v>385</v>
      </c>
      <c r="N796" t="s">
        <v>390</v>
      </c>
      <c r="P796" t="s">
        <v>29</v>
      </c>
      <c r="Q796" t="s">
        <v>29</v>
      </c>
      <c r="R796" t="s">
        <v>386</v>
      </c>
    </row>
    <row r="797" spans="1:18" customFormat="1" x14ac:dyDescent="0.25">
      <c r="A797" t="str">
        <f>"30015"</f>
        <v>30015</v>
      </c>
      <c r="B797" t="str">
        <f>"06090"</f>
        <v>06090</v>
      </c>
      <c r="C797" t="str">
        <f>"1800"</f>
        <v>1800</v>
      </c>
      <c r="D797" t="str">
        <f>"06090B"</f>
        <v>06090B</v>
      </c>
      <c r="E797" t="s">
        <v>852</v>
      </c>
      <c r="F797" t="s">
        <v>398</v>
      </c>
      <c r="G797" t="str">
        <f>""</f>
        <v/>
      </c>
      <c r="H797" t="str">
        <f>" 10"</f>
        <v xml:space="preserve"> 10</v>
      </c>
      <c r="I797">
        <v>0.01</v>
      </c>
      <c r="J797">
        <v>500</v>
      </c>
      <c r="K797" t="s">
        <v>386</v>
      </c>
      <c r="L797" t="s">
        <v>384</v>
      </c>
      <c r="M797" t="s">
        <v>385</v>
      </c>
      <c r="N797" t="s">
        <v>389</v>
      </c>
      <c r="P797" t="s">
        <v>29</v>
      </c>
      <c r="Q797" t="s">
        <v>29</v>
      </c>
      <c r="R797" t="s">
        <v>386</v>
      </c>
    </row>
    <row r="798" spans="1:18" customFormat="1" x14ac:dyDescent="0.25">
      <c r="A798" t="str">
        <f>"30015"</f>
        <v>30015</v>
      </c>
      <c r="B798" t="str">
        <f>"06090"</f>
        <v>06090</v>
      </c>
      <c r="C798" t="str">
        <f>"1800"</f>
        <v>1800</v>
      </c>
      <c r="D798" t="str">
        <f>"06090B"</f>
        <v>06090B</v>
      </c>
      <c r="E798" t="s">
        <v>852</v>
      </c>
      <c r="F798" t="s">
        <v>398</v>
      </c>
      <c r="G798" t="str">
        <f>""</f>
        <v/>
      </c>
      <c r="H798" t="str">
        <f>" 20"</f>
        <v xml:space="preserve"> 20</v>
      </c>
      <c r="I798">
        <v>500.01</v>
      </c>
      <c r="J798">
        <v>9999999.9900000002</v>
      </c>
      <c r="K798" t="s">
        <v>383</v>
      </c>
      <c r="L798" t="s">
        <v>384</v>
      </c>
      <c r="M798" t="s">
        <v>385</v>
      </c>
      <c r="N798" t="s">
        <v>390</v>
      </c>
      <c r="P798" t="s">
        <v>29</v>
      </c>
      <c r="Q798" t="s">
        <v>29</v>
      </c>
      <c r="R798" t="s">
        <v>386</v>
      </c>
    </row>
    <row r="799" spans="1:18" customFormat="1" x14ac:dyDescent="0.25">
      <c r="A799" t="str">
        <f>"30015"</f>
        <v>30015</v>
      </c>
      <c r="B799" t="str">
        <f>"06100"</f>
        <v>06100</v>
      </c>
      <c r="C799" t="str">
        <f>"1800"</f>
        <v>1800</v>
      </c>
      <c r="D799" t="str">
        <f>"06100B"</f>
        <v>06100B</v>
      </c>
      <c r="E799" t="s">
        <v>852</v>
      </c>
      <c r="F799" t="s">
        <v>399</v>
      </c>
      <c r="G799" t="str">
        <f>""</f>
        <v/>
      </c>
      <c r="H799" t="str">
        <f>" 10"</f>
        <v xml:space="preserve"> 10</v>
      </c>
      <c r="I799">
        <v>0.01</v>
      </c>
      <c r="J799">
        <v>500</v>
      </c>
      <c r="K799" t="s">
        <v>386</v>
      </c>
      <c r="L799" t="s">
        <v>384</v>
      </c>
      <c r="M799" t="s">
        <v>385</v>
      </c>
      <c r="N799" t="s">
        <v>389</v>
      </c>
      <c r="P799" t="s">
        <v>29</v>
      </c>
      <c r="Q799" t="s">
        <v>29</v>
      </c>
      <c r="R799" t="s">
        <v>386</v>
      </c>
    </row>
    <row r="800" spans="1:18" customFormat="1" x14ac:dyDescent="0.25">
      <c r="A800" t="str">
        <f>"30015"</f>
        <v>30015</v>
      </c>
      <c r="B800" t="str">
        <f>"06100"</f>
        <v>06100</v>
      </c>
      <c r="C800" t="str">
        <f>"1800"</f>
        <v>1800</v>
      </c>
      <c r="D800" t="str">
        <f>"06100B"</f>
        <v>06100B</v>
      </c>
      <c r="E800" t="s">
        <v>852</v>
      </c>
      <c r="F800" t="s">
        <v>399</v>
      </c>
      <c r="G800" t="str">
        <f>""</f>
        <v/>
      </c>
      <c r="H800" t="str">
        <f>" 20"</f>
        <v xml:space="preserve"> 20</v>
      </c>
      <c r="I800">
        <v>500.01</v>
      </c>
      <c r="J800">
        <v>9999999.9900000002</v>
      </c>
      <c r="K800" t="s">
        <v>383</v>
      </c>
      <c r="L800" t="s">
        <v>384</v>
      </c>
      <c r="M800" t="s">
        <v>385</v>
      </c>
      <c r="N800" t="s">
        <v>390</v>
      </c>
      <c r="P800" t="s">
        <v>29</v>
      </c>
      <c r="Q800" t="s">
        <v>29</v>
      </c>
      <c r="R800" t="s">
        <v>386</v>
      </c>
    </row>
    <row r="801" spans="1:18" customFormat="1" x14ac:dyDescent="0.25">
      <c r="A801" t="str">
        <f>"30015"</f>
        <v>30015</v>
      </c>
      <c r="B801" t="str">
        <f>"06110"</f>
        <v>06110</v>
      </c>
      <c r="C801" t="str">
        <f>"1800"</f>
        <v>1800</v>
      </c>
      <c r="D801" t="str">
        <f>"06110B"</f>
        <v>06110B</v>
      </c>
      <c r="E801" t="s">
        <v>852</v>
      </c>
      <c r="F801" t="s">
        <v>400</v>
      </c>
      <c r="G801" t="str">
        <f>""</f>
        <v/>
      </c>
      <c r="H801" t="str">
        <f>" 10"</f>
        <v xml:space="preserve"> 10</v>
      </c>
      <c r="I801">
        <v>0.01</v>
      </c>
      <c r="J801">
        <v>500</v>
      </c>
      <c r="K801" t="s">
        <v>386</v>
      </c>
      <c r="L801" t="s">
        <v>384</v>
      </c>
      <c r="M801" t="s">
        <v>385</v>
      </c>
      <c r="N801" t="s">
        <v>389</v>
      </c>
      <c r="P801" t="s">
        <v>29</v>
      </c>
      <c r="Q801" t="s">
        <v>29</v>
      </c>
      <c r="R801" t="s">
        <v>386</v>
      </c>
    </row>
    <row r="802" spans="1:18" customFormat="1" x14ac:dyDescent="0.25">
      <c r="A802" t="str">
        <f>"30015"</f>
        <v>30015</v>
      </c>
      <c r="B802" t="str">
        <f>"06110"</f>
        <v>06110</v>
      </c>
      <c r="C802" t="str">
        <f>"1800"</f>
        <v>1800</v>
      </c>
      <c r="D802" t="str">
        <f>"06110B"</f>
        <v>06110B</v>
      </c>
      <c r="E802" t="s">
        <v>852</v>
      </c>
      <c r="F802" t="s">
        <v>400</v>
      </c>
      <c r="G802" t="str">
        <f>""</f>
        <v/>
      </c>
      <c r="H802" t="str">
        <f>" 20"</f>
        <v xml:space="preserve"> 20</v>
      </c>
      <c r="I802">
        <v>500.01</v>
      </c>
      <c r="J802">
        <v>9999999.9900000002</v>
      </c>
      <c r="K802" t="s">
        <v>383</v>
      </c>
      <c r="L802" t="s">
        <v>384</v>
      </c>
      <c r="M802" t="s">
        <v>385</v>
      </c>
      <c r="N802" t="s">
        <v>390</v>
      </c>
      <c r="P802" t="s">
        <v>29</v>
      </c>
      <c r="Q802" t="s">
        <v>29</v>
      </c>
      <c r="R802" t="s">
        <v>386</v>
      </c>
    </row>
    <row r="803" spans="1:18" customFormat="1" x14ac:dyDescent="0.25">
      <c r="A803" t="str">
        <f>"30015"</f>
        <v>30015</v>
      </c>
      <c r="B803" t="str">
        <f>"06120"</f>
        <v>06120</v>
      </c>
      <c r="C803" t="str">
        <f>"1800"</f>
        <v>1800</v>
      </c>
      <c r="D803" t="str">
        <f>"06120B"</f>
        <v>06120B</v>
      </c>
      <c r="E803" t="s">
        <v>852</v>
      </c>
      <c r="F803" t="s">
        <v>401</v>
      </c>
      <c r="G803" t="str">
        <f>""</f>
        <v/>
      </c>
      <c r="H803" t="str">
        <f>" 10"</f>
        <v xml:space="preserve"> 10</v>
      </c>
      <c r="I803">
        <v>0.01</v>
      </c>
      <c r="J803">
        <v>500</v>
      </c>
      <c r="K803" t="s">
        <v>386</v>
      </c>
      <c r="L803" t="s">
        <v>384</v>
      </c>
      <c r="M803" t="s">
        <v>385</v>
      </c>
      <c r="N803" t="s">
        <v>389</v>
      </c>
      <c r="P803" t="s">
        <v>29</v>
      </c>
      <c r="Q803" t="s">
        <v>29</v>
      </c>
      <c r="R803" t="s">
        <v>386</v>
      </c>
    </row>
    <row r="804" spans="1:18" customFormat="1" x14ac:dyDescent="0.25">
      <c r="A804" t="str">
        <f>"30015"</f>
        <v>30015</v>
      </c>
      <c r="B804" t="str">
        <f>"06120"</f>
        <v>06120</v>
      </c>
      <c r="C804" t="str">
        <f>"1800"</f>
        <v>1800</v>
      </c>
      <c r="D804" t="str">
        <f>"06120B"</f>
        <v>06120B</v>
      </c>
      <c r="E804" t="s">
        <v>852</v>
      </c>
      <c r="F804" t="s">
        <v>401</v>
      </c>
      <c r="G804" t="str">
        <f>""</f>
        <v/>
      </c>
      <c r="H804" t="str">
        <f>" 20"</f>
        <v xml:space="preserve"> 20</v>
      </c>
      <c r="I804">
        <v>500.01</v>
      </c>
      <c r="J804">
        <v>9999999.9900000002</v>
      </c>
      <c r="K804" t="s">
        <v>383</v>
      </c>
      <c r="L804" t="s">
        <v>384</v>
      </c>
      <c r="M804" t="s">
        <v>385</v>
      </c>
      <c r="N804" t="s">
        <v>390</v>
      </c>
      <c r="P804" t="s">
        <v>29</v>
      </c>
      <c r="Q804" t="s">
        <v>29</v>
      </c>
      <c r="R804" t="s">
        <v>386</v>
      </c>
    </row>
    <row r="805" spans="1:18" customFormat="1" x14ac:dyDescent="0.25">
      <c r="A805" t="str">
        <f>"30015"</f>
        <v>30015</v>
      </c>
      <c r="B805" t="str">
        <f>"06130"</f>
        <v>06130</v>
      </c>
      <c r="C805" t="str">
        <f>"1800"</f>
        <v>1800</v>
      </c>
      <c r="D805" t="str">
        <f>"06130B"</f>
        <v>06130B</v>
      </c>
      <c r="E805" t="s">
        <v>852</v>
      </c>
      <c r="F805" t="s">
        <v>402</v>
      </c>
      <c r="G805" t="str">
        <f>""</f>
        <v/>
      </c>
      <c r="H805" t="str">
        <f>" 10"</f>
        <v xml:space="preserve"> 10</v>
      </c>
      <c r="I805">
        <v>0.01</v>
      </c>
      <c r="J805">
        <v>500</v>
      </c>
      <c r="K805" t="s">
        <v>386</v>
      </c>
      <c r="L805" t="s">
        <v>384</v>
      </c>
      <c r="M805" t="s">
        <v>385</v>
      </c>
      <c r="N805" t="s">
        <v>389</v>
      </c>
      <c r="P805" t="s">
        <v>29</v>
      </c>
      <c r="Q805" t="s">
        <v>29</v>
      </c>
      <c r="R805" t="s">
        <v>386</v>
      </c>
    </row>
    <row r="806" spans="1:18" customFormat="1" x14ac:dyDescent="0.25">
      <c r="A806" t="str">
        <f>"30015"</f>
        <v>30015</v>
      </c>
      <c r="B806" t="str">
        <f>"06130"</f>
        <v>06130</v>
      </c>
      <c r="C806" t="str">
        <f>"1800"</f>
        <v>1800</v>
      </c>
      <c r="D806" t="str">
        <f>"06130B"</f>
        <v>06130B</v>
      </c>
      <c r="E806" t="s">
        <v>852</v>
      </c>
      <c r="F806" t="s">
        <v>402</v>
      </c>
      <c r="G806" t="str">
        <f>""</f>
        <v/>
      </c>
      <c r="H806" t="str">
        <f>" 20"</f>
        <v xml:space="preserve"> 20</v>
      </c>
      <c r="I806">
        <v>500.01</v>
      </c>
      <c r="J806">
        <v>9999999.9900000002</v>
      </c>
      <c r="K806" t="s">
        <v>383</v>
      </c>
      <c r="L806" t="s">
        <v>384</v>
      </c>
      <c r="M806" t="s">
        <v>385</v>
      </c>
      <c r="N806" t="s">
        <v>390</v>
      </c>
      <c r="P806" t="s">
        <v>29</v>
      </c>
      <c r="Q806" t="s">
        <v>29</v>
      </c>
      <c r="R806" t="s">
        <v>386</v>
      </c>
    </row>
    <row r="807" spans="1:18" customFormat="1" x14ac:dyDescent="0.25">
      <c r="A807" t="str">
        <f>"30015"</f>
        <v>30015</v>
      </c>
      <c r="B807" t="str">
        <f>"06140"</f>
        <v>06140</v>
      </c>
      <c r="C807" t="str">
        <f>"1800"</f>
        <v>1800</v>
      </c>
      <c r="D807" t="str">
        <f>"06140B"</f>
        <v>06140B</v>
      </c>
      <c r="E807" t="s">
        <v>852</v>
      </c>
      <c r="F807" t="s">
        <v>403</v>
      </c>
      <c r="G807" t="str">
        <f>""</f>
        <v/>
      </c>
      <c r="H807" t="str">
        <f>" 10"</f>
        <v xml:space="preserve"> 10</v>
      </c>
      <c r="I807">
        <v>0.01</v>
      </c>
      <c r="J807">
        <v>500</v>
      </c>
      <c r="K807" t="s">
        <v>386</v>
      </c>
      <c r="L807" t="s">
        <v>384</v>
      </c>
      <c r="M807" t="s">
        <v>385</v>
      </c>
      <c r="N807" t="s">
        <v>389</v>
      </c>
      <c r="P807" t="s">
        <v>29</v>
      </c>
      <c r="Q807" t="s">
        <v>29</v>
      </c>
      <c r="R807" t="s">
        <v>386</v>
      </c>
    </row>
    <row r="808" spans="1:18" customFormat="1" x14ac:dyDescent="0.25">
      <c r="A808" t="str">
        <f>"30015"</f>
        <v>30015</v>
      </c>
      <c r="B808" t="str">
        <f>"06140"</f>
        <v>06140</v>
      </c>
      <c r="C808" t="str">
        <f>"1800"</f>
        <v>1800</v>
      </c>
      <c r="D808" t="str">
        <f>"06140B"</f>
        <v>06140B</v>
      </c>
      <c r="E808" t="s">
        <v>852</v>
      </c>
      <c r="F808" t="s">
        <v>403</v>
      </c>
      <c r="G808" t="str">
        <f>""</f>
        <v/>
      </c>
      <c r="H808" t="str">
        <f>" 20"</f>
        <v xml:space="preserve"> 20</v>
      </c>
      <c r="I808">
        <v>500.01</v>
      </c>
      <c r="J808">
        <v>9999999.9900000002</v>
      </c>
      <c r="K808" t="s">
        <v>383</v>
      </c>
      <c r="L808" t="s">
        <v>384</v>
      </c>
      <c r="M808" t="s">
        <v>385</v>
      </c>
      <c r="N808" t="s">
        <v>390</v>
      </c>
      <c r="P808" t="s">
        <v>29</v>
      </c>
      <c r="Q808" t="s">
        <v>29</v>
      </c>
      <c r="R808" t="s">
        <v>386</v>
      </c>
    </row>
    <row r="809" spans="1:18" customFormat="1" x14ac:dyDescent="0.25">
      <c r="A809" t="str">
        <f>"30015"</f>
        <v>30015</v>
      </c>
      <c r="B809" t="str">
        <f>"06150"</f>
        <v>06150</v>
      </c>
      <c r="C809" t="str">
        <f>"1800"</f>
        <v>1800</v>
      </c>
      <c r="D809" t="str">
        <f>"06150B"</f>
        <v>06150B</v>
      </c>
      <c r="E809" t="s">
        <v>852</v>
      </c>
      <c r="F809" t="s">
        <v>404</v>
      </c>
      <c r="G809" t="str">
        <f>""</f>
        <v/>
      </c>
      <c r="H809" t="str">
        <f>" 10"</f>
        <v xml:space="preserve"> 10</v>
      </c>
      <c r="I809">
        <v>0.01</v>
      </c>
      <c r="J809">
        <v>500</v>
      </c>
      <c r="K809" t="s">
        <v>386</v>
      </c>
      <c r="L809" t="s">
        <v>384</v>
      </c>
      <c r="M809" t="s">
        <v>385</v>
      </c>
      <c r="N809" t="s">
        <v>389</v>
      </c>
      <c r="P809" t="s">
        <v>29</v>
      </c>
      <c r="Q809" t="s">
        <v>29</v>
      </c>
      <c r="R809" t="s">
        <v>386</v>
      </c>
    </row>
    <row r="810" spans="1:18" customFormat="1" x14ac:dyDescent="0.25">
      <c r="A810" t="str">
        <f>"30015"</f>
        <v>30015</v>
      </c>
      <c r="B810" t="str">
        <f>"06150"</f>
        <v>06150</v>
      </c>
      <c r="C810" t="str">
        <f>"1800"</f>
        <v>1800</v>
      </c>
      <c r="D810" t="str">
        <f>"06150B"</f>
        <v>06150B</v>
      </c>
      <c r="E810" t="s">
        <v>852</v>
      </c>
      <c r="F810" t="s">
        <v>404</v>
      </c>
      <c r="G810" t="str">
        <f>""</f>
        <v/>
      </c>
      <c r="H810" t="str">
        <f>" 20"</f>
        <v xml:space="preserve"> 20</v>
      </c>
      <c r="I810">
        <v>500.01</v>
      </c>
      <c r="J810">
        <v>9999999.9900000002</v>
      </c>
      <c r="K810" t="s">
        <v>383</v>
      </c>
      <c r="L810" t="s">
        <v>384</v>
      </c>
      <c r="M810" t="s">
        <v>385</v>
      </c>
      <c r="N810" t="s">
        <v>390</v>
      </c>
      <c r="P810" t="s">
        <v>29</v>
      </c>
      <c r="Q810" t="s">
        <v>29</v>
      </c>
      <c r="R810" t="s">
        <v>386</v>
      </c>
    </row>
    <row r="811" spans="1:18" customFormat="1" x14ac:dyDescent="0.25">
      <c r="A811" t="str">
        <f>"30015"</f>
        <v>30015</v>
      </c>
      <c r="B811" t="str">
        <f>"06151"</f>
        <v>06151</v>
      </c>
      <c r="C811" t="str">
        <f>"1800"</f>
        <v>1800</v>
      </c>
      <c r="D811" t="str">
        <f>"06151B"</f>
        <v>06151B</v>
      </c>
      <c r="E811" t="s">
        <v>852</v>
      </c>
      <c r="F811" t="s">
        <v>405</v>
      </c>
      <c r="G811" t="str">
        <f>""</f>
        <v/>
      </c>
      <c r="H811" t="str">
        <f>" 10"</f>
        <v xml:space="preserve"> 10</v>
      </c>
      <c r="I811">
        <v>0.01</v>
      </c>
      <c r="J811">
        <v>500</v>
      </c>
      <c r="K811" t="s">
        <v>386</v>
      </c>
      <c r="L811" t="s">
        <v>384</v>
      </c>
      <c r="M811" t="s">
        <v>385</v>
      </c>
      <c r="N811" t="s">
        <v>389</v>
      </c>
      <c r="P811" t="s">
        <v>29</v>
      </c>
      <c r="Q811" t="s">
        <v>29</v>
      </c>
      <c r="R811" t="s">
        <v>386</v>
      </c>
    </row>
    <row r="812" spans="1:18" customFormat="1" x14ac:dyDescent="0.25">
      <c r="A812" t="str">
        <f>"30015"</f>
        <v>30015</v>
      </c>
      <c r="B812" t="str">
        <f>"06151"</f>
        <v>06151</v>
      </c>
      <c r="C812" t="str">
        <f>"1800"</f>
        <v>1800</v>
      </c>
      <c r="D812" t="str">
        <f>"06151B"</f>
        <v>06151B</v>
      </c>
      <c r="E812" t="s">
        <v>852</v>
      </c>
      <c r="F812" t="s">
        <v>405</v>
      </c>
      <c r="G812" t="str">
        <f>""</f>
        <v/>
      </c>
      <c r="H812" t="str">
        <f>" 20"</f>
        <v xml:space="preserve"> 20</v>
      </c>
      <c r="I812">
        <v>500.01</v>
      </c>
      <c r="J812">
        <v>9999999.9900000002</v>
      </c>
      <c r="K812" t="s">
        <v>383</v>
      </c>
      <c r="L812" t="s">
        <v>384</v>
      </c>
      <c r="M812" t="s">
        <v>385</v>
      </c>
      <c r="N812" t="s">
        <v>390</v>
      </c>
      <c r="P812" t="s">
        <v>29</v>
      </c>
      <c r="Q812" t="s">
        <v>29</v>
      </c>
      <c r="R812" t="s">
        <v>386</v>
      </c>
    </row>
    <row r="813" spans="1:18" customFormat="1" x14ac:dyDescent="0.25">
      <c r="A813" t="str">
        <f>"30015"</f>
        <v>30015</v>
      </c>
      <c r="B813" t="str">
        <f>"06152"</f>
        <v>06152</v>
      </c>
      <c r="C813" t="str">
        <f>"1800"</f>
        <v>1800</v>
      </c>
      <c r="D813" t="str">
        <f>"06152B"</f>
        <v>06152B</v>
      </c>
      <c r="E813" t="s">
        <v>852</v>
      </c>
      <c r="F813" t="s">
        <v>406</v>
      </c>
      <c r="G813" t="str">
        <f>""</f>
        <v/>
      </c>
      <c r="H813" t="str">
        <f>" 10"</f>
        <v xml:space="preserve"> 10</v>
      </c>
      <c r="I813">
        <v>0.01</v>
      </c>
      <c r="J813">
        <v>500</v>
      </c>
      <c r="K813" t="s">
        <v>386</v>
      </c>
      <c r="L813" t="s">
        <v>384</v>
      </c>
      <c r="M813" t="s">
        <v>385</v>
      </c>
      <c r="N813" t="s">
        <v>389</v>
      </c>
      <c r="P813" t="s">
        <v>29</v>
      </c>
      <c r="Q813" t="s">
        <v>29</v>
      </c>
      <c r="R813" t="s">
        <v>386</v>
      </c>
    </row>
    <row r="814" spans="1:18" customFormat="1" x14ac:dyDescent="0.25">
      <c r="A814" t="str">
        <f>"30015"</f>
        <v>30015</v>
      </c>
      <c r="B814" t="str">
        <f>"06152"</f>
        <v>06152</v>
      </c>
      <c r="C814" t="str">
        <f>"1800"</f>
        <v>1800</v>
      </c>
      <c r="D814" t="str">
        <f>"06152B"</f>
        <v>06152B</v>
      </c>
      <c r="E814" t="s">
        <v>852</v>
      </c>
      <c r="F814" t="s">
        <v>406</v>
      </c>
      <c r="G814" t="str">
        <f>""</f>
        <v/>
      </c>
      <c r="H814" t="str">
        <f>" 20"</f>
        <v xml:space="preserve"> 20</v>
      </c>
      <c r="I814">
        <v>500.01</v>
      </c>
      <c r="J814">
        <v>9999999.9900000002</v>
      </c>
      <c r="K814" t="s">
        <v>383</v>
      </c>
      <c r="L814" t="s">
        <v>384</v>
      </c>
      <c r="M814" t="s">
        <v>385</v>
      </c>
      <c r="N814" t="s">
        <v>390</v>
      </c>
      <c r="P814" t="s">
        <v>29</v>
      </c>
      <c r="Q814" t="s">
        <v>29</v>
      </c>
      <c r="R814" t="s">
        <v>386</v>
      </c>
    </row>
    <row r="815" spans="1:18" customFormat="1" x14ac:dyDescent="0.25">
      <c r="A815" t="str">
        <f>"30105"</f>
        <v>30105</v>
      </c>
      <c r="B815" t="str">
        <f>"05040"</f>
        <v>05040</v>
      </c>
      <c r="C815" t="str">
        <f>"1930"</f>
        <v>1930</v>
      </c>
      <c r="D815" t="str">
        <f>"05040"</f>
        <v>05040</v>
      </c>
      <c r="E815" t="s">
        <v>853</v>
      </c>
      <c r="F815" t="s">
        <v>820</v>
      </c>
      <c r="G815" t="str">
        <f>""</f>
        <v/>
      </c>
      <c r="H815" t="str">
        <f>" 00"</f>
        <v xml:space="preserve"> 00</v>
      </c>
      <c r="I815">
        <v>0.01</v>
      </c>
      <c r="J815">
        <v>9999999.9900000002</v>
      </c>
      <c r="K815" t="s">
        <v>359</v>
      </c>
      <c r="L815" t="s">
        <v>360</v>
      </c>
      <c r="P815" t="s">
        <v>107</v>
      </c>
      <c r="Q815" t="s">
        <v>107</v>
      </c>
      <c r="R815" t="s">
        <v>359</v>
      </c>
    </row>
    <row r="816" spans="1:18" customFormat="1" x14ac:dyDescent="0.25">
      <c r="A816" t="str">
        <f>"30105"</f>
        <v>30105</v>
      </c>
      <c r="B816" t="str">
        <f>"05050"</f>
        <v>05050</v>
      </c>
      <c r="C816" t="str">
        <f>"1930"</f>
        <v>1930</v>
      </c>
      <c r="D816" t="str">
        <f>"05050"</f>
        <v>05050</v>
      </c>
      <c r="E816" t="s">
        <v>853</v>
      </c>
      <c r="F816" t="s">
        <v>513</v>
      </c>
      <c r="G816" t="str">
        <f>""</f>
        <v/>
      </c>
      <c r="H816" t="str">
        <f>" 00"</f>
        <v xml:space="preserve"> 00</v>
      </c>
      <c r="I816">
        <v>0.01</v>
      </c>
      <c r="J816">
        <v>9999999.9900000002</v>
      </c>
      <c r="K816" t="s">
        <v>359</v>
      </c>
      <c r="L816" t="s">
        <v>360</v>
      </c>
      <c r="P816" t="s">
        <v>107</v>
      </c>
      <c r="Q816" t="s">
        <v>107</v>
      </c>
      <c r="R816" t="s">
        <v>359</v>
      </c>
    </row>
    <row r="817" spans="1:18" customFormat="1" x14ac:dyDescent="0.25">
      <c r="A817" t="str">
        <f>"30110"</f>
        <v>30110</v>
      </c>
      <c r="B817" t="str">
        <f>"05000"</f>
        <v>05000</v>
      </c>
      <c r="C817" t="str">
        <f>"1930"</f>
        <v>1930</v>
      </c>
      <c r="D817" t="str">
        <f>""</f>
        <v/>
      </c>
      <c r="E817" t="s">
        <v>854</v>
      </c>
      <c r="F817" t="s">
        <v>342</v>
      </c>
      <c r="G817" t="str">
        <f>""</f>
        <v/>
      </c>
      <c r="H817" t="str">
        <f>" 00"</f>
        <v xml:space="preserve"> 00</v>
      </c>
      <c r="I817">
        <v>0.01</v>
      </c>
      <c r="J817">
        <v>9999999.9900000002</v>
      </c>
      <c r="K817" t="s">
        <v>343</v>
      </c>
      <c r="L817" t="s">
        <v>27</v>
      </c>
      <c r="P817" t="s">
        <v>107</v>
      </c>
      <c r="Q817" t="s">
        <v>107</v>
      </c>
      <c r="R817" t="s">
        <v>28</v>
      </c>
    </row>
    <row r="818" spans="1:18" customFormat="1" x14ac:dyDescent="0.25">
      <c r="A818" t="str">
        <f>"31010"</f>
        <v>31010</v>
      </c>
      <c r="B818" t="str">
        <f>"03140"</f>
        <v>03140</v>
      </c>
      <c r="C818" t="str">
        <f>"1921"</f>
        <v>1921</v>
      </c>
      <c r="D818" t="str">
        <f>"03140B"</f>
        <v>03140B</v>
      </c>
      <c r="E818" t="s">
        <v>855</v>
      </c>
      <c r="F818" t="s">
        <v>259</v>
      </c>
      <c r="G818" t="str">
        <f>""</f>
        <v/>
      </c>
      <c r="H818" t="str">
        <f>" 00"</f>
        <v xml:space="preserve"> 00</v>
      </c>
      <c r="I818">
        <v>0.01</v>
      </c>
      <c r="J818">
        <v>9999999.9900000002</v>
      </c>
      <c r="K818" t="s">
        <v>248</v>
      </c>
      <c r="L818" t="s">
        <v>856</v>
      </c>
      <c r="P818" t="s">
        <v>250</v>
      </c>
      <c r="Q818" t="s">
        <v>250</v>
      </c>
      <c r="R818" t="s">
        <v>251</v>
      </c>
    </row>
    <row r="819" spans="1:18" customFormat="1" x14ac:dyDescent="0.25">
      <c r="A819" t="str">
        <f>"31010"</f>
        <v>31010</v>
      </c>
      <c r="B819" t="str">
        <f>"05170"</f>
        <v>05170</v>
      </c>
      <c r="C819" t="str">
        <f>"1921"</f>
        <v>1921</v>
      </c>
      <c r="D819" t="str">
        <f>"05170A"</f>
        <v>05170A</v>
      </c>
      <c r="E819" t="s">
        <v>855</v>
      </c>
      <c r="F819" t="s">
        <v>855</v>
      </c>
      <c r="G819" t="str">
        <f>""</f>
        <v/>
      </c>
      <c r="H819" t="str">
        <f>" 10"</f>
        <v xml:space="preserve"> 10</v>
      </c>
      <c r="I819">
        <v>0.01</v>
      </c>
      <c r="J819">
        <v>500</v>
      </c>
      <c r="K819" t="s">
        <v>857</v>
      </c>
      <c r="P819" t="s">
        <v>107</v>
      </c>
      <c r="Q819" t="s">
        <v>107</v>
      </c>
      <c r="R819" t="s">
        <v>857</v>
      </c>
    </row>
    <row r="820" spans="1:18" customFormat="1" x14ac:dyDescent="0.25">
      <c r="A820" t="str">
        <f>"31010"</f>
        <v>31010</v>
      </c>
      <c r="B820" t="str">
        <f>"05170"</f>
        <v>05170</v>
      </c>
      <c r="C820" t="str">
        <f>"1921"</f>
        <v>1921</v>
      </c>
      <c r="D820" t="str">
        <f>"05170A"</f>
        <v>05170A</v>
      </c>
      <c r="E820" t="s">
        <v>855</v>
      </c>
      <c r="F820" t="s">
        <v>855</v>
      </c>
      <c r="G820" t="str">
        <f>""</f>
        <v/>
      </c>
      <c r="H820" t="str">
        <f>" 20"</f>
        <v xml:space="preserve"> 20</v>
      </c>
      <c r="I820">
        <v>500.01</v>
      </c>
      <c r="J820">
        <v>9999999.9900000002</v>
      </c>
      <c r="K820" t="s">
        <v>343</v>
      </c>
      <c r="L820" t="s">
        <v>354</v>
      </c>
      <c r="M820" t="s">
        <v>858</v>
      </c>
      <c r="P820" t="s">
        <v>107</v>
      </c>
      <c r="Q820" t="s">
        <v>107</v>
      </c>
      <c r="R820" t="s">
        <v>857</v>
      </c>
    </row>
    <row r="821" spans="1:18" customFormat="1" x14ac:dyDescent="0.25">
      <c r="A821" t="str">
        <f>"31010"</f>
        <v>31010</v>
      </c>
      <c r="B821" t="str">
        <f>"05175"</f>
        <v>05175</v>
      </c>
      <c r="C821" t="str">
        <f>"1921"</f>
        <v>1921</v>
      </c>
      <c r="D821" t="str">
        <f>""</f>
        <v/>
      </c>
      <c r="E821" t="s">
        <v>855</v>
      </c>
      <c r="F821" t="s">
        <v>859</v>
      </c>
      <c r="G821" t="str">
        <f>""</f>
        <v/>
      </c>
      <c r="H821" t="str">
        <f>" 00"</f>
        <v xml:space="preserve"> 00</v>
      </c>
      <c r="I821">
        <v>0.01</v>
      </c>
      <c r="J821">
        <v>9999999.9900000002</v>
      </c>
      <c r="K821" t="s">
        <v>343</v>
      </c>
      <c r="L821" t="s">
        <v>354</v>
      </c>
      <c r="M821" t="s">
        <v>858</v>
      </c>
      <c r="P821" t="s">
        <v>107</v>
      </c>
      <c r="Q821" t="s">
        <v>107</v>
      </c>
      <c r="R821" t="s">
        <v>857</v>
      </c>
    </row>
    <row r="822" spans="1:18" customFormat="1" x14ac:dyDescent="0.25">
      <c r="A822" t="str">
        <f>"31010"</f>
        <v>31010</v>
      </c>
      <c r="B822" t="str">
        <f>"05190"</f>
        <v>05190</v>
      </c>
      <c r="C822" t="str">
        <f>"1921"</f>
        <v>1921</v>
      </c>
      <c r="D822" t="str">
        <f>"05190"</f>
        <v>05190</v>
      </c>
      <c r="E822" t="s">
        <v>855</v>
      </c>
      <c r="F822" t="s">
        <v>860</v>
      </c>
      <c r="G822" t="str">
        <f>""</f>
        <v/>
      </c>
      <c r="H822" t="str">
        <f>" 10"</f>
        <v xml:space="preserve"> 10</v>
      </c>
      <c r="I822">
        <v>0.01</v>
      </c>
      <c r="J822">
        <v>500</v>
      </c>
      <c r="K822" t="s">
        <v>857</v>
      </c>
      <c r="P822" t="s">
        <v>107</v>
      </c>
      <c r="Q822" t="s">
        <v>107</v>
      </c>
      <c r="R822" t="s">
        <v>857</v>
      </c>
    </row>
    <row r="823" spans="1:18" customFormat="1" x14ac:dyDescent="0.25">
      <c r="A823" t="str">
        <f>"31010"</f>
        <v>31010</v>
      </c>
      <c r="B823" t="str">
        <f>"05190"</f>
        <v>05190</v>
      </c>
      <c r="C823" t="str">
        <f>"1921"</f>
        <v>1921</v>
      </c>
      <c r="D823" t="str">
        <f>"05190"</f>
        <v>05190</v>
      </c>
      <c r="E823" t="s">
        <v>855</v>
      </c>
      <c r="F823" t="s">
        <v>860</v>
      </c>
      <c r="G823" t="str">
        <f>""</f>
        <v/>
      </c>
      <c r="H823" t="str">
        <f>" 20"</f>
        <v xml:space="preserve"> 20</v>
      </c>
      <c r="I823">
        <v>500.01</v>
      </c>
      <c r="J823">
        <v>9999999.9900000002</v>
      </c>
      <c r="K823" t="s">
        <v>343</v>
      </c>
      <c r="L823" t="s">
        <v>354</v>
      </c>
      <c r="M823" t="s">
        <v>858</v>
      </c>
      <c r="P823" t="s">
        <v>107</v>
      </c>
      <c r="Q823" t="s">
        <v>107</v>
      </c>
      <c r="R823" t="s">
        <v>857</v>
      </c>
    </row>
    <row r="824" spans="1:18" customFormat="1" x14ac:dyDescent="0.25">
      <c r="A824" t="str">
        <f>"31010"</f>
        <v>31010</v>
      </c>
      <c r="B824" t="str">
        <f>"05220"</f>
        <v>05220</v>
      </c>
      <c r="C824" t="str">
        <f>"1921"</f>
        <v>1921</v>
      </c>
      <c r="D824" t="str">
        <f>"05220"</f>
        <v>05220</v>
      </c>
      <c r="E824" t="s">
        <v>855</v>
      </c>
      <c r="F824" t="s">
        <v>861</v>
      </c>
      <c r="G824" t="str">
        <f>""</f>
        <v/>
      </c>
      <c r="H824" t="str">
        <f>" 10"</f>
        <v xml:space="preserve"> 10</v>
      </c>
      <c r="I824">
        <v>0.01</v>
      </c>
      <c r="J824">
        <v>500</v>
      </c>
      <c r="K824" t="s">
        <v>857</v>
      </c>
      <c r="P824" t="s">
        <v>107</v>
      </c>
      <c r="Q824" t="s">
        <v>107</v>
      </c>
      <c r="R824" t="s">
        <v>857</v>
      </c>
    </row>
    <row r="825" spans="1:18" customFormat="1" x14ac:dyDescent="0.25">
      <c r="A825" t="str">
        <f>"31010"</f>
        <v>31010</v>
      </c>
      <c r="B825" t="str">
        <f>"05220"</f>
        <v>05220</v>
      </c>
      <c r="C825" t="str">
        <f>"1921"</f>
        <v>1921</v>
      </c>
      <c r="D825" t="str">
        <f>"05220"</f>
        <v>05220</v>
      </c>
      <c r="E825" t="s">
        <v>855</v>
      </c>
      <c r="F825" t="s">
        <v>861</v>
      </c>
      <c r="G825" t="str">
        <f>""</f>
        <v/>
      </c>
      <c r="H825" t="str">
        <f>" 20"</f>
        <v xml:space="preserve"> 20</v>
      </c>
      <c r="I825">
        <v>500.01</v>
      </c>
      <c r="J825">
        <v>9999999.9900000002</v>
      </c>
      <c r="K825" t="s">
        <v>343</v>
      </c>
      <c r="L825" t="s">
        <v>354</v>
      </c>
      <c r="M825" t="s">
        <v>858</v>
      </c>
      <c r="P825" t="s">
        <v>107</v>
      </c>
      <c r="Q825" t="s">
        <v>107</v>
      </c>
      <c r="R825" t="s">
        <v>857</v>
      </c>
    </row>
    <row r="826" spans="1:18" customFormat="1" x14ac:dyDescent="0.25">
      <c r="A826" t="str">
        <f>"31015"</f>
        <v>31015</v>
      </c>
      <c r="B826" t="str">
        <f>"05170"</f>
        <v>05170</v>
      </c>
      <c r="C826" t="str">
        <f>"1921"</f>
        <v>1921</v>
      </c>
      <c r="D826" t="str">
        <f>"05170B"</f>
        <v>05170B</v>
      </c>
      <c r="E826" t="s">
        <v>862</v>
      </c>
      <c r="F826" t="s">
        <v>855</v>
      </c>
      <c r="G826" t="str">
        <f>""</f>
        <v/>
      </c>
      <c r="H826" t="str">
        <f>" 10"</f>
        <v xml:space="preserve"> 10</v>
      </c>
      <c r="I826">
        <v>0.01</v>
      </c>
      <c r="J826">
        <v>500</v>
      </c>
      <c r="K826" t="s">
        <v>857</v>
      </c>
      <c r="P826" t="s">
        <v>107</v>
      </c>
      <c r="Q826" t="s">
        <v>107</v>
      </c>
      <c r="R826" t="s">
        <v>857</v>
      </c>
    </row>
    <row r="827" spans="1:18" customFormat="1" x14ac:dyDescent="0.25">
      <c r="A827" t="str">
        <f>"31015"</f>
        <v>31015</v>
      </c>
      <c r="B827" t="str">
        <f>"05170"</f>
        <v>05170</v>
      </c>
      <c r="C827" t="str">
        <f>"1921"</f>
        <v>1921</v>
      </c>
      <c r="D827" t="str">
        <f>"05170B"</f>
        <v>05170B</v>
      </c>
      <c r="E827" t="s">
        <v>862</v>
      </c>
      <c r="F827" t="s">
        <v>855</v>
      </c>
      <c r="G827" t="str">
        <f>""</f>
        <v/>
      </c>
      <c r="H827" t="str">
        <f>" 20"</f>
        <v xml:space="preserve"> 20</v>
      </c>
      <c r="I827">
        <v>500.01</v>
      </c>
      <c r="J827">
        <v>9999999.9900000002</v>
      </c>
      <c r="K827" t="s">
        <v>343</v>
      </c>
      <c r="L827" t="s">
        <v>354</v>
      </c>
      <c r="M827" t="s">
        <v>858</v>
      </c>
      <c r="P827" t="s">
        <v>107</v>
      </c>
      <c r="Q827" t="s">
        <v>107</v>
      </c>
      <c r="R827" t="s">
        <v>857</v>
      </c>
    </row>
    <row r="828" spans="1:18" customFormat="1" x14ac:dyDescent="0.25">
      <c r="A828" t="str">
        <f>"31049"</f>
        <v>31049</v>
      </c>
      <c r="B828" t="str">
        <f>"03170"</f>
        <v>03170</v>
      </c>
      <c r="C828" t="str">
        <f>"1921"</f>
        <v>1921</v>
      </c>
      <c r="D828" t="str">
        <f>"31049"</f>
        <v>31049</v>
      </c>
      <c r="E828" t="s">
        <v>863</v>
      </c>
      <c r="F828" t="s">
        <v>267</v>
      </c>
      <c r="G828" t="str">
        <f>""</f>
        <v/>
      </c>
      <c r="H828" t="str">
        <f>" 00"</f>
        <v xml:space="preserve"> 00</v>
      </c>
      <c r="I828">
        <v>0.01</v>
      </c>
      <c r="J828">
        <v>9999999.9900000002</v>
      </c>
      <c r="K828" t="s">
        <v>268</v>
      </c>
      <c r="L828" t="s">
        <v>269</v>
      </c>
      <c r="P828" t="s">
        <v>107</v>
      </c>
      <c r="Q828" t="s">
        <v>107</v>
      </c>
      <c r="R828" t="s">
        <v>270</v>
      </c>
    </row>
    <row r="829" spans="1:18" customFormat="1" x14ac:dyDescent="0.25">
      <c r="A829" t="str">
        <f>"31068"</f>
        <v>31068</v>
      </c>
      <c r="B829" t="str">
        <f>"03140"</f>
        <v>03140</v>
      </c>
      <c r="C829" t="str">
        <f>"1921"</f>
        <v>1921</v>
      </c>
      <c r="D829" t="str">
        <f>"31068"</f>
        <v>31068</v>
      </c>
      <c r="E829" t="s">
        <v>864</v>
      </c>
      <c r="F829" t="s">
        <v>259</v>
      </c>
      <c r="G829" t="str">
        <f>"GN0031068"</f>
        <v>GN0031068</v>
      </c>
      <c r="H829" t="str">
        <f>" 00"</f>
        <v xml:space="preserve"> 00</v>
      </c>
      <c r="I829">
        <v>0.01</v>
      </c>
      <c r="J829">
        <v>9999999.9900000002</v>
      </c>
      <c r="K829" t="s">
        <v>248</v>
      </c>
      <c r="L829" t="s">
        <v>856</v>
      </c>
      <c r="P829" t="s">
        <v>250</v>
      </c>
      <c r="Q829" t="s">
        <v>250</v>
      </c>
      <c r="R829" t="s">
        <v>865</v>
      </c>
    </row>
    <row r="830" spans="1:18" customFormat="1" x14ac:dyDescent="0.25">
      <c r="A830" t="str">
        <f>"31105"</f>
        <v>31105</v>
      </c>
      <c r="B830" t="str">
        <f>"02000"</f>
        <v>02000</v>
      </c>
      <c r="C830" t="str">
        <f>"1930"</f>
        <v>1930</v>
      </c>
      <c r="D830" t="str">
        <f>"31105"</f>
        <v>31105</v>
      </c>
      <c r="E830" t="s">
        <v>866</v>
      </c>
      <c r="F830" t="s">
        <v>187</v>
      </c>
      <c r="G830" t="str">
        <f>""</f>
        <v/>
      </c>
      <c r="H830" t="str">
        <f>" 00"</f>
        <v xml:space="preserve"> 00</v>
      </c>
      <c r="I830">
        <v>0.01</v>
      </c>
      <c r="J830">
        <v>9999999.9900000002</v>
      </c>
      <c r="K830" t="s">
        <v>188</v>
      </c>
      <c r="L830" t="s">
        <v>208</v>
      </c>
      <c r="P830" t="s">
        <v>107</v>
      </c>
      <c r="Q830" t="s">
        <v>107</v>
      </c>
      <c r="R830" t="s">
        <v>190</v>
      </c>
    </row>
    <row r="831" spans="1:18" customFormat="1" x14ac:dyDescent="0.25">
      <c r="A831" t="str">
        <f>"31105"</f>
        <v>31105</v>
      </c>
      <c r="B831" t="str">
        <f>"03140"</f>
        <v>03140</v>
      </c>
      <c r="C831" t="str">
        <f>"1930"</f>
        <v>1930</v>
      </c>
      <c r="D831" t="str">
        <f>"03140D"</f>
        <v>03140D</v>
      </c>
      <c r="E831" t="s">
        <v>866</v>
      </c>
      <c r="F831" t="s">
        <v>259</v>
      </c>
      <c r="G831" t="str">
        <f>""</f>
        <v/>
      </c>
      <c r="H831" t="str">
        <f>" 00"</f>
        <v xml:space="preserve"> 00</v>
      </c>
      <c r="I831">
        <v>0.01</v>
      </c>
      <c r="J831">
        <v>9999999.9900000002</v>
      </c>
      <c r="K831" t="s">
        <v>248</v>
      </c>
      <c r="L831" t="s">
        <v>249</v>
      </c>
      <c r="P831" t="s">
        <v>250</v>
      </c>
      <c r="Q831" t="s">
        <v>250</v>
      </c>
      <c r="R831" t="s">
        <v>251</v>
      </c>
    </row>
    <row r="832" spans="1:18" customFormat="1" x14ac:dyDescent="0.25">
      <c r="A832" t="str">
        <f>"31110"</f>
        <v>31110</v>
      </c>
      <c r="B832" t="str">
        <f>"02000"</f>
        <v>02000</v>
      </c>
      <c r="C832" t="str">
        <f>"1930"</f>
        <v>1930</v>
      </c>
      <c r="D832" t="str">
        <f>"31110"</f>
        <v>31110</v>
      </c>
      <c r="E832" t="s">
        <v>867</v>
      </c>
      <c r="F832" t="s">
        <v>187</v>
      </c>
      <c r="G832" t="str">
        <f>""</f>
        <v/>
      </c>
      <c r="H832" t="str">
        <f>" 00"</f>
        <v xml:space="preserve"> 00</v>
      </c>
      <c r="I832">
        <v>0.01</v>
      </c>
      <c r="J832">
        <v>9999999.9900000002</v>
      </c>
      <c r="K832" t="s">
        <v>188</v>
      </c>
      <c r="L832" t="s">
        <v>208</v>
      </c>
      <c r="P832" t="s">
        <v>230</v>
      </c>
      <c r="Q832" t="s">
        <v>230</v>
      </c>
      <c r="R832" t="s">
        <v>190</v>
      </c>
    </row>
    <row r="833" spans="1:18" customFormat="1" x14ac:dyDescent="0.25">
      <c r="A833" t="str">
        <f>"31205"</f>
        <v>31205</v>
      </c>
      <c r="B833" t="str">
        <f>"03000"</f>
        <v>03000</v>
      </c>
      <c r="C833" t="str">
        <f>"1930"</f>
        <v>1930</v>
      </c>
      <c r="D833" t="str">
        <f>"31205"</f>
        <v>31205</v>
      </c>
      <c r="E833" t="s">
        <v>868</v>
      </c>
      <c r="F833" t="s">
        <v>216</v>
      </c>
      <c r="G833" t="str">
        <f>""</f>
        <v/>
      </c>
      <c r="H833" t="str">
        <f>" 00"</f>
        <v xml:space="preserve"> 00</v>
      </c>
      <c r="I833">
        <v>0.01</v>
      </c>
      <c r="J833">
        <v>9999999.9900000002</v>
      </c>
      <c r="K833" t="s">
        <v>31</v>
      </c>
      <c r="L833" t="s">
        <v>217</v>
      </c>
      <c r="P833" t="s">
        <v>24</v>
      </c>
      <c r="Q833" t="s">
        <v>24</v>
      </c>
      <c r="R833" t="s">
        <v>31</v>
      </c>
    </row>
    <row r="834" spans="1:18" customFormat="1" x14ac:dyDescent="0.25">
      <c r="A834" t="str">
        <f>"32005"</f>
        <v>32005</v>
      </c>
      <c r="B834" t="str">
        <f>"03100"</f>
        <v>03100</v>
      </c>
      <c r="C834" t="str">
        <f>"1930"</f>
        <v>1930</v>
      </c>
      <c r="D834" t="str">
        <f>"03100"</f>
        <v>03100</v>
      </c>
      <c r="E834" t="s">
        <v>869</v>
      </c>
      <c r="F834" t="s">
        <v>655</v>
      </c>
      <c r="G834" t="str">
        <f>""</f>
        <v/>
      </c>
      <c r="H834" t="str">
        <f>" 00"</f>
        <v xml:space="preserve"> 00</v>
      </c>
      <c r="I834">
        <v>0.01</v>
      </c>
      <c r="J834">
        <v>9999999.9900000002</v>
      </c>
      <c r="K834" t="s">
        <v>240</v>
      </c>
      <c r="L834" t="s">
        <v>870</v>
      </c>
      <c r="P834" t="s">
        <v>230</v>
      </c>
      <c r="Q834" t="s">
        <v>230</v>
      </c>
      <c r="R834" t="s">
        <v>230</v>
      </c>
    </row>
    <row r="835" spans="1:18" customFormat="1" x14ac:dyDescent="0.25">
      <c r="A835" t="str">
        <f>"32105"</f>
        <v>32105</v>
      </c>
      <c r="B835" t="str">
        <f>"02120"</f>
        <v>02120</v>
      </c>
      <c r="C835" t="str">
        <f>"1930"</f>
        <v>1930</v>
      </c>
      <c r="D835" t="str">
        <f>"02120B"</f>
        <v>02120B</v>
      </c>
      <c r="E835" t="s">
        <v>871</v>
      </c>
      <c r="F835" t="s">
        <v>207</v>
      </c>
      <c r="G835" t="str">
        <f>""</f>
        <v/>
      </c>
      <c r="H835" t="str">
        <f>" 00"</f>
        <v xml:space="preserve"> 00</v>
      </c>
      <c r="I835">
        <v>0.01</v>
      </c>
      <c r="J835">
        <v>9999999.9900000002</v>
      </c>
      <c r="K835" t="s">
        <v>208</v>
      </c>
      <c r="L835" t="s">
        <v>209</v>
      </c>
      <c r="P835" t="s">
        <v>107</v>
      </c>
      <c r="Q835" t="s">
        <v>107</v>
      </c>
      <c r="R835" t="s">
        <v>210</v>
      </c>
    </row>
    <row r="836" spans="1:18" customFormat="1" x14ac:dyDescent="0.25">
      <c r="A836" t="str">
        <f>"32105"</f>
        <v>32105</v>
      </c>
      <c r="B836" t="str">
        <f>"03000"</f>
        <v>03000</v>
      </c>
      <c r="C836" t="str">
        <f>"1930"</f>
        <v>1930</v>
      </c>
      <c r="D836" t="str">
        <f>"03000B"</f>
        <v>03000B</v>
      </c>
      <c r="E836" t="s">
        <v>871</v>
      </c>
      <c r="F836" t="s">
        <v>216</v>
      </c>
      <c r="G836" t="str">
        <f>""</f>
        <v/>
      </c>
      <c r="H836" t="str">
        <f>" 00"</f>
        <v xml:space="preserve"> 00</v>
      </c>
      <c r="I836">
        <v>0.01</v>
      </c>
      <c r="J836">
        <v>9999999.9900000002</v>
      </c>
      <c r="K836" t="s">
        <v>31</v>
      </c>
      <c r="L836" t="s">
        <v>188</v>
      </c>
      <c r="M836" t="s">
        <v>208</v>
      </c>
      <c r="N836" t="s">
        <v>209</v>
      </c>
      <c r="P836" t="s">
        <v>24</v>
      </c>
      <c r="Q836" t="s">
        <v>24</v>
      </c>
      <c r="R836" t="s">
        <v>31</v>
      </c>
    </row>
    <row r="837" spans="1:18" customFormat="1" x14ac:dyDescent="0.25">
      <c r="A837" t="str">
        <f>"32105"</f>
        <v>32105</v>
      </c>
      <c r="B837" t="str">
        <f>"03140"</f>
        <v>03140</v>
      </c>
      <c r="C837" t="str">
        <f>"1930"</f>
        <v>1930</v>
      </c>
      <c r="D837" t="str">
        <f>"03140E"</f>
        <v>03140E</v>
      </c>
      <c r="E837" t="s">
        <v>871</v>
      </c>
      <c r="F837" t="s">
        <v>259</v>
      </c>
      <c r="G837" t="str">
        <f>""</f>
        <v/>
      </c>
      <c r="H837" t="str">
        <f>" 00"</f>
        <v xml:space="preserve"> 00</v>
      </c>
      <c r="I837">
        <v>0.01</v>
      </c>
      <c r="J837">
        <v>9999999.9900000002</v>
      </c>
      <c r="K837" t="s">
        <v>248</v>
      </c>
      <c r="L837" t="s">
        <v>249</v>
      </c>
      <c r="P837" t="s">
        <v>250</v>
      </c>
      <c r="Q837" t="s">
        <v>250</v>
      </c>
      <c r="R837" t="s">
        <v>251</v>
      </c>
    </row>
    <row r="838" spans="1:18" customFormat="1" x14ac:dyDescent="0.25">
      <c r="A838" t="str">
        <f>"32115"</f>
        <v>32115</v>
      </c>
      <c r="B838" t="str">
        <f>"02000"</f>
        <v>02000</v>
      </c>
      <c r="C838" t="str">
        <f>"1930"</f>
        <v>1930</v>
      </c>
      <c r="D838" t="str">
        <f>"32115"</f>
        <v>32115</v>
      </c>
      <c r="E838" t="s">
        <v>872</v>
      </c>
      <c r="F838" t="s">
        <v>187</v>
      </c>
      <c r="G838" t="str">
        <f>""</f>
        <v/>
      </c>
      <c r="H838" t="str">
        <f>" 00"</f>
        <v xml:space="preserve"> 00</v>
      </c>
      <c r="I838">
        <v>0.01</v>
      </c>
      <c r="J838">
        <v>9999999.9900000002</v>
      </c>
      <c r="K838" t="s">
        <v>188</v>
      </c>
      <c r="L838" t="s">
        <v>208</v>
      </c>
      <c r="P838" t="s">
        <v>107</v>
      </c>
      <c r="Q838" t="s">
        <v>107</v>
      </c>
      <c r="R838" t="s">
        <v>190</v>
      </c>
    </row>
    <row r="839" spans="1:18" customFormat="1" x14ac:dyDescent="0.25">
      <c r="A839" t="str">
        <f>"33005"</f>
        <v>33005</v>
      </c>
      <c r="B839" t="str">
        <f>"01150"</f>
        <v>01150</v>
      </c>
      <c r="C839" t="str">
        <f>"1930"</f>
        <v>1930</v>
      </c>
      <c r="D839" t="str">
        <f>"01150A"</f>
        <v>01150A</v>
      </c>
      <c r="E839" t="s">
        <v>873</v>
      </c>
      <c r="F839" t="s">
        <v>874</v>
      </c>
      <c r="G839" t="str">
        <f>""</f>
        <v/>
      </c>
      <c r="H839" t="str">
        <f>" 10"</f>
        <v xml:space="preserve"> 10</v>
      </c>
      <c r="I839">
        <v>0.01</v>
      </c>
      <c r="J839">
        <v>500</v>
      </c>
      <c r="K839" t="s">
        <v>645</v>
      </c>
      <c r="L839" t="s">
        <v>42</v>
      </c>
      <c r="M839" t="s">
        <v>40</v>
      </c>
      <c r="N839" t="s">
        <v>646</v>
      </c>
      <c r="P839" t="s">
        <v>24</v>
      </c>
      <c r="Q839" t="s">
        <v>24</v>
      </c>
      <c r="R839" t="s">
        <v>646</v>
      </c>
    </row>
    <row r="840" spans="1:18" customFormat="1" x14ac:dyDescent="0.25">
      <c r="A840" t="str">
        <f>"33005"</f>
        <v>33005</v>
      </c>
      <c r="B840" t="str">
        <f>"01150"</f>
        <v>01150</v>
      </c>
      <c r="C840" t="str">
        <f>"1930"</f>
        <v>1930</v>
      </c>
      <c r="D840" t="str">
        <f>"01150A"</f>
        <v>01150A</v>
      </c>
      <c r="E840" t="s">
        <v>873</v>
      </c>
      <c r="F840" t="s">
        <v>874</v>
      </c>
      <c r="G840" t="str">
        <f>""</f>
        <v/>
      </c>
      <c r="H840" t="str">
        <f>" 20"</f>
        <v xml:space="preserve"> 20</v>
      </c>
      <c r="I840">
        <v>500.01</v>
      </c>
      <c r="J840">
        <v>9999999.9900000002</v>
      </c>
      <c r="K840" t="s">
        <v>645</v>
      </c>
      <c r="L840" t="s">
        <v>42</v>
      </c>
      <c r="M840" t="s">
        <v>40</v>
      </c>
      <c r="P840" t="s">
        <v>24</v>
      </c>
      <c r="Q840" t="s">
        <v>24</v>
      </c>
      <c r="R840" t="s">
        <v>646</v>
      </c>
    </row>
    <row r="841" spans="1:18" customFormat="1" x14ac:dyDescent="0.25">
      <c r="A841" t="str">
        <f>"33005"</f>
        <v>33005</v>
      </c>
      <c r="B841" t="str">
        <f>"01151"</f>
        <v>01151</v>
      </c>
      <c r="C841" t="str">
        <f>"1930"</f>
        <v>1930</v>
      </c>
      <c r="D841" t="str">
        <f>"01151"</f>
        <v>01151</v>
      </c>
      <c r="E841" t="s">
        <v>873</v>
      </c>
      <c r="F841" t="s">
        <v>875</v>
      </c>
      <c r="G841" t="str">
        <f>""</f>
        <v/>
      </c>
      <c r="H841" t="str">
        <f>" 10"</f>
        <v xml:space="preserve"> 10</v>
      </c>
      <c r="I841">
        <v>0.01</v>
      </c>
      <c r="J841">
        <v>500</v>
      </c>
      <c r="K841" t="s">
        <v>645</v>
      </c>
      <c r="L841" t="s">
        <v>42</v>
      </c>
      <c r="M841" t="s">
        <v>40</v>
      </c>
      <c r="N841" t="s">
        <v>646</v>
      </c>
      <c r="P841" t="s">
        <v>24</v>
      </c>
      <c r="Q841" t="s">
        <v>24</v>
      </c>
      <c r="R841" t="s">
        <v>646</v>
      </c>
    </row>
    <row r="842" spans="1:18" customFormat="1" x14ac:dyDescent="0.25">
      <c r="A842" t="str">
        <f>"33005"</f>
        <v>33005</v>
      </c>
      <c r="B842" t="str">
        <f>"01151"</f>
        <v>01151</v>
      </c>
      <c r="C842" t="str">
        <f>"1930"</f>
        <v>1930</v>
      </c>
      <c r="D842" t="str">
        <f>"01151"</f>
        <v>01151</v>
      </c>
      <c r="E842" t="s">
        <v>873</v>
      </c>
      <c r="F842" t="s">
        <v>875</v>
      </c>
      <c r="G842" t="str">
        <f>""</f>
        <v/>
      </c>
      <c r="H842" t="str">
        <f>" 20"</f>
        <v xml:space="preserve"> 20</v>
      </c>
      <c r="I842">
        <v>500.01</v>
      </c>
      <c r="J842">
        <v>9999999.9900000002</v>
      </c>
      <c r="K842" t="s">
        <v>645</v>
      </c>
      <c r="L842" t="s">
        <v>42</v>
      </c>
      <c r="M842" t="s">
        <v>40</v>
      </c>
      <c r="P842" t="s">
        <v>24</v>
      </c>
      <c r="Q842" t="s">
        <v>24</v>
      </c>
      <c r="R842" t="s">
        <v>646</v>
      </c>
    </row>
    <row r="843" spans="1:18" customFormat="1" x14ac:dyDescent="0.25">
      <c r="A843" t="str">
        <f>"33005"</f>
        <v>33005</v>
      </c>
      <c r="B843" t="str">
        <f>"01152"</f>
        <v>01152</v>
      </c>
      <c r="C843" t="str">
        <f>"1930"</f>
        <v>1930</v>
      </c>
      <c r="D843" t="str">
        <f>"01152"</f>
        <v>01152</v>
      </c>
      <c r="E843" t="s">
        <v>873</v>
      </c>
      <c r="F843" t="s">
        <v>876</v>
      </c>
      <c r="G843" t="str">
        <f>""</f>
        <v/>
      </c>
      <c r="H843" t="str">
        <f>" 10"</f>
        <v xml:space="preserve"> 10</v>
      </c>
      <c r="I843">
        <v>0.01</v>
      </c>
      <c r="J843">
        <v>500</v>
      </c>
      <c r="K843" t="s">
        <v>645</v>
      </c>
      <c r="L843" t="s">
        <v>42</v>
      </c>
      <c r="M843" t="s">
        <v>40</v>
      </c>
      <c r="N843" t="s">
        <v>646</v>
      </c>
      <c r="P843" t="s">
        <v>24</v>
      </c>
      <c r="Q843" t="s">
        <v>24</v>
      </c>
      <c r="R843" t="s">
        <v>646</v>
      </c>
    </row>
    <row r="844" spans="1:18" customFormat="1" x14ac:dyDescent="0.25">
      <c r="A844" t="str">
        <f>"33005"</f>
        <v>33005</v>
      </c>
      <c r="B844" t="str">
        <f>"01152"</f>
        <v>01152</v>
      </c>
      <c r="C844" t="str">
        <f>"1930"</f>
        <v>1930</v>
      </c>
      <c r="D844" t="str">
        <f>"01152"</f>
        <v>01152</v>
      </c>
      <c r="E844" t="s">
        <v>873</v>
      </c>
      <c r="F844" t="s">
        <v>876</v>
      </c>
      <c r="G844" t="str">
        <f>""</f>
        <v/>
      </c>
      <c r="H844" t="str">
        <f>" 20"</f>
        <v xml:space="preserve"> 20</v>
      </c>
      <c r="I844">
        <v>500.01</v>
      </c>
      <c r="J844">
        <v>9999999.9900000002</v>
      </c>
      <c r="K844" t="s">
        <v>645</v>
      </c>
      <c r="L844" t="s">
        <v>42</v>
      </c>
      <c r="M844" t="s">
        <v>40</v>
      </c>
      <c r="P844" t="s">
        <v>24</v>
      </c>
      <c r="Q844" t="s">
        <v>24</v>
      </c>
      <c r="R844" t="s">
        <v>646</v>
      </c>
    </row>
    <row r="845" spans="1:18" customFormat="1" x14ac:dyDescent="0.25">
      <c r="A845" t="str">
        <f>"33005"</f>
        <v>33005</v>
      </c>
      <c r="B845" t="str">
        <f>"01154"</f>
        <v>01154</v>
      </c>
      <c r="C845" t="str">
        <f>"1930"</f>
        <v>1930</v>
      </c>
      <c r="D845" t="str">
        <f>"01154"</f>
        <v>01154</v>
      </c>
      <c r="E845" t="s">
        <v>873</v>
      </c>
      <c r="F845" t="s">
        <v>877</v>
      </c>
      <c r="G845" t="str">
        <f>""</f>
        <v/>
      </c>
      <c r="H845" t="str">
        <f>" 10"</f>
        <v xml:space="preserve"> 10</v>
      </c>
      <c r="I845">
        <v>0.01</v>
      </c>
      <c r="J845">
        <v>500</v>
      </c>
      <c r="K845" t="s">
        <v>645</v>
      </c>
      <c r="L845" t="s">
        <v>42</v>
      </c>
      <c r="M845" t="s">
        <v>40</v>
      </c>
      <c r="N845" t="s">
        <v>646</v>
      </c>
      <c r="P845" t="s">
        <v>24</v>
      </c>
      <c r="Q845" t="s">
        <v>24</v>
      </c>
      <c r="R845" t="s">
        <v>646</v>
      </c>
    </row>
    <row r="846" spans="1:18" customFormat="1" x14ac:dyDescent="0.25">
      <c r="A846" t="str">
        <f>"33005"</f>
        <v>33005</v>
      </c>
      <c r="B846" t="str">
        <f>"01154"</f>
        <v>01154</v>
      </c>
      <c r="C846" t="str">
        <f>"1930"</f>
        <v>1930</v>
      </c>
      <c r="D846" t="str">
        <f>"01154"</f>
        <v>01154</v>
      </c>
      <c r="E846" t="s">
        <v>873</v>
      </c>
      <c r="F846" t="s">
        <v>877</v>
      </c>
      <c r="G846" t="str">
        <f>""</f>
        <v/>
      </c>
      <c r="H846" t="str">
        <f>" 20"</f>
        <v xml:space="preserve"> 20</v>
      </c>
      <c r="I846">
        <v>500.01</v>
      </c>
      <c r="J846">
        <v>9999999.9900000002</v>
      </c>
      <c r="K846" t="s">
        <v>645</v>
      </c>
      <c r="L846" t="s">
        <v>42</v>
      </c>
      <c r="M846" t="s">
        <v>40</v>
      </c>
      <c r="P846" t="s">
        <v>24</v>
      </c>
      <c r="Q846" t="s">
        <v>24</v>
      </c>
      <c r="R846" t="s">
        <v>646</v>
      </c>
    </row>
    <row r="847" spans="1:18" customFormat="1" x14ac:dyDescent="0.25">
      <c r="A847" t="str">
        <f>"33010"</f>
        <v>33010</v>
      </c>
      <c r="B847" t="str">
        <f>"01150"</f>
        <v>01150</v>
      </c>
      <c r="C847" t="str">
        <f>"1930"</f>
        <v>1930</v>
      </c>
      <c r="D847" t="str">
        <f>"01150B"</f>
        <v>01150B</v>
      </c>
      <c r="E847" t="s">
        <v>878</v>
      </c>
      <c r="F847" t="s">
        <v>874</v>
      </c>
      <c r="G847" t="str">
        <f>""</f>
        <v/>
      </c>
      <c r="H847" t="str">
        <f>" 10"</f>
        <v xml:space="preserve"> 10</v>
      </c>
      <c r="I847">
        <v>0.01</v>
      </c>
      <c r="J847">
        <v>500</v>
      </c>
      <c r="K847" t="s">
        <v>645</v>
      </c>
      <c r="L847" t="s">
        <v>42</v>
      </c>
      <c r="M847" t="s">
        <v>40</v>
      </c>
      <c r="N847" t="s">
        <v>646</v>
      </c>
      <c r="P847" t="s">
        <v>24</v>
      </c>
      <c r="Q847" t="s">
        <v>24</v>
      </c>
      <c r="R847" t="s">
        <v>646</v>
      </c>
    </row>
    <row r="848" spans="1:18" customFormat="1" x14ac:dyDescent="0.25">
      <c r="A848" t="str">
        <f>"33010"</f>
        <v>33010</v>
      </c>
      <c r="B848" t="str">
        <f>"01150"</f>
        <v>01150</v>
      </c>
      <c r="C848" t="str">
        <f>"1930"</f>
        <v>1930</v>
      </c>
      <c r="D848" t="str">
        <f>"01150B"</f>
        <v>01150B</v>
      </c>
      <c r="E848" t="s">
        <v>878</v>
      </c>
      <c r="F848" t="s">
        <v>874</v>
      </c>
      <c r="G848" t="str">
        <f>""</f>
        <v/>
      </c>
      <c r="H848" t="str">
        <f>" 20"</f>
        <v xml:space="preserve"> 20</v>
      </c>
      <c r="I848">
        <v>500.01</v>
      </c>
      <c r="J848">
        <v>9999999.9900000002</v>
      </c>
      <c r="K848" t="s">
        <v>645</v>
      </c>
      <c r="L848" t="s">
        <v>42</v>
      </c>
      <c r="M848" t="s">
        <v>40</v>
      </c>
      <c r="P848" t="s">
        <v>24</v>
      </c>
      <c r="Q848" t="s">
        <v>24</v>
      </c>
      <c r="R848" t="s">
        <v>646</v>
      </c>
    </row>
    <row r="849" spans="1:18" customFormat="1" x14ac:dyDescent="0.25">
      <c r="A849" t="str">
        <f>"33105"</f>
        <v>33105</v>
      </c>
      <c r="B849" t="str">
        <f>"01100"</f>
        <v>01100</v>
      </c>
      <c r="C849" t="str">
        <f>"1930"</f>
        <v>1930</v>
      </c>
      <c r="D849" t="str">
        <f>"01100"</f>
        <v>01100</v>
      </c>
      <c r="E849" t="s">
        <v>644</v>
      </c>
      <c r="F849" t="s">
        <v>644</v>
      </c>
      <c r="G849" t="str">
        <f>""</f>
        <v/>
      </c>
      <c r="H849" t="str">
        <f>" 10"</f>
        <v xml:space="preserve"> 10</v>
      </c>
      <c r="I849">
        <v>0.01</v>
      </c>
      <c r="J849">
        <v>500</v>
      </c>
      <c r="K849" t="s">
        <v>645</v>
      </c>
      <c r="L849" t="s">
        <v>42</v>
      </c>
      <c r="M849" t="s">
        <v>40</v>
      </c>
      <c r="N849" t="s">
        <v>646</v>
      </c>
      <c r="P849" t="s">
        <v>24</v>
      </c>
      <c r="Q849" t="s">
        <v>24</v>
      </c>
      <c r="R849" t="s">
        <v>646</v>
      </c>
    </row>
    <row r="850" spans="1:18" customFormat="1" x14ac:dyDescent="0.25">
      <c r="A850" t="str">
        <f>"33105"</f>
        <v>33105</v>
      </c>
      <c r="B850" t="str">
        <f>"01100"</f>
        <v>01100</v>
      </c>
      <c r="C850" t="str">
        <f>"1930"</f>
        <v>1930</v>
      </c>
      <c r="D850" t="str">
        <f>"01100"</f>
        <v>01100</v>
      </c>
      <c r="E850" t="s">
        <v>644</v>
      </c>
      <c r="F850" t="s">
        <v>644</v>
      </c>
      <c r="G850" t="str">
        <f>""</f>
        <v/>
      </c>
      <c r="H850" t="str">
        <f>" 20"</f>
        <v xml:space="preserve"> 20</v>
      </c>
      <c r="I850">
        <v>500.01</v>
      </c>
      <c r="J850">
        <v>9999999.9900000002</v>
      </c>
      <c r="K850" t="s">
        <v>645</v>
      </c>
      <c r="L850" t="s">
        <v>42</v>
      </c>
      <c r="M850" t="s">
        <v>40</v>
      </c>
      <c r="N850" t="s">
        <v>41</v>
      </c>
      <c r="P850" t="s">
        <v>24</v>
      </c>
      <c r="Q850" t="s">
        <v>24</v>
      </c>
      <c r="R850" t="s">
        <v>646</v>
      </c>
    </row>
    <row r="851" spans="1:18" customFormat="1" x14ac:dyDescent="0.25">
      <c r="A851" t="str">
        <f>"33105"</f>
        <v>33105</v>
      </c>
      <c r="B851" t="str">
        <f>"01110"</f>
        <v>01110</v>
      </c>
      <c r="C851" t="str">
        <f>"1930"</f>
        <v>1930</v>
      </c>
      <c r="D851" t="str">
        <f>"01110"</f>
        <v>01110</v>
      </c>
      <c r="E851" t="s">
        <v>644</v>
      </c>
      <c r="F851" t="s">
        <v>879</v>
      </c>
      <c r="G851" t="str">
        <f>""</f>
        <v/>
      </c>
      <c r="H851" t="str">
        <f>" 10"</f>
        <v xml:space="preserve"> 10</v>
      </c>
      <c r="I851">
        <v>0.01</v>
      </c>
      <c r="J851">
        <v>500</v>
      </c>
      <c r="K851" t="s">
        <v>646</v>
      </c>
      <c r="L851" t="s">
        <v>880</v>
      </c>
      <c r="M851" t="s">
        <v>42</v>
      </c>
      <c r="N851" t="s">
        <v>645</v>
      </c>
      <c r="P851" t="s">
        <v>24</v>
      </c>
      <c r="Q851" t="s">
        <v>24</v>
      </c>
      <c r="R851" t="s">
        <v>646</v>
      </c>
    </row>
    <row r="852" spans="1:18" customFormat="1" x14ac:dyDescent="0.25">
      <c r="A852" t="str">
        <f>"33105"</f>
        <v>33105</v>
      </c>
      <c r="B852" t="str">
        <f>"01110"</f>
        <v>01110</v>
      </c>
      <c r="C852" t="str">
        <f>"1930"</f>
        <v>1930</v>
      </c>
      <c r="D852" t="str">
        <f>"01110"</f>
        <v>01110</v>
      </c>
      <c r="E852" t="s">
        <v>644</v>
      </c>
      <c r="F852" t="s">
        <v>879</v>
      </c>
      <c r="G852" t="str">
        <f>""</f>
        <v/>
      </c>
      <c r="H852" t="str">
        <f>" 20"</f>
        <v xml:space="preserve"> 20</v>
      </c>
      <c r="I852">
        <v>500.01</v>
      </c>
      <c r="J852">
        <v>9999999.9900000002</v>
      </c>
      <c r="K852" t="s">
        <v>880</v>
      </c>
      <c r="L852" t="s">
        <v>42</v>
      </c>
      <c r="M852" t="s">
        <v>40</v>
      </c>
      <c r="N852" t="s">
        <v>645</v>
      </c>
      <c r="P852" t="s">
        <v>24</v>
      </c>
      <c r="Q852" t="s">
        <v>24</v>
      </c>
      <c r="R852" t="s">
        <v>646</v>
      </c>
    </row>
    <row r="853" spans="1:18" customFormat="1" x14ac:dyDescent="0.25">
      <c r="A853" t="str">
        <f>"33110"</f>
        <v>33110</v>
      </c>
      <c r="B853" t="str">
        <f>"03140"</f>
        <v>03140</v>
      </c>
      <c r="C853" t="str">
        <f>"1930"</f>
        <v>1930</v>
      </c>
      <c r="D853" t="str">
        <f>"33110"</f>
        <v>33110</v>
      </c>
      <c r="E853" t="s">
        <v>881</v>
      </c>
      <c r="F853" t="s">
        <v>259</v>
      </c>
      <c r="G853" t="str">
        <f>""</f>
        <v/>
      </c>
      <c r="H853" t="str">
        <f>" 00"</f>
        <v xml:space="preserve"> 00</v>
      </c>
      <c r="I853">
        <v>0.01</v>
      </c>
      <c r="J853">
        <v>9999999.9900000002</v>
      </c>
      <c r="K853" t="s">
        <v>248</v>
      </c>
      <c r="L853" t="s">
        <v>249</v>
      </c>
      <c r="P853" t="s">
        <v>250</v>
      </c>
      <c r="Q853" t="s">
        <v>250</v>
      </c>
      <c r="R853" t="s">
        <v>251</v>
      </c>
    </row>
    <row r="854" spans="1:18" customFormat="1" x14ac:dyDescent="0.25">
      <c r="A854" t="str">
        <f>"34001"</f>
        <v>34001</v>
      </c>
      <c r="B854" t="str">
        <f>"01450"</f>
        <v>01450</v>
      </c>
      <c r="C854" t="str">
        <f>"1300"</f>
        <v>1300</v>
      </c>
      <c r="D854" t="str">
        <f>"34001"</f>
        <v>34001</v>
      </c>
      <c r="E854" t="s">
        <v>882</v>
      </c>
      <c r="F854" t="s">
        <v>119</v>
      </c>
      <c r="G854" t="str">
        <f>""</f>
        <v/>
      </c>
      <c r="H854" t="str">
        <f>" 00"</f>
        <v xml:space="preserve"> 00</v>
      </c>
      <c r="I854">
        <v>0.01</v>
      </c>
      <c r="J854">
        <v>9999999.9900000002</v>
      </c>
      <c r="K854" t="s">
        <v>56</v>
      </c>
      <c r="L854" t="s">
        <v>57</v>
      </c>
      <c r="M854" t="s">
        <v>58</v>
      </c>
      <c r="P854" t="s">
        <v>29</v>
      </c>
      <c r="Q854" t="s">
        <v>29</v>
      </c>
      <c r="R854" t="s">
        <v>883</v>
      </c>
    </row>
    <row r="855" spans="1:18" customFormat="1" x14ac:dyDescent="0.25">
      <c r="A855" t="str">
        <f>"34205"</f>
        <v>34205</v>
      </c>
      <c r="B855" t="str">
        <f>"01450"</f>
        <v>01450</v>
      </c>
      <c r="C855" t="str">
        <f>"1300"</f>
        <v>1300</v>
      </c>
      <c r="D855" t="str">
        <f>"34205"</f>
        <v>34205</v>
      </c>
      <c r="E855" t="s">
        <v>884</v>
      </c>
      <c r="F855" t="s">
        <v>119</v>
      </c>
      <c r="G855" t="str">
        <f>""</f>
        <v/>
      </c>
      <c r="H855" t="str">
        <f>" 00"</f>
        <v xml:space="preserve"> 00</v>
      </c>
      <c r="I855">
        <v>0.01</v>
      </c>
      <c r="J855">
        <v>9999999.9900000002</v>
      </c>
      <c r="K855" t="s">
        <v>56</v>
      </c>
      <c r="L855" t="s">
        <v>57</v>
      </c>
      <c r="M855" t="s">
        <v>58</v>
      </c>
      <c r="P855" t="s">
        <v>29</v>
      </c>
      <c r="Q855" t="s">
        <v>29</v>
      </c>
      <c r="R855" t="s">
        <v>59</v>
      </c>
    </row>
    <row r="856" spans="1:18" customFormat="1" x14ac:dyDescent="0.25">
      <c r="A856" t="str">
        <f>"35010"</f>
        <v>35010</v>
      </c>
      <c r="B856" t="str">
        <f>"03140"</f>
        <v>03140</v>
      </c>
      <c r="C856" t="str">
        <f>"1930"</f>
        <v>1930</v>
      </c>
      <c r="D856" t="str">
        <f>"35010"</f>
        <v>35010</v>
      </c>
      <c r="E856" t="s">
        <v>885</v>
      </c>
      <c r="F856" t="s">
        <v>259</v>
      </c>
      <c r="G856" t="str">
        <f>""</f>
        <v/>
      </c>
      <c r="H856" t="str">
        <f>" 00"</f>
        <v xml:space="preserve"> 00</v>
      </c>
      <c r="I856">
        <v>0.01</v>
      </c>
      <c r="J856">
        <v>9999999.9900000002</v>
      </c>
      <c r="K856" t="s">
        <v>248</v>
      </c>
      <c r="L856" t="s">
        <v>249</v>
      </c>
      <c r="P856" t="s">
        <v>250</v>
      </c>
      <c r="Q856" t="s">
        <v>250</v>
      </c>
      <c r="R856" t="s">
        <v>251</v>
      </c>
    </row>
    <row r="857" spans="1:18" customFormat="1" x14ac:dyDescent="0.25">
      <c r="A857" t="str">
        <f>"35015"</f>
        <v>35015</v>
      </c>
      <c r="B857" t="str">
        <f>"02120"</f>
        <v>02120</v>
      </c>
      <c r="C857" t="str">
        <f>"1930"</f>
        <v>1930</v>
      </c>
      <c r="D857" t="str">
        <f>"35015"</f>
        <v>35015</v>
      </c>
      <c r="E857" t="s">
        <v>886</v>
      </c>
      <c r="F857" t="s">
        <v>207</v>
      </c>
      <c r="G857" t="str">
        <f>""</f>
        <v/>
      </c>
      <c r="H857" t="str">
        <f>" 00"</f>
        <v xml:space="preserve"> 00</v>
      </c>
      <c r="I857">
        <v>0.01</v>
      </c>
      <c r="J857">
        <v>9999999.9900000002</v>
      </c>
      <c r="K857" t="s">
        <v>208</v>
      </c>
      <c r="L857" t="s">
        <v>209</v>
      </c>
      <c r="P857" t="s">
        <v>107</v>
      </c>
      <c r="Q857" t="s">
        <v>107</v>
      </c>
      <c r="R857" t="s">
        <v>210</v>
      </c>
    </row>
    <row r="858" spans="1:18" customFormat="1" x14ac:dyDescent="0.25">
      <c r="A858" t="str">
        <f>"35020"</f>
        <v>35020</v>
      </c>
      <c r="B858" t="str">
        <f>"02120"</f>
        <v>02120</v>
      </c>
      <c r="C858" t="str">
        <f>"1930"</f>
        <v>1930</v>
      </c>
      <c r="D858" t="str">
        <f>"35020"</f>
        <v>35020</v>
      </c>
      <c r="E858" t="s">
        <v>887</v>
      </c>
      <c r="F858" t="s">
        <v>207</v>
      </c>
      <c r="G858" t="str">
        <f>""</f>
        <v/>
      </c>
      <c r="H858" t="str">
        <f>" 00"</f>
        <v xml:space="preserve"> 00</v>
      </c>
      <c r="I858">
        <v>0.01</v>
      </c>
      <c r="J858">
        <v>9999999.9900000002</v>
      </c>
      <c r="K858" t="s">
        <v>208</v>
      </c>
      <c r="L858" t="s">
        <v>209</v>
      </c>
      <c r="P858" t="s">
        <v>107</v>
      </c>
      <c r="Q858" t="s">
        <v>107</v>
      </c>
      <c r="R858" t="s">
        <v>210</v>
      </c>
    </row>
    <row r="859" spans="1:18" customFormat="1" x14ac:dyDescent="0.25">
      <c r="A859" t="str">
        <f>"35025"</f>
        <v>35025</v>
      </c>
      <c r="B859" t="str">
        <f>"01100"</f>
        <v>01100</v>
      </c>
      <c r="C859" t="str">
        <f>"1930"</f>
        <v>1930</v>
      </c>
      <c r="D859" t="str">
        <f>"35025"</f>
        <v>35025</v>
      </c>
      <c r="E859" t="s">
        <v>888</v>
      </c>
      <c r="F859" t="s">
        <v>644</v>
      </c>
      <c r="G859" t="str">
        <f>""</f>
        <v/>
      </c>
      <c r="H859" t="str">
        <f>" 10"</f>
        <v xml:space="preserve"> 10</v>
      </c>
      <c r="I859">
        <v>0.01</v>
      </c>
      <c r="J859">
        <v>500</v>
      </c>
      <c r="K859" t="s">
        <v>645</v>
      </c>
      <c r="L859" t="s">
        <v>42</v>
      </c>
      <c r="M859" t="s">
        <v>40</v>
      </c>
      <c r="N859" t="s">
        <v>646</v>
      </c>
      <c r="P859" t="s">
        <v>24</v>
      </c>
      <c r="Q859" t="s">
        <v>24</v>
      </c>
      <c r="R859" t="s">
        <v>646</v>
      </c>
    </row>
    <row r="860" spans="1:18" customFormat="1" x14ac:dyDescent="0.25">
      <c r="A860" t="str">
        <f>"35025"</f>
        <v>35025</v>
      </c>
      <c r="B860" t="str">
        <f>"01100"</f>
        <v>01100</v>
      </c>
      <c r="C860" t="str">
        <f>"1930"</f>
        <v>1930</v>
      </c>
      <c r="D860" t="str">
        <f>"35025"</f>
        <v>35025</v>
      </c>
      <c r="E860" t="s">
        <v>888</v>
      </c>
      <c r="F860" t="s">
        <v>644</v>
      </c>
      <c r="G860" t="str">
        <f>""</f>
        <v/>
      </c>
      <c r="H860" t="str">
        <f>" 20"</f>
        <v xml:space="preserve"> 20</v>
      </c>
      <c r="I860">
        <v>500.01</v>
      </c>
      <c r="J860">
        <v>9999999.9900000002</v>
      </c>
      <c r="K860" t="s">
        <v>645</v>
      </c>
      <c r="L860" t="s">
        <v>42</v>
      </c>
      <c r="M860" t="s">
        <v>40</v>
      </c>
      <c r="P860" t="s">
        <v>24</v>
      </c>
      <c r="Q860" t="s">
        <v>24</v>
      </c>
      <c r="R860" t="s">
        <v>646</v>
      </c>
    </row>
    <row r="861" spans="1:18" customFormat="1" x14ac:dyDescent="0.25">
      <c r="A861" t="str">
        <f>"35105"</f>
        <v>35105</v>
      </c>
      <c r="B861" t="str">
        <f>"03140"</f>
        <v>03140</v>
      </c>
      <c r="C861" t="str">
        <f>"1930"</f>
        <v>1930</v>
      </c>
      <c r="D861" t="str">
        <f>"35105"</f>
        <v>35105</v>
      </c>
      <c r="E861" t="s">
        <v>889</v>
      </c>
      <c r="F861" t="s">
        <v>259</v>
      </c>
      <c r="G861" t="str">
        <f>""</f>
        <v/>
      </c>
      <c r="H861" t="str">
        <f>" 00"</f>
        <v xml:space="preserve"> 00</v>
      </c>
      <c r="I861">
        <v>0.01</v>
      </c>
      <c r="J861">
        <v>9999999.9900000002</v>
      </c>
      <c r="K861" t="s">
        <v>248</v>
      </c>
      <c r="L861" t="s">
        <v>249</v>
      </c>
      <c r="P861" t="s">
        <v>250</v>
      </c>
      <c r="Q861" t="s">
        <v>250</v>
      </c>
      <c r="R861" t="s">
        <v>251</v>
      </c>
    </row>
    <row r="862" spans="1:18" customFormat="1" x14ac:dyDescent="0.25">
      <c r="A862" t="str">
        <f>"35115"</f>
        <v>35115</v>
      </c>
      <c r="B862" t="str">
        <f>"02000"</f>
        <v>02000</v>
      </c>
      <c r="C862" t="str">
        <f>"1930"</f>
        <v>1930</v>
      </c>
      <c r="D862" t="str">
        <f>"35115"</f>
        <v>35115</v>
      </c>
      <c r="E862" t="s">
        <v>890</v>
      </c>
      <c r="F862" t="s">
        <v>187</v>
      </c>
      <c r="G862" t="str">
        <f>""</f>
        <v/>
      </c>
      <c r="H862" t="str">
        <f>" 00"</f>
        <v xml:space="preserve"> 00</v>
      </c>
      <c r="I862">
        <v>0.01</v>
      </c>
      <c r="J862">
        <v>9999999.9900000002</v>
      </c>
      <c r="K862" t="s">
        <v>188</v>
      </c>
      <c r="L862" t="s">
        <v>208</v>
      </c>
      <c r="P862" t="s">
        <v>107</v>
      </c>
      <c r="Q862" t="s">
        <v>107</v>
      </c>
      <c r="R862" t="s">
        <v>190</v>
      </c>
    </row>
    <row r="863" spans="1:18" customFormat="1" x14ac:dyDescent="0.25">
      <c r="A863" t="str">
        <f>"35135"</f>
        <v>35135</v>
      </c>
      <c r="B863" t="str">
        <f>"03140"</f>
        <v>03140</v>
      </c>
      <c r="C863" t="str">
        <f>"1930"</f>
        <v>1930</v>
      </c>
      <c r="D863" t="str">
        <f>"35135"</f>
        <v>35135</v>
      </c>
      <c r="E863" t="s">
        <v>891</v>
      </c>
      <c r="F863" t="s">
        <v>259</v>
      </c>
      <c r="G863" t="str">
        <f>""</f>
        <v/>
      </c>
      <c r="H863" t="str">
        <f>" 00"</f>
        <v xml:space="preserve"> 00</v>
      </c>
      <c r="I863">
        <v>0.01</v>
      </c>
      <c r="J863">
        <v>9999999.9900000002</v>
      </c>
      <c r="K863" t="s">
        <v>248</v>
      </c>
      <c r="L863" t="s">
        <v>249</v>
      </c>
      <c r="P863" t="s">
        <v>250</v>
      </c>
      <c r="Q863" t="s">
        <v>250</v>
      </c>
      <c r="R863" t="s">
        <v>251</v>
      </c>
    </row>
    <row r="864" spans="1:18" customFormat="1" x14ac:dyDescent="0.25">
      <c r="A864" t="str">
        <f>"35236"</f>
        <v>35236</v>
      </c>
      <c r="B864" t="str">
        <f>"01900"</f>
        <v>01900</v>
      </c>
      <c r="C864" t="str">
        <f>"1930"</f>
        <v>1930</v>
      </c>
      <c r="D864" t="str">
        <f>"35236"</f>
        <v>35236</v>
      </c>
      <c r="E864" t="s">
        <v>892</v>
      </c>
      <c r="F864" t="s">
        <v>893</v>
      </c>
      <c r="G864" t="str">
        <f>"GN0035236"</f>
        <v>GN0035236</v>
      </c>
      <c r="H864" t="str">
        <f>" 00"</f>
        <v xml:space="preserve"> 00</v>
      </c>
      <c r="I864">
        <v>0.01</v>
      </c>
      <c r="J864">
        <v>9999999.9900000002</v>
      </c>
      <c r="K864" t="s">
        <v>104</v>
      </c>
      <c r="L864" t="s">
        <v>105</v>
      </c>
      <c r="M864" t="s">
        <v>106</v>
      </c>
      <c r="N864" t="s">
        <v>894</v>
      </c>
      <c r="O864" t="s">
        <v>104</v>
      </c>
      <c r="P864" t="s">
        <v>107</v>
      </c>
      <c r="Q864" t="s">
        <v>107</v>
      </c>
      <c r="R864" t="s">
        <v>108</v>
      </c>
    </row>
    <row r="865" spans="1:18" customFormat="1" x14ac:dyDescent="0.25">
      <c r="A865" t="str">
        <f>"40002"</f>
        <v>40002</v>
      </c>
      <c r="B865" t="str">
        <f>"03050"</f>
        <v>03050</v>
      </c>
      <c r="C865" t="str">
        <f>"1400"</f>
        <v>1400</v>
      </c>
      <c r="D865" t="str">
        <f>""</f>
        <v/>
      </c>
      <c r="E865" t="s">
        <v>895</v>
      </c>
      <c r="F865" t="s">
        <v>229</v>
      </c>
      <c r="G865" t="str">
        <f>""</f>
        <v/>
      </c>
      <c r="H865" t="str">
        <f>" 00"</f>
        <v xml:space="preserve"> 00</v>
      </c>
      <c r="I865">
        <v>0.01</v>
      </c>
      <c r="J865">
        <v>9999999.9900000002</v>
      </c>
      <c r="K865" t="s">
        <v>217</v>
      </c>
      <c r="P865" t="s">
        <v>241</v>
      </c>
      <c r="Q865" t="s">
        <v>241</v>
      </c>
      <c r="R865" t="s">
        <v>241</v>
      </c>
    </row>
    <row r="866" spans="1:18" customFormat="1" x14ac:dyDescent="0.25">
      <c r="A866" t="str">
        <f>"42001"</f>
        <v>42001</v>
      </c>
      <c r="B866" t="str">
        <f>"05160"</f>
        <v>05160</v>
      </c>
      <c r="C866" t="str">
        <f>"1400"</f>
        <v>1400</v>
      </c>
      <c r="D866" t="str">
        <f>""</f>
        <v/>
      </c>
      <c r="E866" t="s">
        <v>896</v>
      </c>
      <c r="F866" t="s">
        <v>379</v>
      </c>
      <c r="G866" t="str">
        <f>""</f>
        <v/>
      </c>
      <c r="H866" t="str">
        <f>" 00"</f>
        <v xml:space="preserve"> 00</v>
      </c>
      <c r="I866">
        <v>0.01</v>
      </c>
      <c r="J866">
        <v>9999999.9900000002</v>
      </c>
      <c r="K866" t="s">
        <v>335</v>
      </c>
      <c r="L866" t="s">
        <v>336</v>
      </c>
      <c r="M866" t="s">
        <v>368</v>
      </c>
      <c r="P866" t="s">
        <v>230</v>
      </c>
      <c r="Q866" t="s">
        <v>230</v>
      </c>
      <c r="R866" t="s">
        <v>335</v>
      </c>
    </row>
    <row r="867" spans="1:18" customFormat="1" x14ac:dyDescent="0.25">
      <c r="A867" t="str">
        <f>"42002"</f>
        <v>42002</v>
      </c>
      <c r="B867" t="str">
        <f>"05160"</f>
        <v>05160</v>
      </c>
      <c r="C867" t="str">
        <f>"1400"</f>
        <v>1400</v>
      </c>
      <c r="D867" t="str">
        <f>""</f>
        <v/>
      </c>
      <c r="E867" t="s">
        <v>897</v>
      </c>
      <c r="F867" t="s">
        <v>379</v>
      </c>
      <c r="G867" t="str">
        <f>""</f>
        <v/>
      </c>
      <c r="H867" t="str">
        <f>" 00"</f>
        <v xml:space="preserve"> 00</v>
      </c>
      <c r="I867">
        <v>0.01</v>
      </c>
      <c r="J867">
        <v>9999999.9900000002</v>
      </c>
      <c r="K867" t="s">
        <v>335</v>
      </c>
      <c r="L867" t="s">
        <v>336</v>
      </c>
      <c r="M867" t="s">
        <v>368</v>
      </c>
      <c r="P867" t="s">
        <v>230</v>
      </c>
      <c r="Q867" t="s">
        <v>230</v>
      </c>
      <c r="R867" t="s">
        <v>335</v>
      </c>
    </row>
    <row r="868" spans="1:18" customFormat="1" x14ac:dyDescent="0.25">
      <c r="A868" t="str">
        <f>"42101"</f>
        <v>42101</v>
      </c>
      <c r="B868" t="str">
        <f>"05160"</f>
        <v>05160</v>
      </c>
      <c r="C868" t="str">
        <f>"1400"</f>
        <v>1400</v>
      </c>
      <c r="D868" t="str">
        <f>""</f>
        <v/>
      </c>
      <c r="E868" t="s">
        <v>898</v>
      </c>
      <c r="F868" t="s">
        <v>379</v>
      </c>
      <c r="G868" t="str">
        <f>""</f>
        <v/>
      </c>
      <c r="H868" t="str">
        <f>" 00"</f>
        <v xml:space="preserve"> 00</v>
      </c>
      <c r="I868">
        <v>0.01</v>
      </c>
      <c r="J868">
        <v>9999999.9900000002</v>
      </c>
      <c r="K868" t="s">
        <v>335</v>
      </c>
      <c r="L868" t="s">
        <v>336</v>
      </c>
      <c r="M868" t="s">
        <v>368</v>
      </c>
      <c r="P868" t="s">
        <v>230</v>
      </c>
      <c r="Q868" t="s">
        <v>230</v>
      </c>
      <c r="R868" t="s">
        <v>335</v>
      </c>
    </row>
    <row r="869" spans="1:18" customFormat="1" x14ac:dyDescent="0.25">
      <c r="A869" t="str">
        <f>"42103"</f>
        <v>42103</v>
      </c>
      <c r="B869" t="str">
        <f>"05160"</f>
        <v>05160</v>
      </c>
      <c r="C869" t="str">
        <f>"1400"</f>
        <v>1400</v>
      </c>
      <c r="D869" t="str">
        <f>""</f>
        <v/>
      </c>
      <c r="E869" t="s">
        <v>899</v>
      </c>
      <c r="F869" t="s">
        <v>379</v>
      </c>
      <c r="G869" t="str">
        <f>""</f>
        <v/>
      </c>
      <c r="H869" t="str">
        <f>" 00"</f>
        <v xml:space="preserve"> 00</v>
      </c>
      <c r="I869">
        <v>0.01</v>
      </c>
      <c r="J869">
        <v>9999999.9900000002</v>
      </c>
      <c r="K869" t="s">
        <v>335</v>
      </c>
      <c r="L869" t="s">
        <v>336</v>
      </c>
      <c r="M869" t="s">
        <v>368</v>
      </c>
      <c r="P869" t="s">
        <v>230</v>
      </c>
      <c r="Q869" t="s">
        <v>230</v>
      </c>
      <c r="R869" t="s">
        <v>335</v>
      </c>
    </row>
    <row r="870" spans="1:18" customFormat="1" x14ac:dyDescent="0.25">
      <c r="A870" t="str">
        <f>"42901"</f>
        <v>42901</v>
      </c>
      <c r="B870" t="str">
        <f>"05160"</f>
        <v>05160</v>
      </c>
      <c r="C870" t="str">
        <f>"1400"</f>
        <v>1400</v>
      </c>
      <c r="D870" t="str">
        <f>""</f>
        <v/>
      </c>
      <c r="E870" t="s">
        <v>900</v>
      </c>
      <c r="F870" t="s">
        <v>379</v>
      </c>
      <c r="G870" t="str">
        <f>""</f>
        <v/>
      </c>
      <c r="H870" t="str">
        <f>" 00"</f>
        <v xml:space="preserve"> 00</v>
      </c>
      <c r="I870">
        <v>0.01</v>
      </c>
      <c r="J870">
        <v>9999999.9900000002</v>
      </c>
      <c r="K870" t="s">
        <v>335</v>
      </c>
      <c r="L870" t="s">
        <v>336</v>
      </c>
      <c r="M870" t="s">
        <v>368</v>
      </c>
      <c r="P870" t="s">
        <v>230</v>
      </c>
      <c r="Q870" t="s">
        <v>230</v>
      </c>
      <c r="R870" t="s">
        <v>335</v>
      </c>
    </row>
    <row r="871" spans="1:18" customFormat="1" x14ac:dyDescent="0.25">
      <c r="A871" t="str">
        <f>"83001"</f>
        <v>83001</v>
      </c>
      <c r="B871" t="str">
        <f>"07010"</f>
        <v>07010</v>
      </c>
      <c r="C871" t="str">
        <f>"1800"</f>
        <v>1800</v>
      </c>
      <c r="D871" t="str">
        <f>""</f>
        <v/>
      </c>
      <c r="E871" t="s">
        <v>463</v>
      </c>
      <c r="F871" t="s">
        <v>901</v>
      </c>
      <c r="G871" t="str">
        <f>""</f>
        <v/>
      </c>
      <c r="H871" t="str">
        <f>" 00"</f>
        <v xml:space="preserve"> 00</v>
      </c>
      <c r="I871">
        <v>0.01</v>
      </c>
      <c r="J871">
        <v>9999999.9900000002</v>
      </c>
      <c r="K871" t="s">
        <v>240</v>
      </c>
      <c r="P871" t="s">
        <v>230</v>
      </c>
      <c r="Q871" t="s">
        <v>230</v>
      </c>
      <c r="R871" t="s">
        <v>231</v>
      </c>
    </row>
    <row r="872" spans="1:18" customFormat="1" x14ac:dyDescent="0.25">
      <c r="A872" t="str">
        <f>"83034"</f>
        <v>83034</v>
      </c>
      <c r="B872" t="str">
        <f>"07010"</f>
        <v>07010</v>
      </c>
      <c r="C872" t="str">
        <f>"1800"</f>
        <v>1800</v>
      </c>
      <c r="D872" t="str">
        <f>""</f>
        <v/>
      </c>
      <c r="E872" t="s">
        <v>902</v>
      </c>
      <c r="F872" t="s">
        <v>901</v>
      </c>
      <c r="G872" t="str">
        <f>""</f>
        <v/>
      </c>
      <c r="H872" t="str">
        <f>" 00"</f>
        <v xml:space="preserve"> 00</v>
      </c>
      <c r="I872">
        <v>0.01</v>
      </c>
      <c r="J872">
        <v>9999999.9900000002</v>
      </c>
      <c r="K872" t="s">
        <v>240</v>
      </c>
      <c r="P872" t="s">
        <v>230</v>
      </c>
      <c r="Q872" t="s">
        <v>230</v>
      </c>
      <c r="R872" t="s">
        <v>231</v>
      </c>
    </row>
    <row r="873" spans="1:18" customFormat="1" x14ac:dyDescent="0.25">
      <c r="A873" t="str">
        <f>"83999"</f>
        <v>83999</v>
      </c>
      <c r="B873" t="str">
        <f>"07010"</f>
        <v>07010</v>
      </c>
      <c r="C873" t="str">
        <f>"1800"</f>
        <v>1800</v>
      </c>
      <c r="D873" t="str">
        <f>""</f>
        <v/>
      </c>
      <c r="E873" t="s">
        <v>461</v>
      </c>
      <c r="F873" t="s">
        <v>901</v>
      </c>
      <c r="G873" t="str">
        <f>""</f>
        <v/>
      </c>
      <c r="H873" t="str">
        <f>" 00"</f>
        <v xml:space="preserve"> 00</v>
      </c>
      <c r="I873">
        <v>0.01</v>
      </c>
      <c r="J873">
        <v>9999999.9900000002</v>
      </c>
      <c r="K873" t="s">
        <v>240</v>
      </c>
      <c r="P873" t="s">
        <v>230</v>
      </c>
      <c r="Q873" t="s">
        <v>230</v>
      </c>
      <c r="R873" t="s">
        <v>231</v>
      </c>
    </row>
    <row r="874" spans="1:18" customFormat="1" x14ac:dyDescent="0.25">
      <c r="A874" t="str">
        <f>"84002"</f>
        <v>84002</v>
      </c>
      <c r="B874" t="str">
        <f>"07020"</f>
        <v>07020</v>
      </c>
      <c r="C874" t="str">
        <f>"1700"</f>
        <v>1700</v>
      </c>
      <c r="D874" t="str">
        <f>"84002"</f>
        <v>84002</v>
      </c>
      <c r="E874" t="s">
        <v>903</v>
      </c>
      <c r="F874" t="s">
        <v>904</v>
      </c>
      <c r="G874" t="str">
        <f>""</f>
        <v/>
      </c>
      <c r="H874" t="str">
        <f>" 00"</f>
        <v xml:space="preserve"> 00</v>
      </c>
      <c r="I874">
        <v>0.01</v>
      </c>
      <c r="J874">
        <v>9999999.9900000002</v>
      </c>
      <c r="K874" t="s">
        <v>365</v>
      </c>
      <c r="L874" t="s">
        <v>478</v>
      </c>
      <c r="P874" t="s">
        <v>107</v>
      </c>
      <c r="Q874" t="s">
        <v>107</v>
      </c>
      <c r="R874" t="s">
        <v>365</v>
      </c>
    </row>
    <row r="875" spans="1:18" customFormat="1" x14ac:dyDescent="0.25">
      <c r="A875" t="str">
        <f>"84004"</f>
        <v>84004</v>
      </c>
      <c r="B875" t="str">
        <f>"07020"</f>
        <v>07020</v>
      </c>
      <c r="C875" t="str">
        <f>"1700"</f>
        <v>1700</v>
      </c>
      <c r="D875" t="str">
        <f>"84004"</f>
        <v>84004</v>
      </c>
      <c r="E875" t="s">
        <v>905</v>
      </c>
      <c r="F875" t="s">
        <v>904</v>
      </c>
      <c r="G875" t="str">
        <f>""</f>
        <v/>
      </c>
      <c r="H875" t="str">
        <f>" 00"</f>
        <v xml:space="preserve"> 00</v>
      </c>
      <c r="I875">
        <v>0.01</v>
      </c>
      <c r="J875">
        <v>9999999.9900000002</v>
      </c>
      <c r="K875" t="s">
        <v>906</v>
      </c>
      <c r="L875" t="s">
        <v>347</v>
      </c>
      <c r="P875" t="s">
        <v>107</v>
      </c>
      <c r="Q875" t="s">
        <v>107</v>
      </c>
      <c r="R875" t="s">
        <v>907</v>
      </c>
    </row>
    <row r="876" spans="1:18" customFormat="1" x14ac:dyDescent="0.25">
      <c r="A876" t="str">
        <f>"84005"</f>
        <v>84005</v>
      </c>
      <c r="B876" t="str">
        <f>"07020"</f>
        <v>07020</v>
      </c>
      <c r="C876" t="str">
        <f>"1700"</f>
        <v>1700</v>
      </c>
      <c r="D876" t="str">
        <f>"84005"</f>
        <v>84005</v>
      </c>
      <c r="E876" t="s">
        <v>908</v>
      </c>
      <c r="F876" t="s">
        <v>904</v>
      </c>
      <c r="G876" t="str">
        <f>""</f>
        <v/>
      </c>
      <c r="H876" t="str">
        <f>" 00"</f>
        <v xml:space="preserve"> 00</v>
      </c>
      <c r="I876">
        <v>0.01</v>
      </c>
      <c r="J876">
        <v>9999999.9900000002</v>
      </c>
      <c r="K876" t="s">
        <v>909</v>
      </c>
      <c r="L876" t="s">
        <v>179</v>
      </c>
      <c r="P876" t="s">
        <v>107</v>
      </c>
      <c r="Q876" t="s">
        <v>107</v>
      </c>
      <c r="R876" t="s">
        <v>365</v>
      </c>
    </row>
    <row r="877" spans="1:18" customFormat="1" x14ac:dyDescent="0.25">
      <c r="A877" t="str">
        <f>"84006"</f>
        <v>84006</v>
      </c>
      <c r="B877" t="str">
        <f>"07020"</f>
        <v>07020</v>
      </c>
      <c r="C877" t="str">
        <f>"1700"</f>
        <v>1700</v>
      </c>
      <c r="D877" t="str">
        <f>"84006"</f>
        <v>84006</v>
      </c>
      <c r="E877" t="s">
        <v>910</v>
      </c>
      <c r="F877" t="s">
        <v>904</v>
      </c>
      <c r="G877" t="str">
        <f>""</f>
        <v/>
      </c>
      <c r="H877" t="str">
        <f>" 00"</f>
        <v xml:space="preserve"> 00</v>
      </c>
      <c r="I877">
        <v>0.01</v>
      </c>
      <c r="J877">
        <v>9999999.9900000002</v>
      </c>
      <c r="K877" t="s">
        <v>365</v>
      </c>
      <c r="L877" t="s">
        <v>478</v>
      </c>
      <c r="P877" t="s">
        <v>107</v>
      </c>
      <c r="Q877" t="s">
        <v>107</v>
      </c>
      <c r="R877" t="s">
        <v>365</v>
      </c>
    </row>
    <row r="878" spans="1:18" customFormat="1" x14ac:dyDescent="0.25">
      <c r="A878" t="str">
        <f>"84007"</f>
        <v>84007</v>
      </c>
      <c r="B878" t="str">
        <f>"07020"</f>
        <v>07020</v>
      </c>
      <c r="C878" t="str">
        <f>"1700"</f>
        <v>1700</v>
      </c>
      <c r="D878" t="str">
        <f>"84007"</f>
        <v>84007</v>
      </c>
      <c r="E878" t="s">
        <v>911</v>
      </c>
      <c r="F878" t="s">
        <v>904</v>
      </c>
      <c r="G878" t="str">
        <f>""</f>
        <v/>
      </c>
      <c r="H878" t="str">
        <f>" 00"</f>
        <v xml:space="preserve"> 00</v>
      </c>
      <c r="I878">
        <v>0.01</v>
      </c>
      <c r="J878">
        <v>9999999.9900000002</v>
      </c>
      <c r="K878" t="s">
        <v>86</v>
      </c>
      <c r="L878" t="s">
        <v>87</v>
      </c>
      <c r="M878" t="s">
        <v>88</v>
      </c>
      <c r="P878" t="s">
        <v>107</v>
      </c>
      <c r="Q878" t="s">
        <v>107</v>
      </c>
      <c r="R878" t="s">
        <v>89</v>
      </c>
    </row>
    <row r="879" spans="1:18" customFormat="1" x14ac:dyDescent="0.25">
      <c r="A879" t="str">
        <f>"84008"</f>
        <v>84008</v>
      </c>
      <c r="B879" t="str">
        <f>"07020"</f>
        <v>07020</v>
      </c>
      <c r="C879" t="str">
        <f>"1700"</f>
        <v>1700</v>
      </c>
      <c r="D879" t="str">
        <f>"84008"</f>
        <v>84008</v>
      </c>
      <c r="E879" t="s">
        <v>912</v>
      </c>
      <c r="F879" t="s">
        <v>904</v>
      </c>
      <c r="G879" t="str">
        <f>""</f>
        <v/>
      </c>
      <c r="H879" t="str">
        <f>" 00"</f>
        <v xml:space="preserve"> 00</v>
      </c>
      <c r="I879">
        <v>0.01</v>
      </c>
      <c r="J879">
        <v>9999999.9900000002</v>
      </c>
      <c r="K879" t="s">
        <v>57</v>
      </c>
      <c r="L879" t="s">
        <v>59</v>
      </c>
      <c r="P879" t="s">
        <v>107</v>
      </c>
      <c r="Q879" t="s">
        <v>107</v>
      </c>
      <c r="R879" t="s">
        <v>57</v>
      </c>
    </row>
    <row r="880" spans="1:18" customFormat="1" x14ac:dyDescent="0.25">
      <c r="A880" t="str">
        <f>"84009"</f>
        <v>84009</v>
      </c>
      <c r="B880" t="str">
        <f>"07020"</f>
        <v>07020</v>
      </c>
      <c r="C880" t="str">
        <f>"1700"</f>
        <v>1700</v>
      </c>
      <c r="D880" t="str">
        <f>"84009"</f>
        <v>84009</v>
      </c>
      <c r="E880" t="s">
        <v>913</v>
      </c>
      <c r="F880" t="s">
        <v>904</v>
      </c>
      <c r="G880" t="str">
        <f>""</f>
        <v/>
      </c>
      <c r="H880" t="str">
        <f>" 00"</f>
        <v xml:space="preserve"> 00</v>
      </c>
      <c r="I880">
        <v>0.01</v>
      </c>
      <c r="J880">
        <v>9999999.9900000002</v>
      </c>
      <c r="K880" t="s">
        <v>162</v>
      </c>
      <c r="L880" t="s">
        <v>164</v>
      </c>
      <c r="M880" t="s">
        <v>140</v>
      </c>
      <c r="P880" t="s">
        <v>107</v>
      </c>
      <c r="Q880" t="s">
        <v>107</v>
      </c>
      <c r="R880" t="s">
        <v>139</v>
      </c>
    </row>
    <row r="881" spans="1:18" customFormat="1" x14ac:dyDescent="0.25">
      <c r="A881" t="str">
        <f>"84010"</f>
        <v>84010</v>
      </c>
      <c r="B881" t="str">
        <f>"07020"</f>
        <v>07020</v>
      </c>
      <c r="C881" t="str">
        <f>"1700"</f>
        <v>1700</v>
      </c>
      <c r="D881" t="str">
        <f>"84010"</f>
        <v>84010</v>
      </c>
      <c r="E881" t="s">
        <v>914</v>
      </c>
      <c r="F881" t="s">
        <v>904</v>
      </c>
      <c r="G881" t="str">
        <f>""</f>
        <v/>
      </c>
      <c r="H881" t="str">
        <f>" 00"</f>
        <v xml:space="preserve"> 00</v>
      </c>
      <c r="I881">
        <v>0.01</v>
      </c>
      <c r="J881">
        <v>9999999.9900000002</v>
      </c>
      <c r="K881" t="s">
        <v>105</v>
      </c>
      <c r="L881" t="s">
        <v>915</v>
      </c>
      <c r="P881" t="s">
        <v>107</v>
      </c>
      <c r="Q881" t="s">
        <v>107</v>
      </c>
      <c r="R881" t="s">
        <v>108</v>
      </c>
    </row>
    <row r="882" spans="1:18" customFormat="1" x14ac:dyDescent="0.25">
      <c r="A882" t="str">
        <f>"84013"</f>
        <v>84013</v>
      </c>
      <c r="B882" t="str">
        <f>"07020"</f>
        <v>07020</v>
      </c>
      <c r="C882" t="str">
        <f>"1700"</f>
        <v>1700</v>
      </c>
      <c r="D882" t="str">
        <f>"84013"</f>
        <v>84013</v>
      </c>
      <c r="E882" t="s">
        <v>916</v>
      </c>
      <c r="F882" t="s">
        <v>904</v>
      </c>
      <c r="G882" t="str">
        <f>""</f>
        <v/>
      </c>
      <c r="H882" t="str">
        <f>" 00"</f>
        <v xml:space="preserve"> 00</v>
      </c>
      <c r="I882">
        <v>0.01</v>
      </c>
      <c r="J882">
        <v>9999999.9900000002</v>
      </c>
      <c r="K882" t="s">
        <v>917</v>
      </c>
      <c r="L882" t="s">
        <v>918</v>
      </c>
      <c r="M882" t="s">
        <v>59</v>
      </c>
      <c r="P882" t="s">
        <v>107</v>
      </c>
      <c r="Q882" t="s">
        <v>107</v>
      </c>
      <c r="R882" t="s">
        <v>919</v>
      </c>
    </row>
    <row r="883" spans="1:18" customFormat="1" x14ac:dyDescent="0.25">
      <c r="A883" t="str">
        <f>"84014"</f>
        <v>84014</v>
      </c>
      <c r="B883" t="str">
        <f>"07020"</f>
        <v>07020</v>
      </c>
      <c r="C883" t="str">
        <f>"1700"</f>
        <v>1700</v>
      </c>
      <c r="D883" t="str">
        <f>"84014"</f>
        <v>84014</v>
      </c>
      <c r="E883" t="s">
        <v>920</v>
      </c>
      <c r="F883" t="s">
        <v>904</v>
      </c>
      <c r="G883" t="str">
        <f>""</f>
        <v/>
      </c>
      <c r="H883" t="str">
        <f>" 00"</f>
        <v xml:space="preserve"> 00</v>
      </c>
      <c r="I883">
        <v>0.01</v>
      </c>
      <c r="J883">
        <v>9999999.9900000002</v>
      </c>
      <c r="K883" t="s">
        <v>170</v>
      </c>
      <c r="P883" t="s">
        <v>107</v>
      </c>
      <c r="Q883" t="s">
        <v>107</v>
      </c>
      <c r="R883" t="s">
        <v>141</v>
      </c>
    </row>
    <row r="884" spans="1:18" customFormat="1" x14ac:dyDescent="0.25">
      <c r="A884" t="str">
        <f>"84016"</f>
        <v>84016</v>
      </c>
      <c r="B884" t="str">
        <f>"07020"</f>
        <v>07020</v>
      </c>
      <c r="C884" t="str">
        <f>"1700"</f>
        <v>1700</v>
      </c>
      <c r="D884" t="str">
        <f>"84016"</f>
        <v>84016</v>
      </c>
      <c r="E884" t="s">
        <v>921</v>
      </c>
      <c r="F884" t="s">
        <v>904</v>
      </c>
      <c r="G884" t="str">
        <f>""</f>
        <v/>
      </c>
      <c r="H884" t="str">
        <f>" 00"</f>
        <v xml:space="preserve"> 00</v>
      </c>
      <c r="I884">
        <v>0.01</v>
      </c>
      <c r="J884">
        <v>9999999.9900000002</v>
      </c>
      <c r="K884" t="s">
        <v>922</v>
      </c>
      <c r="L884" t="s">
        <v>923</v>
      </c>
      <c r="P884" t="s">
        <v>107</v>
      </c>
      <c r="Q884" t="s">
        <v>107</v>
      </c>
      <c r="R884" t="s">
        <v>59</v>
      </c>
    </row>
    <row r="885" spans="1:18" customFormat="1" x14ac:dyDescent="0.25">
      <c r="A885" t="str">
        <f>"84017"</f>
        <v>84017</v>
      </c>
      <c r="B885" t="str">
        <f>"07020"</f>
        <v>07020</v>
      </c>
      <c r="C885" t="str">
        <f>"1700"</f>
        <v>1700</v>
      </c>
      <c r="D885" t="str">
        <f>"84017"</f>
        <v>84017</v>
      </c>
      <c r="E885" t="s">
        <v>924</v>
      </c>
      <c r="F885" t="s">
        <v>904</v>
      </c>
      <c r="G885" t="str">
        <f>""</f>
        <v/>
      </c>
      <c r="H885" t="str">
        <f>" 00"</f>
        <v xml:space="preserve"> 00</v>
      </c>
      <c r="I885">
        <v>0.01</v>
      </c>
      <c r="J885">
        <v>9999999.9900000002</v>
      </c>
      <c r="K885" t="s">
        <v>101</v>
      </c>
      <c r="L885" t="s">
        <v>925</v>
      </c>
      <c r="M885" t="s">
        <v>59</v>
      </c>
      <c r="P885" t="s">
        <v>107</v>
      </c>
      <c r="Q885" t="s">
        <v>107</v>
      </c>
      <c r="R885" t="s">
        <v>101</v>
      </c>
    </row>
    <row r="886" spans="1:18" customFormat="1" x14ac:dyDescent="0.25">
      <c r="A886" t="str">
        <f>"84018"</f>
        <v>84018</v>
      </c>
      <c r="B886" t="str">
        <f>"07020"</f>
        <v>07020</v>
      </c>
      <c r="C886" t="str">
        <f>"1700"</f>
        <v>1700</v>
      </c>
      <c r="D886" t="str">
        <f>"84018"</f>
        <v>84018</v>
      </c>
      <c r="E886" t="s">
        <v>926</v>
      </c>
      <c r="F886" t="s">
        <v>904</v>
      </c>
      <c r="G886" t="str">
        <f>""</f>
        <v/>
      </c>
      <c r="H886" t="str">
        <f>" 00"</f>
        <v xml:space="preserve"> 00</v>
      </c>
      <c r="I886">
        <v>0.01</v>
      </c>
      <c r="J886">
        <v>9999999.9900000002</v>
      </c>
      <c r="K886" t="s">
        <v>140</v>
      </c>
      <c r="L886" t="s">
        <v>142</v>
      </c>
      <c r="P886" t="s">
        <v>107</v>
      </c>
      <c r="Q886" t="s">
        <v>107</v>
      </c>
      <c r="R886" t="s">
        <v>139</v>
      </c>
    </row>
    <row r="887" spans="1:18" customFormat="1" x14ac:dyDescent="0.25">
      <c r="A887" t="str">
        <f>"84020"</f>
        <v>84020</v>
      </c>
      <c r="B887" t="str">
        <f>"07020"</f>
        <v>07020</v>
      </c>
      <c r="C887" t="str">
        <f>"1700"</f>
        <v>1700</v>
      </c>
      <c r="D887" t="str">
        <f>"84020"</f>
        <v>84020</v>
      </c>
      <c r="E887" t="s">
        <v>927</v>
      </c>
      <c r="F887" t="s">
        <v>904</v>
      </c>
      <c r="G887" t="str">
        <f>""</f>
        <v/>
      </c>
      <c r="H887" t="str">
        <f>" 00"</f>
        <v xml:space="preserve"> 00</v>
      </c>
      <c r="I887">
        <v>0.01</v>
      </c>
      <c r="J887">
        <v>9999999.9900000002</v>
      </c>
      <c r="K887" t="s">
        <v>928</v>
      </c>
      <c r="L887" t="s">
        <v>106</v>
      </c>
      <c r="P887" t="s">
        <v>107</v>
      </c>
      <c r="Q887" t="s">
        <v>107</v>
      </c>
      <c r="R887" t="s">
        <v>928</v>
      </c>
    </row>
    <row r="888" spans="1:18" customFormat="1" x14ac:dyDescent="0.25">
      <c r="A888" t="str">
        <f>"84021"</f>
        <v>84021</v>
      </c>
      <c r="B888" t="str">
        <f>"07020"</f>
        <v>07020</v>
      </c>
      <c r="C888" t="str">
        <f>"1700"</f>
        <v>1700</v>
      </c>
      <c r="D888" t="str">
        <f>"84021"</f>
        <v>84021</v>
      </c>
      <c r="E888" t="s">
        <v>929</v>
      </c>
      <c r="F888" t="s">
        <v>904</v>
      </c>
      <c r="G888" t="str">
        <f>""</f>
        <v/>
      </c>
      <c r="H888" t="str">
        <f>" 00"</f>
        <v xml:space="preserve"> 00</v>
      </c>
      <c r="I888">
        <v>0.01</v>
      </c>
      <c r="J888">
        <v>9999999.9900000002</v>
      </c>
      <c r="K888" t="s">
        <v>930</v>
      </c>
      <c r="L888" t="s">
        <v>179</v>
      </c>
      <c r="P888" t="s">
        <v>107</v>
      </c>
      <c r="Q888" t="s">
        <v>107</v>
      </c>
      <c r="R888" t="s">
        <v>930</v>
      </c>
    </row>
    <row r="889" spans="1:18" customFormat="1" x14ac:dyDescent="0.25">
      <c r="A889" t="str">
        <f>"84023"</f>
        <v>84023</v>
      </c>
      <c r="B889" t="str">
        <f>"07020"</f>
        <v>07020</v>
      </c>
      <c r="C889" t="str">
        <f>"1700"</f>
        <v>1700</v>
      </c>
      <c r="D889" t="str">
        <f>"84023"</f>
        <v>84023</v>
      </c>
      <c r="E889" t="s">
        <v>931</v>
      </c>
      <c r="F889" t="s">
        <v>904</v>
      </c>
      <c r="G889" t="str">
        <f>""</f>
        <v/>
      </c>
      <c r="H889" t="str">
        <f>" 00"</f>
        <v xml:space="preserve"> 00</v>
      </c>
      <c r="I889">
        <v>0.01</v>
      </c>
      <c r="J889">
        <v>9999999.9900000002</v>
      </c>
      <c r="K889" t="s">
        <v>86</v>
      </c>
      <c r="L889" t="s">
        <v>87</v>
      </c>
      <c r="M889" t="s">
        <v>932</v>
      </c>
      <c r="P889" t="s">
        <v>107</v>
      </c>
      <c r="Q889" t="s">
        <v>107</v>
      </c>
      <c r="R889" t="s">
        <v>89</v>
      </c>
    </row>
    <row r="890" spans="1:18" customFormat="1" x14ac:dyDescent="0.25">
      <c r="A890" t="str">
        <f>"84025"</f>
        <v>84025</v>
      </c>
      <c r="B890" t="str">
        <f>"07020"</f>
        <v>07020</v>
      </c>
      <c r="C890" t="str">
        <f>"1700"</f>
        <v>1700</v>
      </c>
      <c r="D890" t="str">
        <f>"84025"</f>
        <v>84025</v>
      </c>
      <c r="E890" t="s">
        <v>933</v>
      </c>
      <c r="F890" t="s">
        <v>904</v>
      </c>
      <c r="G890" t="str">
        <f>""</f>
        <v/>
      </c>
      <c r="H890" t="str">
        <f>" 00"</f>
        <v xml:space="preserve"> 00</v>
      </c>
      <c r="I890">
        <v>0.01</v>
      </c>
      <c r="J890">
        <v>9999999.9900000002</v>
      </c>
      <c r="K890" t="s">
        <v>934</v>
      </c>
      <c r="L890" t="s">
        <v>935</v>
      </c>
      <c r="P890" t="s">
        <v>107</v>
      </c>
      <c r="Q890" t="s">
        <v>107</v>
      </c>
      <c r="R890" t="s">
        <v>934</v>
      </c>
    </row>
    <row r="891" spans="1:18" customFormat="1" x14ac:dyDescent="0.25">
      <c r="A891" t="str">
        <f>"84026"</f>
        <v>84026</v>
      </c>
      <c r="B891" t="str">
        <f>"07020"</f>
        <v>07020</v>
      </c>
      <c r="C891" t="str">
        <f>"1700"</f>
        <v>1700</v>
      </c>
      <c r="D891" t="str">
        <f>"84026"</f>
        <v>84026</v>
      </c>
      <c r="E891" t="s">
        <v>936</v>
      </c>
      <c r="F891" t="s">
        <v>904</v>
      </c>
      <c r="G891" t="str">
        <f>""</f>
        <v/>
      </c>
      <c r="H891" t="str">
        <f>" 00"</f>
        <v xml:space="preserve"> 00</v>
      </c>
      <c r="I891">
        <v>0.01</v>
      </c>
      <c r="J891">
        <v>9999999.9900000002</v>
      </c>
      <c r="K891" t="s">
        <v>937</v>
      </c>
      <c r="P891" t="s">
        <v>107</v>
      </c>
      <c r="Q891" t="s">
        <v>107</v>
      </c>
      <c r="R891" t="s">
        <v>108</v>
      </c>
    </row>
    <row r="892" spans="1:18" customFormat="1" x14ac:dyDescent="0.25">
      <c r="A892" t="str">
        <f>"84028"</f>
        <v>84028</v>
      </c>
      <c r="B892" t="str">
        <f>"07020"</f>
        <v>07020</v>
      </c>
      <c r="C892" t="str">
        <f>"1700"</f>
        <v>1700</v>
      </c>
      <c r="D892" t="str">
        <f>"84028"</f>
        <v>84028</v>
      </c>
      <c r="E892" t="s">
        <v>938</v>
      </c>
      <c r="F892" t="s">
        <v>904</v>
      </c>
      <c r="G892" t="str">
        <f>""</f>
        <v/>
      </c>
      <c r="H892" t="str">
        <f>" 00"</f>
        <v xml:space="preserve"> 00</v>
      </c>
      <c r="I892">
        <v>0.01</v>
      </c>
      <c r="J892">
        <v>9999999.9900000002</v>
      </c>
      <c r="K892" t="s">
        <v>939</v>
      </c>
      <c r="L892" t="s">
        <v>365</v>
      </c>
      <c r="P892" t="s">
        <v>107</v>
      </c>
      <c r="Q892" t="s">
        <v>107</v>
      </c>
      <c r="R892" t="s">
        <v>365</v>
      </c>
    </row>
    <row r="893" spans="1:18" customFormat="1" x14ac:dyDescent="0.25">
      <c r="A893" t="str">
        <f>"84029"</f>
        <v>84029</v>
      </c>
      <c r="B893" t="str">
        <f>"07020"</f>
        <v>07020</v>
      </c>
      <c r="C893" t="str">
        <f>"1700"</f>
        <v>1700</v>
      </c>
      <c r="D893" t="str">
        <f>"84029"</f>
        <v>84029</v>
      </c>
      <c r="E893" t="s">
        <v>940</v>
      </c>
      <c r="F893" t="s">
        <v>904</v>
      </c>
      <c r="G893" t="str">
        <f>""</f>
        <v/>
      </c>
      <c r="H893" t="str">
        <f>" 00"</f>
        <v xml:space="preserve"> 00</v>
      </c>
      <c r="I893">
        <v>0.01</v>
      </c>
      <c r="J893">
        <v>9999999.9900000002</v>
      </c>
      <c r="K893" t="s">
        <v>941</v>
      </c>
      <c r="L893" t="s">
        <v>942</v>
      </c>
      <c r="P893" t="s">
        <v>107</v>
      </c>
      <c r="Q893" t="s">
        <v>107</v>
      </c>
      <c r="R893" t="s">
        <v>365</v>
      </c>
    </row>
    <row r="894" spans="1:18" customFormat="1" x14ac:dyDescent="0.25">
      <c r="A894" t="str">
        <f>"84034"</f>
        <v>84034</v>
      </c>
      <c r="B894" t="str">
        <f>"07020"</f>
        <v>07020</v>
      </c>
      <c r="C894" t="str">
        <f>"1700"</f>
        <v>1700</v>
      </c>
      <c r="D894" t="str">
        <f>"84034"</f>
        <v>84034</v>
      </c>
      <c r="E894" t="s">
        <v>943</v>
      </c>
      <c r="F894" t="s">
        <v>904</v>
      </c>
      <c r="G894" t="str">
        <f>""</f>
        <v/>
      </c>
      <c r="H894" t="str">
        <f>" 00"</f>
        <v xml:space="preserve"> 00</v>
      </c>
      <c r="I894">
        <v>0.01</v>
      </c>
      <c r="J894">
        <v>9999999.9900000002</v>
      </c>
      <c r="K894" t="s">
        <v>944</v>
      </c>
      <c r="L894" t="s">
        <v>140</v>
      </c>
      <c r="P894" t="s">
        <v>107</v>
      </c>
      <c r="Q894" t="s">
        <v>107</v>
      </c>
      <c r="R894" t="s">
        <v>944</v>
      </c>
    </row>
    <row r="895" spans="1:18" customFormat="1" x14ac:dyDescent="0.25">
      <c r="A895" t="str">
        <f>"84036"</f>
        <v>84036</v>
      </c>
      <c r="B895" t="str">
        <f>"07020"</f>
        <v>07020</v>
      </c>
      <c r="C895" t="str">
        <f>"1700"</f>
        <v>1700</v>
      </c>
      <c r="D895" t="str">
        <f>"84036"</f>
        <v>84036</v>
      </c>
      <c r="E895" t="s">
        <v>945</v>
      </c>
      <c r="F895" t="s">
        <v>904</v>
      </c>
      <c r="G895" t="str">
        <f>""</f>
        <v/>
      </c>
      <c r="H895" t="str">
        <f>" 00"</f>
        <v xml:space="preserve"> 00</v>
      </c>
      <c r="I895">
        <v>0.01</v>
      </c>
      <c r="J895">
        <v>9999999.9900000002</v>
      </c>
      <c r="K895" t="s">
        <v>946</v>
      </c>
      <c r="L895" t="s">
        <v>947</v>
      </c>
      <c r="M895" t="s">
        <v>59</v>
      </c>
      <c r="P895" t="s">
        <v>107</v>
      </c>
      <c r="Q895" t="s">
        <v>107</v>
      </c>
      <c r="R895" t="s">
        <v>946</v>
      </c>
    </row>
    <row r="896" spans="1:18" customFormat="1" x14ac:dyDescent="0.25">
      <c r="A896" t="str">
        <f>"84037"</f>
        <v>84037</v>
      </c>
      <c r="B896" t="str">
        <f>"07020"</f>
        <v>07020</v>
      </c>
      <c r="C896" t="str">
        <f>"1700"</f>
        <v>1700</v>
      </c>
      <c r="D896" t="str">
        <f>"84037"</f>
        <v>84037</v>
      </c>
      <c r="E896" t="s">
        <v>948</v>
      </c>
      <c r="F896" t="s">
        <v>904</v>
      </c>
      <c r="G896" t="str">
        <f>""</f>
        <v/>
      </c>
      <c r="H896" t="str">
        <f>" 00"</f>
        <v xml:space="preserve"> 00</v>
      </c>
      <c r="I896">
        <v>0.01</v>
      </c>
      <c r="J896">
        <v>9999999.9900000002</v>
      </c>
      <c r="K896" t="s">
        <v>365</v>
      </c>
      <c r="L896" t="s">
        <v>478</v>
      </c>
      <c r="P896" t="s">
        <v>107</v>
      </c>
      <c r="Q896" t="s">
        <v>107</v>
      </c>
      <c r="R896" t="s">
        <v>365</v>
      </c>
    </row>
    <row r="897" spans="1:18" customFormat="1" x14ac:dyDescent="0.25">
      <c r="A897" t="str">
        <f>"84040"</f>
        <v>84040</v>
      </c>
      <c r="B897" t="str">
        <f>"07020"</f>
        <v>07020</v>
      </c>
      <c r="C897" t="str">
        <f>"1700"</f>
        <v>1700</v>
      </c>
      <c r="D897" t="str">
        <f>"84040"</f>
        <v>84040</v>
      </c>
      <c r="E897" t="s">
        <v>949</v>
      </c>
      <c r="F897" t="s">
        <v>904</v>
      </c>
      <c r="G897" t="str">
        <f>""</f>
        <v/>
      </c>
      <c r="H897" t="str">
        <f>" 10"</f>
        <v xml:space="preserve"> 10</v>
      </c>
      <c r="I897">
        <v>0.01</v>
      </c>
      <c r="J897">
        <v>500</v>
      </c>
      <c r="K897" t="s">
        <v>139</v>
      </c>
      <c r="L897" t="s">
        <v>140</v>
      </c>
      <c r="M897" t="s">
        <v>141</v>
      </c>
      <c r="P897" t="s">
        <v>107</v>
      </c>
      <c r="Q897" t="s">
        <v>107</v>
      </c>
      <c r="R897" t="s">
        <v>139</v>
      </c>
    </row>
    <row r="898" spans="1:18" customFormat="1" x14ac:dyDescent="0.25">
      <c r="A898" t="str">
        <f>"84040"</f>
        <v>84040</v>
      </c>
      <c r="B898" t="str">
        <f>"07020"</f>
        <v>07020</v>
      </c>
      <c r="C898" t="str">
        <f>"1700"</f>
        <v>1700</v>
      </c>
      <c r="D898" t="str">
        <f>"84040"</f>
        <v>84040</v>
      </c>
      <c r="E898" t="s">
        <v>949</v>
      </c>
      <c r="F898" t="s">
        <v>904</v>
      </c>
      <c r="G898" t="str">
        <f>""</f>
        <v/>
      </c>
      <c r="H898" t="str">
        <f>" 20"</f>
        <v xml:space="preserve"> 20</v>
      </c>
      <c r="I898">
        <v>500.01</v>
      </c>
      <c r="J898">
        <v>9999999.9900000002</v>
      </c>
      <c r="K898" t="s">
        <v>140</v>
      </c>
      <c r="L898" t="s">
        <v>142</v>
      </c>
      <c r="P898" t="s">
        <v>107</v>
      </c>
      <c r="Q898" t="s">
        <v>107</v>
      </c>
      <c r="R898" t="s">
        <v>139</v>
      </c>
    </row>
    <row r="899" spans="1:18" customFormat="1" x14ac:dyDescent="0.25">
      <c r="A899" t="str">
        <f>"84041"</f>
        <v>84041</v>
      </c>
      <c r="B899" t="str">
        <f>"07020"</f>
        <v>07020</v>
      </c>
      <c r="C899" t="str">
        <f>"1700"</f>
        <v>1700</v>
      </c>
      <c r="D899" t="str">
        <f>"84041"</f>
        <v>84041</v>
      </c>
      <c r="E899" t="s">
        <v>950</v>
      </c>
      <c r="F899" t="s">
        <v>904</v>
      </c>
      <c r="G899" t="str">
        <f>""</f>
        <v/>
      </c>
      <c r="H899" t="str">
        <f>" 00"</f>
        <v xml:space="preserve"> 00</v>
      </c>
      <c r="I899">
        <v>0.01</v>
      </c>
      <c r="J899">
        <v>9999999.9900000002</v>
      </c>
      <c r="K899" t="s">
        <v>951</v>
      </c>
      <c r="L899" t="s">
        <v>59</v>
      </c>
      <c r="P899" t="s">
        <v>107</v>
      </c>
      <c r="Q899" t="s">
        <v>107</v>
      </c>
      <c r="R899" t="s">
        <v>59</v>
      </c>
    </row>
    <row r="900" spans="1:18" customFormat="1" x14ac:dyDescent="0.25">
      <c r="A900" t="str">
        <f>"84042"</f>
        <v>84042</v>
      </c>
      <c r="B900" t="str">
        <f>"07020"</f>
        <v>07020</v>
      </c>
      <c r="C900" t="str">
        <f>"1700"</f>
        <v>1700</v>
      </c>
      <c r="D900" t="str">
        <f>"84042"</f>
        <v>84042</v>
      </c>
      <c r="E900" t="s">
        <v>952</v>
      </c>
      <c r="F900" t="s">
        <v>904</v>
      </c>
      <c r="G900" t="str">
        <f>""</f>
        <v/>
      </c>
      <c r="H900" t="str">
        <f>" 00"</f>
        <v xml:space="preserve"> 00</v>
      </c>
      <c r="I900">
        <v>0.01</v>
      </c>
      <c r="J900">
        <v>9999999.9900000002</v>
      </c>
      <c r="K900" t="s">
        <v>953</v>
      </c>
      <c r="L900" t="s">
        <v>954</v>
      </c>
      <c r="P900" t="s">
        <v>107</v>
      </c>
      <c r="Q900" t="s">
        <v>107</v>
      </c>
      <c r="R900" t="s">
        <v>106</v>
      </c>
    </row>
    <row r="901" spans="1:18" customFormat="1" x14ac:dyDescent="0.25">
      <c r="A901" t="str">
        <f>"84044"</f>
        <v>84044</v>
      </c>
      <c r="B901" t="str">
        <f>"07020"</f>
        <v>07020</v>
      </c>
      <c r="C901" t="str">
        <f>"1700"</f>
        <v>1700</v>
      </c>
      <c r="D901" t="str">
        <f>"84044"</f>
        <v>84044</v>
      </c>
      <c r="E901" t="s">
        <v>955</v>
      </c>
      <c r="F901" t="s">
        <v>904</v>
      </c>
      <c r="G901" t="str">
        <f>""</f>
        <v/>
      </c>
      <c r="H901" t="str">
        <f>" 00"</f>
        <v xml:space="preserve"> 00</v>
      </c>
      <c r="I901">
        <v>0.01</v>
      </c>
      <c r="J901">
        <v>9999999.9900000002</v>
      </c>
      <c r="K901" t="s">
        <v>956</v>
      </c>
      <c r="P901" t="s">
        <v>107</v>
      </c>
      <c r="Q901" t="s">
        <v>107</v>
      </c>
      <c r="R901" t="s">
        <v>956</v>
      </c>
    </row>
    <row r="902" spans="1:18" customFormat="1" x14ac:dyDescent="0.25">
      <c r="A902" t="str">
        <f>"84045"</f>
        <v>84045</v>
      </c>
      <c r="B902" t="str">
        <f>"07020"</f>
        <v>07020</v>
      </c>
      <c r="C902" t="str">
        <f>"1700"</f>
        <v>1700</v>
      </c>
      <c r="D902" t="str">
        <f>"84045"</f>
        <v>84045</v>
      </c>
      <c r="E902" t="s">
        <v>957</v>
      </c>
      <c r="F902" t="s">
        <v>904</v>
      </c>
      <c r="G902" t="str">
        <f>""</f>
        <v/>
      </c>
      <c r="H902" t="str">
        <f>" 00"</f>
        <v xml:space="preserve"> 00</v>
      </c>
      <c r="I902">
        <v>0.01</v>
      </c>
      <c r="J902">
        <v>9999999.9900000002</v>
      </c>
      <c r="K902" t="s">
        <v>101</v>
      </c>
      <c r="L902" t="s">
        <v>59</v>
      </c>
      <c r="P902" t="s">
        <v>107</v>
      </c>
      <c r="Q902" t="s">
        <v>107</v>
      </c>
      <c r="R902" t="s">
        <v>59</v>
      </c>
    </row>
    <row r="903" spans="1:18" customFormat="1" x14ac:dyDescent="0.25">
      <c r="A903" t="str">
        <f>"84047"</f>
        <v>84047</v>
      </c>
      <c r="B903" t="str">
        <f>"07020"</f>
        <v>07020</v>
      </c>
      <c r="C903" t="str">
        <f>"1700"</f>
        <v>1700</v>
      </c>
      <c r="D903" t="str">
        <f>"84047"</f>
        <v>84047</v>
      </c>
      <c r="E903" t="s">
        <v>958</v>
      </c>
      <c r="F903" t="s">
        <v>904</v>
      </c>
      <c r="G903" t="str">
        <f>""</f>
        <v/>
      </c>
      <c r="H903" t="str">
        <f>" 00"</f>
        <v xml:space="preserve"> 00</v>
      </c>
      <c r="I903">
        <v>0.01</v>
      </c>
      <c r="J903">
        <v>9999999.9900000002</v>
      </c>
      <c r="K903" t="s">
        <v>376</v>
      </c>
      <c r="L903" t="s">
        <v>378</v>
      </c>
      <c r="P903" t="s">
        <v>107</v>
      </c>
      <c r="Q903" t="s">
        <v>107</v>
      </c>
      <c r="R903" t="s">
        <v>378</v>
      </c>
    </row>
    <row r="904" spans="1:18" customFormat="1" x14ac:dyDescent="0.25">
      <c r="A904" t="str">
        <f>"84048"</f>
        <v>84048</v>
      </c>
      <c r="B904" t="str">
        <f>"07020"</f>
        <v>07020</v>
      </c>
      <c r="C904" t="str">
        <f>"1700"</f>
        <v>1700</v>
      </c>
      <c r="D904" t="str">
        <f>"84048"</f>
        <v>84048</v>
      </c>
      <c r="E904" t="s">
        <v>959</v>
      </c>
      <c r="F904" t="s">
        <v>904</v>
      </c>
      <c r="G904" t="str">
        <f>""</f>
        <v/>
      </c>
      <c r="H904" t="str">
        <f>" 00"</f>
        <v xml:space="preserve"> 00</v>
      </c>
      <c r="I904">
        <v>0.01</v>
      </c>
      <c r="J904">
        <v>9999999.9900000002</v>
      </c>
      <c r="K904" t="s">
        <v>56</v>
      </c>
      <c r="L904" t="s">
        <v>960</v>
      </c>
      <c r="M904" t="s">
        <v>57</v>
      </c>
      <c r="N904" t="s">
        <v>59</v>
      </c>
      <c r="P904" t="s">
        <v>107</v>
      </c>
      <c r="Q904" t="s">
        <v>107</v>
      </c>
      <c r="R904" t="s">
        <v>56</v>
      </c>
    </row>
    <row r="905" spans="1:18" customFormat="1" x14ac:dyDescent="0.25">
      <c r="A905" t="str">
        <f>"84051"</f>
        <v>84051</v>
      </c>
      <c r="B905" t="str">
        <f>"07020"</f>
        <v>07020</v>
      </c>
      <c r="C905" t="str">
        <f>"1700"</f>
        <v>1700</v>
      </c>
      <c r="D905" t="str">
        <f>"84051"</f>
        <v>84051</v>
      </c>
      <c r="E905" t="s">
        <v>961</v>
      </c>
      <c r="F905" t="s">
        <v>904</v>
      </c>
      <c r="G905" t="str">
        <f>""</f>
        <v/>
      </c>
      <c r="H905" t="str">
        <f>" 00"</f>
        <v xml:space="preserve"> 00</v>
      </c>
      <c r="I905">
        <v>0.01</v>
      </c>
      <c r="J905">
        <v>9999999.9900000002</v>
      </c>
      <c r="K905" t="s">
        <v>365</v>
      </c>
      <c r="L905" t="s">
        <v>478</v>
      </c>
      <c r="P905" t="s">
        <v>107</v>
      </c>
      <c r="Q905" t="s">
        <v>107</v>
      </c>
      <c r="R905" t="s">
        <v>365</v>
      </c>
    </row>
    <row r="906" spans="1:18" customFormat="1" x14ac:dyDescent="0.25">
      <c r="A906" t="str">
        <f>"84052"</f>
        <v>84052</v>
      </c>
      <c r="B906" t="str">
        <f>"07020"</f>
        <v>07020</v>
      </c>
      <c r="C906" t="str">
        <f>"1700"</f>
        <v>1700</v>
      </c>
      <c r="D906" t="str">
        <f>"84052"</f>
        <v>84052</v>
      </c>
      <c r="E906" t="s">
        <v>962</v>
      </c>
      <c r="F906" t="s">
        <v>904</v>
      </c>
      <c r="G906" t="str">
        <f>""</f>
        <v/>
      </c>
      <c r="H906" t="str">
        <f>" 00"</f>
        <v xml:space="preserve"> 00</v>
      </c>
      <c r="I906">
        <v>0.01</v>
      </c>
      <c r="J906">
        <v>9999999.9900000002</v>
      </c>
      <c r="K906" t="s">
        <v>86</v>
      </c>
      <c r="L906" t="s">
        <v>87</v>
      </c>
      <c r="M906" t="s">
        <v>88</v>
      </c>
      <c r="P906" t="s">
        <v>107</v>
      </c>
      <c r="Q906" t="s">
        <v>107</v>
      </c>
      <c r="R906" t="s">
        <v>89</v>
      </c>
    </row>
    <row r="907" spans="1:18" customFormat="1" x14ac:dyDescent="0.25">
      <c r="A907" t="str">
        <f>"84054"</f>
        <v>84054</v>
      </c>
      <c r="B907" t="str">
        <f>"07020"</f>
        <v>07020</v>
      </c>
      <c r="C907" t="str">
        <f>"1700"</f>
        <v>1700</v>
      </c>
      <c r="D907" t="str">
        <f>"84054"</f>
        <v>84054</v>
      </c>
      <c r="E907" t="s">
        <v>963</v>
      </c>
      <c r="F907" t="s">
        <v>904</v>
      </c>
      <c r="G907" t="str">
        <f>""</f>
        <v/>
      </c>
      <c r="H907" t="str">
        <f>" 00"</f>
        <v xml:space="preserve"> 00</v>
      </c>
      <c r="I907">
        <v>0.01</v>
      </c>
      <c r="J907">
        <v>9999999.9900000002</v>
      </c>
      <c r="K907" t="s">
        <v>692</v>
      </c>
      <c r="L907" t="s">
        <v>59</v>
      </c>
      <c r="P907" t="s">
        <v>107</v>
      </c>
      <c r="Q907" t="s">
        <v>107</v>
      </c>
      <c r="R907" t="s">
        <v>692</v>
      </c>
    </row>
    <row r="908" spans="1:18" customFormat="1" x14ac:dyDescent="0.25">
      <c r="A908" t="str">
        <f>"84055"</f>
        <v>84055</v>
      </c>
      <c r="B908" t="str">
        <f>"07020"</f>
        <v>07020</v>
      </c>
      <c r="C908" t="str">
        <f>"1700"</f>
        <v>1700</v>
      </c>
      <c r="D908" t="str">
        <f>"84055"</f>
        <v>84055</v>
      </c>
      <c r="E908" t="s">
        <v>964</v>
      </c>
      <c r="F908" t="s">
        <v>904</v>
      </c>
      <c r="G908" t="str">
        <f>""</f>
        <v/>
      </c>
      <c r="H908" t="str">
        <f>" 00"</f>
        <v xml:space="preserve"> 00</v>
      </c>
      <c r="I908">
        <v>0.01</v>
      </c>
      <c r="J908">
        <v>9999999.9900000002</v>
      </c>
      <c r="K908" t="s">
        <v>365</v>
      </c>
      <c r="L908" t="s">
        <v>714</v>
      </c>
      <c r="P908" t="s">
        <v>107</v>
      </c>
      <c r="Q908" t="s">
        <v>107</v>
      </c>
      <c r="R908" t="s">
        <v>365</v>
      </c>
    </row>
    <row r="909" spans="1:18" customFormat="1" x14ac:dyDescent="0.25">
      <c r="A909" t="str">
        <f>"84056"</f>
        <v>84056</v>
      </c>
      <c r="B909" t="str">
        <f>"07020"</f>
        <v>07020</v>
      </c>
      <c r="C909" t="str">
        <f>"1700"</f>
        <v>1700</v>
      </c>
      <c r="D909" t="str">
        <f>"84056"</f>
        <v>84056</v>
      </c>
      <c r="E909" t="s">
        <v>965</v>
      </c>
      <c r="F909" t="s">
        <v>904</v>
      </c>
      <c r="G909" t="str">
        <f>""</f>
        <v/>
      </c>
      <c r="H909" t="str">
        <f>" 00"</f>
        <v xml:space="preserve"> 00</v>
      </c>
      <c r="I909">
        <v>0.01</v>
      </c>
      <c r="J909">
        <v>9999999.9900000002</v>
      </c>
      <c r="K909" t="s">
        <v>57</v>
      </c>
      <c r="L909" t="s">
        <v>59</v>
      </c>
      <c r="P909" t="s">
        <v>107</v>
      </c>
      <c r="Q909" t="s">
        <v>107</v>
      </c>
      <c r="R909" t="s">
        <v>57</v>
      </c>
    </row>
    <row r="910" spans="1:18" customFormat="1" x14ac:dyDescent="0.25">
      <c r="A910" t="str">
        <f>"84058"</f>
        <v>84058</v>
      </c>
      <c r="B910" t="str">
        <f>"07020"</f>
        <v>07020</v>
      </c>
      <c r="C910" t="str">
        <f>"1700"</f>
        <v>1700</v>
      </c>
      <c r="D910" t="str">
        <f>"84058"</f>
        <v>84058</v>
      </c>
      <c r="E910" t="s">
        <v>966</v>
      </c>
      <c r="F910" t="s">
        <v>904</v>
      </c>
      <c r="G910" t="str">
        <f>""</f>
        <v/>
      </c>
      <c r="H910" t="str">
        <f>" 00"</f>
        <v xml:space="preserve"> 00</v>
      </c>
      <c r="I910">
        <v>0.01</v>
      </c>
      <c r="J910">
        <v>9999999.9900000002</v>
      </c>
      <c r="K910" t="s">
        <v>967</v>
      </c>
      <c r="L910" t="s">
        <v>59</v>
      </c>
      <c r="P910" t="s">
        <v>107</v>
      </c>
      <c r="Q910" t="s">
        <v>107</v>
      </c>
      <c r="R910" t="s">
        <v>59</v>
      </c>
    </row>
    <row r="911" spans="1:18" customFormat="1" x14ac:dyDescent="0.25">
      <c r="A911" t="str">
        <f>"84060"</f>
        <v>84060</v>
      </c>
      <c r="B911" t="str">
        <f>"07020"</f>
        <v>07020</v>
      </c>
      <c r="C911" t="str">
        <f>"1700"</f>
        <v>1700</v>
      </c>
      <c r="D911" t="str">
        <f>"84060"</f>
        <v>84060</v>
      </c>
      <c r="E911" t="s">
        <v>968</v>
      </c>
      <c r="F911" t="s">
        <v>904</v>
      </c>
      <c r="G911" t="str">
        <f>""</f>
        <v/>
      </c>
      <c r="H911" t="str">
        <f>" 00"</f>
        <v xml:space="preserve"> 00</v>
      </c>
      <c r="I911">
        <v>0.01</v>
      </c>
      <c r="J911">
        <v>9999999.9900000002</v>
      </c>
      <c r="K911" t="s">
        <v>179</v>
      </c>
      <c r="P911" t="s">
        <v>107</v>
      </c>
      <c r="Q911" t="s">
        <v>107</v>
      </c>
      <c r="R911" t="s">
        <v>179</v>
      </c>
    </row>
    <row r="912" spans="1:18" customFormat="1" x14ac:dyDescent="0.25">
      <c r="A912" t="str">
        <f>"84063"</f>
        <v>84063</v>
      </c>
      <c r="B912" t="str">
        <f>"07020"</f>
        <v>07020</v>
      </c>
      <c r="C912" t="str">
        <f>"1700"</f>
        <v>1700</v>
      </c>
      <c r="D912" t="str">
        <f>"84063"</f>
        <v>84063</v>
      </c>
      <c r="E912" t="s">
        <v>969</v>
      </c>
      <c r="F912" t="s">
        <v>904</v>
      </c>
      <c r="G912" t="str">
        <f>""</f>
        <v/>
      </c>
      <c r="H912" t="str">
        <f>" 00"</f>
        <v xml:space="preserve"> 00</v>
      </c>
      <c r="I912">
        <v>0.01</v>
      </c>
      <c r="J912">
        <v>9999999.9900000002</v>
      </c>
      <c r="K912" t="s">
        <v>365</v>
      </c>
      <c r="L912" t="s">
        <v>478</v>
      </c>
      <c r="P912" t="s">
        <v>107</v>
      </c>
      <c r="Q912" t="s">
        <v>107</v>
      </c>
      <c r="R912" t="s">
        <v>365</v>
      </c>
    </row>
    <row r="913" spans="1:18" customFormat="1" x14ac:dyDescent="0.25">
      <c r="A913" t="str">
        <f>"84065"</f>
        <v>84065</v>
      </c>
      <c r="B913" t="str">
        <f>"07020"</f>
        <v>07020</v>
      </c>
      <c r="C913" t="str">
        <f>"1700"</f>
        <v>1700</v>
      </c>
      <c r="D913" t="str">
        <f>"84065"</f>
        <v>84065</v>
      </c>
      <c r="E913" t="s">
        <v>970</v>
      </c>
      <c r="F913" t="s">
        <v>904</v>
      </c>
      <c r="G913" t="str">
        <f>""</f>
        <v/>
      </c>
      <c r="H913" t="str">
        <f>" 00"</f>
        <v xml:space="preserve"> 00</v>
      </c>
      <c r="I913">
        <v>0.01</v>
      </c>
      <c r="J913">
        <v>9999999.9900000002</v>
      </c>
      <c r="K913" t="s">
        <v>971</v>
      </c>
      <c r="L913" t="s">
        <v>972</v>
      </c>
      <c r="P913" t="s">
        <v>107</v>
      </c>
      <c r="Q913" t="s">
        <v>107</v>
      </c>
      <c r="R913" t="s">
        <v>971</v>
      </c>
    </row>
    <row r="914" spans="1:18" customFormat="1" x14ac:dyDescent="0.25">
      <c r="A914" t="str">
        <f>"84067"</f>
        <v>84067</v>
      </c>
      <c r="B914" t="str">
        <f>"07020"</f>
        <v>07020</v>
      </c>
      <c r="C914" t="str">
        <f>"1700"</f>
        <v>1700</v>
      </c>
      <c r="D914" t="str">
        <f>"84067"</f>
        <v>84067</v>
      </c>
      <c r="E914" t="s">
        <v>973</v>
      </c>
      <c r="F914" t="s">
        <v>904</v>
      </c>
      <c r="G914" t="str">
        <f>""</f>
        <v/>
      </c>
      <c r="H914" t="str">
        <f>" 00"</f>
        <v xml:space="preserve"> 00</v>
      </c>
      <c r="I914">
        <v>0.01</v>
      </c>
      <c r="J914">
        <v>9999999.9900000002</v>
      </c>
      <c r="K914" t="s">
        <v>192</v>
      </c>
      <c r="P914" t="s">
        <v>107</v>
      </c>
      <c r="Q914" t="s">
        <v>107</v>
      </c>
      <c r="R914" t="s">
        <v>192</v>
      </c>
    </row>
    <row r="915" spans="1:18" customFormat="1" x14ac:dyDescent="0.25">
      <c r="A915" t="str">
        <f>"84068"</f>
        <v>84068</v>
      </c>
      <c r="B915" t="str">
        <f>"07020"</f>
        <v>07020</v>
      </c>
      <c r="C915" t="str">
        <f>"1700"</f>
        <v>1700</v>
      </c>
      <c r="D915" t="str">
        <f>"84068"</f>
        <v>84068</v>
      </c>
      <c r="E915" t="s">
        <v>974</v>
      </c>
      <c r="F915" t="s">
        <v>904</v>
      </c>
      <c r="G915" t="str">
        <f>""</f>
        <v/>
      </c>
      <c r="H915" t="str">
        <f>" 00"</f>
        <v xml:space="preserve"> 00</v>
      </c>
      <c r="I915">
        <v>0.01</v>
      </c>
      <c r="J915">
        <v>9999999.9900000002</v>
      </c>
      <c r="K915" t="s">
        <v>972</v>
      </c>
      <c r="L915" t="s">
        <v>975</v>
      </c>
      <c r="P915" t="s">
        <v>107</v>
      </c>
      <c r="Q915" t="s">
        <v>107</v>
      </c>
      <c r="R915" t="s">
        <v>134</v>
      </c>
    </row>
    <row r="916" spans="1:18" customFormat="1" x14ac:dyDescent="0.25">
      <c r="A916" t="str">
        <f>"84069"</f>
        <v>84069</v>
      </c>
      <c r="B916" t="str">
        <f>"07020"</f>
        <v>07020</v>
      </c>
      <c r="C916" t="str">
        <f>"1700"</f>
        <v>1700</v>
      </c>
      <c r="D916" t="str">
        <f>"84069"</f>
        <v>84069</v>
      </c>
      <c r="E916" t="s">
        <v>976</v>
      </c>
      <c r="F916" t="s">
        <v>904</v>
      </c>
      <c r="G916" t="str">
        <f>""</f>
        <v/>
      </c>
      <c r="H916" t="str">
        <f>" 00"</f>
        <v xml:space="preserve"> 00</v>
      </c>
      <c r="I916">
        <v>0.01</v>
      </c>
      <c r="J916">
        <v>9999999.9900000002</v>
      </c>
      <c r="K916" t="s">
        <v>359</v>
      </c>
      <c r="L916" t="s">
        <v>514</v>
      </c>
      <c r="P916" t="s">
        <v>107</v>
      </c>
      <c r="Q916" t="s">
        <v>107</v>
      </c>
      <c r="R916" t="s">
        <v>359</v>
      </c>
    </row>
    <row r="917" spans="1:18" customFormat="1" x14ac:dyDescent="0.25">
      <c r="A917" t="str">
        <f>"84070"</f>
        <v>84070</v>
      </c>
      <c r="B917" t="str">
        <f>"07020"</f>
        <v>07020</v>
      </c>
      <c r="C917" t="str">
        <f>"1700"</f>
        <v>1700</v>
      </c>
      <c r="D917" t="str">
        <f>"84070"</f>
        <v>84070</v>
      </c>
      <c r="E917" t="s">
        <v>977</v>
      </c>
      <c r="F917" t="s">
        <v>904</v>
      </c>
      <c r="G917" t="str">
        <f>""</f>
        <v/>
      </c>
      <c r="H917" t="str">
        <f>" 00"</f>
        <v xml:space="preserve"> 00</v>
      </c>
      <c r="I917">
        <v>0.01</v>
      </c>
      <c r="J917">
        <v>9999999.9900000002</v>
      </c>
      <c r="K917" t="s">
        <v>357</v>
      </c>
      <c r="L917" t="s">
        <v>756</v>
      </c>
      <c r="P917" t="s">
        <v>107</v>
      </c>
      <c r="Q917" t="s">
        <v>107</v>
      </c>
      <c r="R917" t="s">
        <v>907</v>
      </c>
    </row>
    <row r="918" spans="1:18" customFormat="1" x14ac:dyDescent="0.25">
      <c r="A918" t="str">
        <f>"84071"</f>
        <v>84071</v>
      </c>
      <c r="B918" t="str">
        <f>"07020"</f>
        <v>07020</v>
      </c>
      <c r="C918" t="str">
        <f>"1700"</f>
        <v>1700</v>
      </c>
      <c r="D918" t="str">
        <f>"84071"</f>
        <v>84071</v>
      </c>
      <c r="E918" t="s">
        <v>978</v>
      </c>
      <c r="F918" t="s">
        <v>904</v>
      </c>
      <c r="G918" t="str">
        <f>""</f>
        <v/>
      </c>
      <c r="H918" t="str">
        <f>" 00"</f>
        <v xml:space="preserve"> 00</v>
      </c>
      <c r="I918">
        <v>0.01</v>
      </c>
      <c r="J918">
        <v>9999999.9900000002</v>
      </c>
      <c r="K918" t="s">
        <v>101</v>
      </c>
      <c r="L918" t="s">
        <v>59</v>
      </c>
      <c r="P918" t="s">
        <v>107</v>
      </c>
      <c r="Q918" t="s">
        <v>107</v>
      </c>
      <c r="R918" t="s">
        <v>101</v>
      </c>
    </row>
    <row r="919" spans="1:18" customFormat="1" x14ac:dyDescent="0.25">
      <c r="A919" t="str">
        <f>"84072"</f>
        <v>84072</v>
      </c>
      <c r="B919" t="str">
        <f>"07020"</f>
        <v>07020</v>
      </c>
      <c r="C919" t="str">
        <f>"1700"</f>
        <v>1700</v>
      </c>
      <c r="D919" t="str">
        <f>"84072"</f>
        <v>84072</v>
      </c>
      <c r="E919" t="s">
        <v>979</v>
      </c>
      <c r="F919" t="s">
        <v>904</v>
      </c>
      <c r="G919" t="str">
        <f>""</f>
        <v/>
      </c>
      <c r="H919" t="str">
        <f>" 00"</f>
        <v xml:space="preserve"> 00</v>
      </c>
      <c r="I919">
        <v>0.01</v>
      </c>
      <c r="J919">
        <v>9999999.9900000002</v>
      </c>
      <c r="K919" t="s">
        <v>714</v>
      </c>
      <c r="L919" t="s">
        <v>56</v>
      </c>
      <c r="M919" t="s">
        <v>57</v>
      </c>
      <c r="N919" t="s">
        <v>58</v>
      </c>
      <c r="P919" t="s">
        <v>107</v>
      </c>
      <c r="Q919" t="s">
        <v>107</v>
      </c>
      <c r="R919" t="s">
        <v>59</v>
      </c>
    </row>
    <row r="920" spans="1:18" customFormat="1" x14ac:dyDescent="0.25">
      <c r="A920" t="str">
        <f>"84079"</f>
        <v>84079</v>
      </c>
      <c r="B920" t="str">
        <f>"07020"</f>
        <v>07020</v>
      </c>
      <c r="C920" t="str">
        <f>"1700"</f>
        <v>1700</v>
      </c>
      <c r="D920" t="str">
        <f>"84079"</f>
        <v>84079</v>
      </c>
      <c r="E920" t="s">
        <v>980</v>
      </c>
      <c r="F920" t="s">
        <v>904</v>
      </c>
      <c r="G920" t="str">
        <f>""</f>
        <v/>
      </c>
      <c r="H920" t="str">
        <f>" 00"</f>
        <v xml:space="preserve"> 00</v>
      </c>
      <c r="I920">
        <v>0.01</v>
      </c>
      <c r="J920">
        <v>9999999.9900000002</v>
      </c>
      <c r="K920" t="s">
        <v>682</v>
      </c>
      <c r="L920" t="s">
        <v>59</v>
      </c>
      <c r="P920" t="s">
        <v>107</v>
      </c>
      <c r="Q920" t="s">
        <v>107</v>
      </c>
      <c r="R920" t="s">
        <v>59</v>
      </c>
    </row>
    <row r="921" spans="1:18" customFormat="1" x14ac:dyDescent="0.25">
      <c r="A921" t="str">
        <f>"84080"</f>
        <v>84080</v>
      </c>
      <c r="B921" t="str">
        <f>"07020"</f>
        <v>07020</v>
      </c>
      <c r="C921" t="str">
        <f>"1700"</f>
        <v>1700</v>
      </c>
      <c r="D921" t="str">
        <f>"84080"</f>
        <v>84080</v>
      </c>
      <c r="E921" t="s">
        <v>981</v>
      </c>
      <c r="F921" t="s">
        <v>904</v>
      </c>
      <c r="G921" t="str">
        <f>""</f>
        <v/>
      </c>
      <c r="H921" t="str">
        <f>" 00"</f>
        <v xml:space="preserve"> 00</v>
      </c>
      <c r="I921">
        <v>0.01</v>
      </c>
      <c r="J921">
        <v>9999999.9900000002</v>
      </c>
      <c r="K921" t="s">
        <v>982</v>
      </c>
      <c r="L921" t="s">
        <v>760</v>
      </c>
      <c r="M921" t="s">
        <v>59</v>
      </c>
      <c r="P921" t="s">
        <v>107</v>
      </c>
      <c r="Q921" t="s">
        <v>107</v>
      </c>
      <c r="R921" t="s">
        <v>982</v>
      </c>
    </row>
    <row r="922" spans="1:18" customFormat="1" x14ac:dyDescent="0.25">
      <c r="A922" t="str">
        <f>"84084"</f>
        <v>84084</v>
      </c>
      <c r="B922" t="str">
        <f>"07020"</f>
        <v>07020</v>
      </c>
      <c r="C922" t="str">
        <f>"1700"</f>
        <v>1700</v>
      </c>
      <c r="D922" t="str">
        <f>"84084"</f>
        <v>84084</v>
      </c>
      <c r="E922" t="s">
        <v>983</v>
      </c>
      <c r="F922" t="s">
        <v>904</v>
      </c>
      <c r="G922" t="str">
        <f>""</f>
        <v/>
      </c>
      <c r="H922" t="str">
        <f>" 00"</f>
        <v xml:space="preserve"> 00</v>
      </c>
      <c r="I922">
        <v>0.01</v>
      </c>
      <c r="J922">
        <v>9999999.9900000002</v>
      </c>
      <c r="K922" t="s">
        <v>359</v>
      </c>
      <c r="L922" t="s">
        <v>360</v>
      </c>
      <c r="M922" t="s">
        <v>514</v>
      </c>
      <c r="P922" t="s">
        <v>107</v>
      </c>
      <c r="Q922" t="s">
        <v>107</v>
      </c>
      <c r="R922" t="s">
        <v>359</v>
      </c>
    </row>
    <row r="923" spans="1:18" customFormat="1" x14ac:dyDescent="0.25">
      <c r="A923" t="str">
        <f>"84086"</f>
        <v>84086</v>
      </c>
      <c r="B923" t="str">
        <f>"07020"</f>
        <v>07020</v>
      </c>
      <c r="C923" t="str">
        <f>"1700"</f>
        <v>1700</v>
      </c>
      <c r="D923" t="str">
        <f>"84086"</f>
        <v>84086</v>
      </c>
      <c r="E923" t="s">
        <v>984</v>
      </c>
      <c r="F923" t="s">
        <v>904</v>
      </c>
      <c r="G923" t="str">
        <f>""</f>
        <v/>
      </c>
      <c r="H923" t="str">
        <f>" 00"</f>
        <v xml:space="preserve"> 00</v>
      </c>
      <c r="I923">
        <v>0.01</v>
      </c>
      <c r="J923">
        <v>9999999.9900000002</v>
      </c>
      <c r="K923" t="s">
        <v>183</v>
      </c>
      <c r="L923" t="s">
        <v>27</v>
      </c>
      <c r="P923" t="s">
        <v>107</v>
      </c>
      <c r="Q923" t="s">
        <v>107</v>
      </c>
      <c r="R923" t="s">
        <v>108</v>
      </c>
    </row>
    <row r="924" spans="1:18" customFormat="1" x14ac:dyDescent="0.25">
      <c r="A924" t="str">
        <f>"84088"</f>
        <v>84088</v>
      </c>
      <c r="B924" t="str">
        <f>"07020"</f>
        <v>07020</v>
      </c>
      <c r="C924" t="str">
        <f>"1700"</f>
        <v>1700</v>
      </c>
      <c r="D924" t="str">
        <f>"84088"</f>
        <v>84088</v>
      </c>
      <c r="E924" t="s">
        <v>985</v>
      </c>
      <c r="F924" t="s">
        <v>904</v>
      </c>
      <c r="G924" t="str">
        <f>""</f>
        <v/>
      </c>
      <c r="H924" t="str">
        <f>" 00"</f>
        <v xml:space="preserve"> 00</v>
      </c>
      <c r="I924">
        <v>0.01</v>
      </c>
      <c r="J924">
        <v>9999999.9900000002</v>
      </c>
      <c r="K924" t="s">
        <v>40</v>
      </c>
      <c r="L924" t="s">
        <v>42</v>
      </c>
      <c r="M924" t="s">
        <v>41</v>
      </c>
      <c r="P924" t="s">
        <v>107</v>
      </c>
      <c r="Q924" t="s">
        <v>107</v>
      </c>
      <c r="R924" t="s">
        <v>40</v>
      </c>
    </row>
    <row r="925" spans="1:18" customFormat="1" x14ac:dyDescent="0.25">
      <c r="A925" t="str">
        <f>"84090"</f>
        <v>84090</v>
      </c>
      <c r="B925" t="str">
        <f>"07020"</f>
        <v>07020</v>
      </c>
      <c r="C925" t="str">
        <f>"1700"</f>
        <v>1700</v>
      </c>
      <c r="D925" t="str">
        <f>"84090"</f>
        <v>84090</v>
      </c>
      <c r="E925" t="s">
        <v>986</v>
      </c>
      <c r="F925" t="s">
        <v>904</v>
      </c>
      <c r="G925" t="str">
        <f>""</f>
        <v/>
      </c>
      <c r="H925" t="str">
        <f>" 00"</f>
        <v xml:space="preserve"> 00</v>
      </c>
      <c r="I925">
        <v>0.01</v>
      </c>
      <c r="J925">
        <v>9999999.9900000002</v>
      </c>
      <c r="K925" t="s">
        <v>365</v>
      </c>
      <c r="P925" t="s">
        <v>107</v>
      </c>
      <c r="Q925" t="s">
        <v>107</v>
      </c>
      <c r="R925" t="s">
        <v>907</v>
      </c>
    </row>
    <row r="926" spans="1:18" customFormat="1" x14ac:dyDescent="0.25">
      <c r="A926" t="str">
        <f>"84091"</f>
        <v>84091</v>
      </c>
      <c r="B926" t="str">
        <f>"07020"</f>
        <v>07020</v>
      </c>
      <c r="C926" t="str">
        <f>"1700"</f>
        <v>1700</v>
      </c>
      <c r="D926" t="str">
        <f>"84091"</f>
        <v>84091</v>
      </c>
      <c r="E926" t="s">
        <v>987</v>
      </c>
      <c r="F926" t="s">
        <v>904</v>
      </c>
      <c r="G926" t="str">
        <f>""</f>
        <v/>
      </c>
      <c r="H926" t="str">
        <f>" 00"</f>
        <v xml:space="preserve"> 00</v>
      </c>
      <c r="I926">
        <v>0.01</v>
      </c>
      <c r="J926">
        <v>9999999.9900000002</v>
      </c>
      <c r="K926" t="s">
        <v>186</v>
      </c>
      <c r="L926" t="s">
        <v>988</v>
      </c>
      <c r="M926" t="s">
        <v>989</v>
      </c>
      <c r="P926" t="s">
        <v>107</v>
      </c>
      <c r="Q926" t="s">
        <v>107</v>
      </c>
      <c r="R926" t="s">
        <v>108</v>
      </c>
    </row>
    <row r="927" spans="1:18" customFormat="1" x14ac:dyDescent="0.25">
      <c r="A927" t="str">
        <f>"84092"</f>
        <v>84092</v>
      </c>
      <c r="B927" t="str">
        <f>"07020"</f>
        <v>07020</v>
      </c>
      <c r="C927" t="str">
        <f>"1700"</f>
        <v>1700</v>
      </c>
      <c r="D927" t="str">
        <f>"84092"</f>
        <v>84092</v>
      </c>
      <c r="E927" t="s">
        <v>990</v>
      </c>
      <c r="F927" t="s">
        <v>904</v>
      </c>
      <c r="G927" t="str">
        <f>""</f>
        <v/>
      </c>
      <c r="H927" t="str">
        <f>" 00"</f>
        <v xml:space="preserve"> 00</v>
      </c>
      <c r="I927">
        <v>0.01</v>
      </c>
      <c r="J927">
        <v>9999999.9900000002</v>
      </c>
      <c r="K927" t="s">
        <v>75</v>
      </c>
      <c r="L927" t="s">
        <v>76</v>
      </c>
      <c r="P927" t="s">
        <v>107</v>
      </c>
      <c r="Q927" t="s">
        <v>107</v>
      </c>
      <c r="R927" t="s">
        <v>75</v>
      </c>
    </row>
    <row r="928" spans="1:18" customFormat="1" x14ac:dyDescent="0.25">
      <c r="A928" t="str">
        <f>"84093"</f>
        <v>84093</v>
      </c>
      <c r="B928" t="str">
        <f>"07020"</f>
        <v>07020</v>
      </c>
      <c r="C928" t="str">
        <f>"1700"</f>
        <v>1700</v>
      </c>
      <c r="D928" t="str">
        <f>"84093"</f>
        <v>84093</v>
      </c>
      <c r="E928" t="s">
        <v>991</v>
      </c>
      <c r="F928" t="s">
        <v>904</v>
      </c>
      <c r="G928" t="str">
        <f>""</f>
        <v/>
      </c>
      <c r="H928" t="str">
        <f>" 00"</f>
        <v xml:space="preserve"> 00</v>
      </c>
      <c r="I928">
        <v>0.01</v>
      </c>
      <c r="J928">
        <v>9999999.9900000002</v>
      </c>
      <c r="K928" t="s">
        <v>86</v>
      </c>
      <c r="L928" t="s">
        <v>87</v>
      </c>
      <c r="M928" t="s">
        <v>88</v>
      </c>
      <c r="P928" t="s">
        <v>107</v>
      </c>
      <c r="Q928" t="s">
        <v>107</v>
      </c>
      <c r="R928" t="s">
        <v>89</v>
      </c>
    </row>
    <row r="929" spans="1:18" customFormat="1" x14ac:dyDescent="0.25">
      <c r="A929" t="str">
        <f>"84095"</f>
        <v>84095</v>
      </c>
      <c r="B929" t="str">
        <f>"07020"</f>
        <v>07020</v>
      </c>
      <c r="C929" t="str">
        <f>"1700"</f>
        <v>1700</v>
      </c>
      <c r="D929" t="str">
        <f>"84095"</f>
        <v>84095</v>
      </c>
      <c r="E929" t="s">
        <v>992</v>
      </c>
      <c r="F929" t="s">
        <v>904</v>
      </c>
      <c r="G929" t="str">
        <f>""</f>
        <v/>
      </c>
      <c r="H929" t="str">
        <f>" 00"</f>
        <v xml:space="preserve"> 00</v>
      </c>
      <c r="I929">
        <v>0.01</v>
      </c>
      <c r="J929">
        <v>9999999.9900000002</v>
      </c>
      <c r="K929" t="s">
        <v>993</v>
      </c>
      <c r="L929" t="s">
        <v>994</v>
      </c>
      <c r="M929" t="s">
        <v>59</v>
      </c>
      <c r="P929" t="s">
        <v>107</v>
      </c>
      <c r="Q929" t="s">
        <v>107</v>
      </c>
      <c r="R929" t="s">
        <v>993</v>
      </c>
    </row>
    <row r="930" spans="1:18" customFormat="1" x14ac:dyDescent="0.25">
      <c r="A930" t="str">
        <f>"84098"</f>
        <v>84098</v>
      </c>
      <c r="B930" t="str">
        <f>"07020"</f>
        <v>07020</v>
      </c>
      <c r="C930" t="str">
        <f>"1700"</f>
        <v>1700</v>
      </c>
      <c r="D930" t="str">
        <f>"84098"</f>
        <v>84098</v>
      </c>
      <c r="E930" t="s">
        <v>995</v>
      </c>
      <c r="F930" t="s">
        <v>904</v>
      </c>
      <c r="G930" t="str">
        <f>""</f>
        <v/>
      </c>
      <c r="H930" t="str">
        <f>" 00"</f>
        <v xml:space="preserve"> 00</v>
      </c>
      <c r="I930">
        <v>0.01</v>
      </c>
      <c r="J930">
        <v>9999999.9900000002</v>
      </c>
      <c r="K930" t="s">
        <v>996</v>
      </c>
      <c r="L930" t="s">
        <v>103</v>
      </c>
      <c r="P930" t="s">
        <v>107</v>
      </c>
      <c r="Q930" t="s">
        <v>107</v>
      </c>
      <c r="R930" t="s">
        <v>103</v>
      </c>
    </row>
    <row r="931" spans="1:18" customFormat="1" x14ac:dyDescent="0.25">
      <c r="A931" t="str">
        <f>"84099"</f>
        <v>84099</v>
      </c>
      <c r="B931" t="str">
        <f>"07020"</f>
        <v>07020</v>
      </c>
      <c r="C931" t="str">
        <f>"1700"</f>
        <v>1700</v>
      </c>
      <c r="D931" t="str">
        <f>"84099"</f>
        <v>84099</v>
      </c>
      <c r="E931" t="s">
        <v>997</v>
      </c>
      <c r="F931" t="s">
        <v>904</v>
      </c>
      <c r="G931" t="str">
        <f>""</f>
        <v/>
      </c>
      <c r="H931" t="str">
        <f>" 00"</f>
        <v xml:space="preserve"> 00</v>
      </c>
      <c r="I931">
        <v>0.01</v>
      </c>
      <c r="J931">
        <v>9999999.9900000002</v>
      </c>
      <c r="K931" t="s">
        <v>998</v>
      </c>
      <c r="L931" t="s">
        <v>365</v>
      </c>
      <c r="M931" t="s">
        <v>59</v>
      </c>
      <c r="P931" t="s">
        <v>107</v>
      </c>
      <c r="Q931" t="s">
        <v>107</v>
      </c>
      <c r="R931" t="s">
        <v>998</v>
      </c>
    </row>
    <row r="932" spans="1:18" customFormat="1" x14ac:dyDescent="0.25">
      <c r="A932" t="str">
        <f>"84101"</f>
        <v>84101</v>
      </c>
      <c r="B932" t="str">
        <f>"07020"</f>
        <v>07020</v>
      </c>
      <c r="C932" t="str">
        <f>"1700"</f>
        <v>1700</v>
      </c>
      <c r="D932" t="str">
        <f>"84101"</f>
        <v>84101</v>
      </c>
      <c r="E932" t="s">
        <v>999</v>
      </c>
      <c r="F932" t="s">
        <v>904</v>
      </c>
      <c r="G932" t="str">
        <f>""</f>
        <v/>
      </c>
      <c r="H932" t="str">
        <f>" 00"</f>
        <v xml:space="preserve"> 00</v>
      </c>
      <c r="I932">
        <v>0.01</v>
      </c>
      <c r="J932">
        <v>9999999.9900000002</v>
      </c>
      <c r="K932" t="s">
        <v>86</v>
      </c>
      <c r="L932" t="s">
        <v>87</v>
      </c>
      <c r="M932" t="s">
        <v>93</v>
      </c>
      <c r="P932" t="s">
        <v>107</v>
      </c>
      <c r="Q932" t="s">
        <v>107</v>
      </c>
      <c r="R932" t="s">
        <v>89</v>
      </c>
    </row>
    <row r="933" spans="1:18" customFormat="1" x14ac:dyDescent="0.25">
      <c r="A933" t="str">
        <f>"84102"</f>
        <v>84102</v>
      </c>
      <c r="B933" t="str">
        <f>"07020"</f>
        <v>07020</v>
      </c>
      <c r="C933" t="str">
        <f>"1700"</f>
        <v>1700</v>
      </c>
      <c r="D933" t="str">
        <f>"84102"</f>
        <v>84102</v>
      </c>
      <c r="E933" t="s">
        <v>1000</v>
      </c>
      <c r="F933" t="s">
        <v>904</v>
      </c>
      <c r="G933" t="str">
        <f>""</f>
        <v/>
      </c>
      <c r="H933" t="str">
        <f>" 00"</f>
        <v xml:space="preserve"> 00</v>
      </c>
      <c r="I933">
        <v>0.01</v>
      </c>
      <c r="J933">
        <v>9999999.9900000002</v>
      </c>
      <c r="K933" t="s">
        <v>1001</v>
      </c>
      <c r="P933" t="s">
        <v>107</v>
      </c>
      <c r="Q933" t="s">
        <v>107</v>
      </c>
      <c r="R933" t="s">
        <v>1001</v>
      </c>
    </row>
    <row r="934" spans="1:18" customFormat="1" x14ac:dyDescent="0.25">
      <c r="A934" t="str">
        <f>"84103"</f>
        <v>84103</v>
      </c>
      <c r="B934" t="str">
        <f>"07020"</f>
        <v>07020</v>
      </c>
      <c r="C934" t="str">
        <f>"1700"</f>
        <v>1700</v>
      </c>
      <c r="D934" t="str">
        <f>"84103"</f>
        <v>84103</v>
      </c>
      <c r="E934" t="s">
        <v>1002</v>
      </c>
      <c r="F934" t="s">
        <v>904</v>
      </c>
      <c r="G934" t="str">
        <f>""</f>
        <v/>
      </c>
      <c r="H934" t="str">
        <f>" 00"</f>
        <v xml:space="preserve"> 00</v>
      </c>
      <c r="I934">
        <v>0.01</v>
      </c>
      <c r="J934">
        <v>9999999.9900000002</v>
      </c>
      <c r="K934" t="s">
        <v>57</v>
      </c>
      <c r="L934" t="s">
        <v>1003</v>
      </c>
      <c r="M934" t="s">
        <v>59</v>
      </c>
      <c r="P934" t="s">
        <v>107</v>
      </c>
      <c r="Q934" t="s">
        <v>107</v>
      </c>
      <c r="R934" t="s">
        <v>1003</v>
      </c>
    </row>
    <row r="935" spans="1:18" customFormat="1" x14ac:dyDescent="0.25">
      <c r="A935" t="str">
        <f>"84107"</f>
        <v>84107</v>
      </c>
      <c r="B935" t="str">
        <f>"07020"</f>
        <v>07020</v>
      </c>
      <c r="C935" t="str">
        <f>"1700"</f>
        <v>1700</v>
      </c>
      <c r="D935" t="str">
        <f>"84107"</f>
        <v>84107</v>
      </c>
      <c r="E935" t="s">
        <v>1004</v>
      </c>
      <c r="F935" t="s">
        <v>904</v>
      </c>
      <c r="G935" t="str">
        <f>""</f>
        <v/>
      </c>
      <c r="H935" t="str">
        <f>" 00"</f>
        <v xml:space="preserve"> 00</v>
      </c>
      <c r="I935">
        <v>0.01</v>
      </c>
      <c r="J935">
        <v>9999999.9900000002</v>
      </c>
      <c r="K935" t="s">
        <v>27</v>
      </c>
      <c r="L935" t="s">
        <v>59</v>
      </c>
      <c r="P935" t="s">
        <v>107</v>
      </c>
      <c r="Q935" t="s">
        <v>107</v>
      </c>
      <c r="R935" t="s">
        <v>738</v>
      </c>
    </row>
    <row r="936" spans="1:18" customFormat="1" x14ac:dyDescent="0.25">
      <c r="A936" t="str">
        <f>"84108"</f>
        <v>84108</v>
      </c>
      <c r="B936" t="str">
        <f>"07020"</f>
        <v>07020</v>
      </c>
      <c r="C936" t="str">
        <f>"1700"</f>
        <v>1700</v>
      </c>
      <c r="D936" t="str">
        <f>"84108"</f>
        <v>84108</v>
      </c>
      <c r="E936" t="s">
        <v>1005</v>
      </c>
      <c r="F936" t="s">
        <v>904</v>
      </c>
      <c r="G936" t="str">
        <f>""</f>
        <v/>
      </c>
      <c r="H936" t="str">
        <f>" 00"</f>
        <v xml:space="preserve"> 00</v>
      </c>
      <c r="I936">
        <v>0.01</v>
      </c>
      <c r="J936">
        <v>9999999.9900000002</v>
      </c>
      <c r="K936" t="s">
        <v>75</v>
      </c>
      <c r="L936" t="s">
        <v>1006</v>
      </c>
      <c r="P936" t="s">
        <v>107</v>
      </c>
      <c r="Q936" t="s">
        <v>107</v>
      </c>
      <c r="R936" t="s">
        <v>59</v>
      </c>
    </row>
    <row r="937" spans="1:18" customFormat="1" x14ac:dyDescent="0.25">
      <c r="A937" t="str">
        <f>"84110"</f>
        <v>84110</v>
      </c>
      <c r="B937" t="str">
        <f>"07020"</f>
        <v>07020</v>
      </c>
      <c r="C937" t="str">
        <f>"1700"</f>
        <v>1700</v>
      </c>
      <c r="D937" t="str">
        <f>"84110"</f>
        <v>84110</v>
      </c>
      <c r="E937" t="s">
        <v>1007</v>
      </c>
      <c r="F937" t="s">
        <v>904</v>
      </c>
      <c r="G937" t="str">
        <f>""</f>
        <v/>
      </c>
      <c r="H937" t="str">
        <f>" 00"</f>
        <v xml:space="preserve"> 00</v>
      </c>
      <c r="I937">
        <v>0.01</v>
      </c>
      <c r="J937">
        <v>9999999.9900000002</v>
      </c>
      <c r="K937" t="s">
        <v>83</v>
      </c>
      <c r="L937" t="s">
        <v>1008</v>
      </c>
      <c r="P937" t="s">
        <v>107</v>
      </c>
      <c r="Q937" t="s">
        <v>107</v>
      </c>
      <c r="R937" t="s">
        <v>83</v>
      </c>
    </row>
    <row r="938" spans="1:18" customFormat="1" x14ac:dyDescent="0.25">
      <c r="A938" t="str">
        <f>"84113"</f>
        <v>84113</v>
      </c>
      <c r="B938" t="str">
        <f>"07020"</f>
        <v>07020</v>
      </c>
      <c r="C938" t="str">
        <f>"1700"</f>
        <v>1700</v>
      </c>
      <c r="D938" t="str">
        <f>"84113"</f>
        <v>84113</v>
      </c>
      <c r="E938" t="s">
        <v>1009</v>
      </c>
      <c r="F938" t="s">
        <v>904</v>
      </c>
      <c r="G938" t="str">
        <f>""</f>
        <v/>
      </c>
      <c r="H938" t="str">
        <f>" 00"</f>
        <v xml:space="preserve"> 00</v>
      </c>
      <c r="I938">
        <v>0.01</v>
      </c>
      <c r="J938">
        <v>9999999.9900000002</v>
      </c>
      <c r="K938" t="s">
        <v>56</v>
      </c>
      <c r="L938" t="s">
        <v>1010</v>
      </c>
      <c r="M938" t="s">
        <v>57</v>
      </c>
      <c r="N938" t="s">
        <v>58</v>
      </c>
      <c r="P938" t="s">
        <v>107</v>
      </c>
      <c r="Q938" t="s">
        <v>107</v>
      </c>
      <c r="R938" t="s">
        <v>59</v>
      </c>
    </row>
    <row r="939" spans="1:18" customFormat="1" x14ac:dyDescent="0.25">
      <c r="A939" t="str">
        <f>"84117"</f>
        <v>84117</v>
      </c>
      <c r="B939" t="str">
        <f>"07020"</f>
        <v>07020</v>
      </c>
      <c r="C939" t="str">
        <f>"1700"</f>
        <v>1700</v>
      </c>
      <c r="D939" t="str">
        <f>"84117"</f>
        <v>84117</v>
      </c>
      <c r="E939" t="s">
        <v>1011</v>
      </c>
      <c r="F939" t="s">
        <v>904</v>
      </c>
      <c r="G939" t="str">
        <f>""</f>
        <v/>
      </c>
      <c r="H939" t="str">
        <f>" 00"</f>
        <v xml:space="preserve"> 00</v>
      </c>
      <c r="I939">
        <v>0.01</v>
      </c>
      <c r="J939">
        <v>9999999.9900000002</v>
      </c>
      <c r="K939" t="s">
        <v>156</v>
      </c>
      <c r="L939" t="s">
        <v>158</v>
      </c>
      <c r="M939" t="s">
        <v>140</v>
      </c>
      <c r="P939" t="s">
        <v>107</v>
      </c>
      <c r="Q939" t="s">
        <v>107</v>
      </c>
      <c r="R939" t="s">
        <v>156</v>
      </c>
    </row>
    <row r="940" spans="1:18" customFormat="1" x14ac:dyDescent="0.25">
      <c r="A940" t="str">
        <f>"84118"</f>
        <v>84118</v>
      </c>
      <c r="B940" t="str">
        <f>"07020"</f>
        <v>07020</v>
      </c>
      <c r="C940" t="str">
        <f>"1700"</f>
        <v>1700</v>
      </c>
      <c r="D940" t="str">
        <f>"84118"</f>
        <v>84118</v>
      </c>
      <c r="E940" t="s">
        <v>1012</v>
      </c>
      <c r="F940" t="s">
        <v>904</v>
      </c>
      <c r="G940" t="str">
        <f>""</f>
        <v/>
      </c>
      <c r="H940" t="str">
        <f>" 00"</f>
        <v xml:space="preserve"> 00</v>
      </c>
      <c r="I940">
        <v>0.01</v>
      </c>
      <c r="J940">
        <v>9999999.9900000002</v>
      </c>
      <c r="K940" t="s">
        <v>1013</v>
      </c>
      <c r="L940" t="s">
        <v>1014</v>
      </c>
      <c r="P940" t="s">
        <v>107</v>
      </c>
      <c r="Q940" t="s">
        <v>107</v>
      </c>
      <c r="R940" t="s">
        <v>907</v>
      </c>
    </row>
    <row r="941" spans="1:18" customFormat="1" x14ac:dyDescent="0.25">
      <c r="A941" t="str">
        <f>"84119"</f>
        <v>84119</v>
      </c>
      <c r="B941" t="str">
        <f>"07020"</f>
        <v>07020</v>
      </c>
      <c r="C941" t="str">
        <f>"1700"</f>
        <v>1700</v>
      </c>
      <c r="D941" t="str">
        <f>"84119"</f>
        <v>84119</v>
      </c>
      <c r="E941" t="s">
        <v>1015</v>
      </c>
      <c r="F941" t="s">
        <v>904</v>
      </c>
      <c r="G941" t="str">
        <f>""</f>
        <v/>
      </c>
      <c r="H941" t="str">
        <f>" 00"</f>
        <v xml:space="preserve"> 00</v>
      </c>
      <c r="I941">
        <v>0.01</v>
      </c>
      <c r="J941">
        <v>9999999.9900000002</v>
      </c>
      <c r="K941" t="s">
        <v>671</v>
      </c>
      <c r="P941" t="s">
        <v>107</v>
      </c>
      <c r="Q941" t="s">
        <v>107</v>
      </c>
      <c r="R941" t="s">
        <v>671</v>
      </c>
    </row>
    <row r="942" spans="1:18" customFormat="1" x14ac:dyDescent="0.25">
      <c r="A942" t="str">
        <f>"84122"</f>
        <v>84122</v>
      </c>
      <c r="B942" t="str">
        <f>"07020"</f>
        <v>07020</v>
      </c>
      <c r="C942" t="str">
        <f>"1700"</f>
        <v>1700</v>
      </c>
      <c r="D942" t="str">
        <f>"84122"</f>
        <v>84122</v>
      </c>
      <c r="E942" t="s">
        <v>1016</v>
      </c>
      <c r="F942" t="s">
        <v>904</v>
      </c>
      <c r="G942" t="str">
        <f>""</f>
        <v/>
      </c>
      <c r="H942" t="str">
        <f>" 00"</f>
        <v xml:space="preserve"> 00</v>
      </c>
      <c r="I942">
        <v>0.01</v>
      </c>
      <c r="J942">
        <v>9999999.9900000002</v>
      </c>
      <c r="K942" t="s">
        <v>57</v>
      </c>
      <c r="L942" t="s">
        <v>59</v>
      </c>
      <c r="P942" t="s">
        <v>107</v>
      </c>
      <c r="Q942" t="s">
        <v>107</v>
      </c>
      <c r="R942" t="s">
        <v>59</v>
      </c>
    </row>
    <row r="943" spans="1:18" customFormat="1" x14ac:dyDescent="0.25">
      <c r="A943" t="str">
        <f>"84124"</f>
        <v>84124</v>
      </c>
      <c r="B943" t="str">
        <f>"07020"</f>
        <v>07020</v>
      </c>
      <c r="C943" t="str">
        <f>"1700"</f>
        <v>1700</v>
      </c>
      <c r="D943" t="str">
        <f>"84124"</f>
        <v>84124</v>
      </c>
      <c r="E943" t="s">
        <v>153</v>
      </c>
      <c r="F943" t="s">
        <v>904</v>
      </c>
      <c r="G943" t="str">
        <f>""</f>
        <v/>
      </c>
      <c r="H943" t="str">
        <f>" 10"</f>
        <v xml:space="preserve"> 10</v>
      </c>
      <c r="I943">
        <v>0.01</v>
      </c>
      <c r="J943">
        <v>500</v>
      </c>
      <c r="K943" t="s">
        <v>154</v>
      </c>
      <c r="L943" t="s">
        <v>140</v>
      </c>
      <c r="P943" t="s">
        <v>107</v>
      </c>
      <c r="Q943" t="s">
        <v>107</v>
      </c>
      <c r="R943" t="s">
        <v>139</v>
      </c>
    </row>
    <row r="944" spans="1:18" customFormat="1" x14ac:dyDescent="0.25">
      <c r="A944" t="str">
        <f>"84124"</f>
        <v>84124</v>
      </c>
      <c r="B944" t="str">
        <f>"07020"</f>
        <v>07020</v>
      </c>
      <c r="C944" t="str">
        <f>"1700"</f>
        <v>1700</v>
      </c>
      <c r="D944" t="str">
        <f>"84124"</f>
        <v>84124</v>
      </c>
      <c r="E944" t="s">
        <v>153</v>
      </c>
      <c r="F944" t="s">
        <v>904</v>
      </c>
      <c r="G944" t="str">
        <f>""</f>
        <v/>
      </c>
      <c r="H944" t="str">
        <f>" 20"</f>
        <v xml:space="preserve"> 20</v>
      </c>
      <c r="I944">
        <v>500.01</v>
      </c>
      <c r="J944">
        <v>9999999.9900000002</v>
      </c>
      <c r="K944" t="s">
        <v>154</v>
      </c>
      <c r="L944" t="s">
        <v>140</v>
      </c>
      <c r="P944" t="s">
        <v>107</v>
      </c>
      <c r="Q944" t="s">
        <v>107</v>
      </c>
      <c r="R944" t="s">
        <v>139</v>
      </c>
    </row>
    <row r="945" spans="1:18" customFormat="1" x14ac:dyDescent="0.25">
      <c r="A945" t="str">
        <f>"84131"</f>
        <v>84131</v>
      </c>
      <c r="B945" t="str">
        <f>"07020"</f>
        <v>07020</v>
      </c>
      <c r="C945" t="str">
        <f>"1700"</f>
        <v>1700</v>
      </c>
      <c r="D945" t="str">
        <f>"84131"</f>
        <v>84131</v>
      </c>
      <c r="E945" t="s">
        <v>1017</v>
      </c>
      <c r="F945" t="s">
        <v>904</v>
      </c>
      <c r="G945" t="str">
        <f>""</f>
        <v/>
      </c>
      <c r="H945" t="str">
        <f>" 00"</f>
        <v xml:space="preserve"> 00</v>
      </c>
      <c r="I945">
        <v>0.01</v>
      </c>
      <c r="J945">
        <v>9999999.9900000002</v>
      </c>
      <c r="K945" t="s">
        <v>1018</v>
      </c>
      <c r="L945" t="s">
        <v>179</v>
      </c>
      <c r="M945" t="s">
        <v>27</v>
      </c>
      <c r="P945" t="s">
        <v>107</v>
      </c>
      <c r="Q945" t="s">
        <v>107</v>
      </c>
      <c r="R945" t="s">
        <v>1018</v>
      </c>
    </row>
    <row r="946" spans="1:18" customFormat="1" x14ac:dyDescent="0.25">
      <c r="A946" t="str">
        <f>"84134"</f>
        <v>84134</v>
      </c>
      <c r="B946" t="str">
        <f>"07020"</f>
        <v>07020</v>
      </c>
      <c r="C946" t="str">
        <f>"1700"</f>
        <v>1700</v>
      </c>
      <c r="D946" t="str">
        <f>"84134"</f>
        <v>84134</v>
      </c>
      <c r="E946" t="s">
        <v>1019</v>
      </c>
      <c r="F946" t="s">
        <v>904</v>
      </c>
      <c r="G946" t="str">
        <f>""</f>
        <v/>
      </c>
      <c r="H946" t="str">
        <f>" 00"</f>
        <v xml:space="preserve"> 00</v>
      </c>
      <c r="I946">
        <v>0.01</v>
      </c>
      <c r="J946">
        <v>9999999.9900000002</v>
      </c>
      <c r="K946" t="s">
        <v>1020</v>
      </c>
      <c r="L946" t="s">
        <v>365</v>
      </c>
      <c r="P946" t="s">
        <v>107</v>
      </c>
      <c r="Q946" t="s">
        <v>107</v>
      </c>
      <c r="R946" t="s">
        <v>1020</v>
      </c>
    </row>
    <row r="947" spans="1:18" customFormat="1" x14ac:dyDescent="0.25">
      <c r="A947" t="str">
        <f>"84136"</f>
        <v>84136</v>
      </c>
      <c r="B947" t="str">
        <f>"07020"</f>
        <v>07020</v>
      </c>
      <c r="C947" t="str">
        <f>"1700"</f>
        <v>1700</v>
      </c>
      <c r="D947" t="str">
        <f>"84136"</f>
        <v>84136</v>
      </c>
      <c r="E947" t="s">
        <v>1021</v>
      </c>
      <c r="F947" t="s">
        <v>904</v>
      </c>
      <c r="G947" t="str">
        <f>""</f>
        <v/>
      </c>
      <c r="H947" t="str">
        <f>" 00"</f>
        <v xml:space="preserve"> 00</v>
      </c>
      <c r="I947">
        <v>0.01</v>
      </c>
      <c r="J947">
        <v>9999999.9900000002</v>
      </c>
      <c r="K947" t="s">
        <v>1022</v>
      </c>
      <c r="L947" t="s">
        <v>1023</v>
      </c>
      <c r="P947" t="s">
        <v>107</v>
      </c>
      <c r="Q947" t="s">
        <v>107</v>
      </c>
      <c r="R947" t="s">
        <v>140</v>
      </c>
    </row>
    <row r="948" spans="1:18" customFormat="1" x14ac:dyDescent="0.25">
      <c r="A948" t="str">
        <f>"84137"</f>
        <v>84137</v>
      </c>
      <c r="B948" t="str">
        <f>"07020"</f>
        <v>07020</v>
      </c>
      <c r="C948" t="str">
        <f>"1700"</f>
        <v>1700</v>
      </c>
      <c r="D948" t="str">
        <f>"84137"</f>
        <v>84137</v>
      </c>
      <c r="E948" t="s">
        <v>1024</v>
      </c>
      <c r="F948" t="s">
        <v>904</v>
      </c>
      <c r="G948" t="str">
        <f>""</f>
        <v/>
      </c>
      <c r="H948" t="str">
        <f>" 00"</f>
        <v xml:space="preserve"> 00</v>
      </c>
      <c r="I948">
        <v>0.01</v>
      </c>
      <c r="J948">
        <v>9999999.9900000002</v>
      </c>
      <c r="K948" t="s">
        <v>1025</v>
      </c>
      <c r="L948" t="s">
        <v>103</v>
      </c>
      <c r="P948" t="s">
        <v>107</v>
      </c>
      <c r="Q948" t="s">
        <v>107</v>
      </c>
      <c r="R948" t="s">
        <v>1025</v>
      </c>
    </row>
    <row r="949" spans="1:18" customFormat="1" x14ac:dyDescent="0.25">
      <c r="A949" t="str">
        <f>"84139"</f>
        <v>84139</v>
      </c>
      <c r="B949" t="str">
        <f>"07020"</f>
        <v>07020</v>
      </c>
      <c r="C949" t="str">
        <f>"1700"</f>
        <v>1700</v>
      </c>
      <c r="D949" t="str">
        <f>"84139"</f>
        <v>84139</v>
      </c>
      <c r="E949" t="s">
        <v>1026</v>
      </c>
      <c r="F949" t="s">
        <v>904</v>
      </c>
      <c r="G949" t="str">
        <f>""</f>
        <v/>
      </c>
      <c r="H949" t="str">
        <f>" 00"</f>
        <v xml:space="preserve"> 00</v>
      </c>
      <c r="I949">
        <v>0.01</v>
      </c>
      <c r="J949">
        <v>9999999.9900000002</v>
      </c>
      <c r="K949" t="s">
        <v>1027</v>
      </c>
      <c r="L949" t="s">
        <v>59</v>
      </c>
      <c r="P949" t="s">
        <v>107</v>
      </c>
      <c r="Q949" t="s">
        <v>107</v>
      </c>
      <c r="R949" t="s">
        <v>1027</v>
      </c>
    </row>
    <row r="950" spans="1:18" customFormat="1" x14ac:dyDescent="0.25">
      <c r="A950" t="str">
        <f>"84141"</f>
        <v>84141</v>
      </c>
      <c r="B950" t="str">
        <f>"07020"</f>
        <v>07020</v>
      </c>
      <c r="C950" t="str">
        <f>"1700"</f>
        <v>1700</v>
      </c>
      <c r="D950" t="str">
        <f>"84141"</f>
        <v>84141</v>
      </c>
      <c r="E950" t="s">
        <v>1028</v>
      </c>
      <c r="F950" t="s">
        <v>904</v>
      </c>
      <c r="G950" t="str">
        <f>""</f>
        <v/>
      </c>
      <c r="H950" t="str">
        <f>" 00"</f>
        <v xml:space="preserve"> 00</v>
      </c>
      <c r="I950">
        <v>0.01</v>
      </c>
      <c r="J950">
        <v>9999999.9900000002</v>
      </c>
      <c r="K950" t="s">
        <v>47</v>
      </c>
      <c r="L950" t="s">
        <v>40</v>
      </c>
      <c r="M950" t="s">
        <v>42</v>
      </c>
      <c r="P950" t="s">
        <v>107</v>
      </c>
      <c r="Q950" t="s">
        <v>107</v>
      </c>
      <c r="R950" t="s">
        <v>47</v>
      </c>
    </row>
    <row r="951" spans="1:18" customFormat="1" x14ac:dyDescent="0.25">
      <c r="A951" t="str">
        <f>"84148"</f>
        <v>84148</v>
      </c>
      <c r="B951" t="str">
        <f>"07020"</f>
        <v>07020</v>
      </c>
      <c r="C951" t="str">
        <f>"1700"</f>
        <v>1700</v>
      </c>
      <c r="D951" t="str">
        <f>"84148"</f>
        <v>84148</v>
      </c>
      <c r="E951" t="s">
        <v>1029</v>
      </c>
      <c r="F951" t="s">
        <v>904</v>
      </c>
      <c r="G951" t="str">
        <f>""</f>
        <v/>
      </c>
      <c r="H951" t="str">
        <f>" 00"</f>
        <v xml:space="preserve"> 00</v>
      </c>
      <c r="I951">
        <v>0.01</v>
      </c>
      <c r="J951">
        <v>9999999.9900000002</v>
      </c>
      <c r="K951" t="s">
        <v>982</v>
      </c>
      <c r="L951" t="s">
        <v>760</v>
      </c>
      <c r="M951" t="s">
        <v>59</v>
      </c>
      <c r="P951" t="s">
        <v>107</v>
      </c>
      <c r="Q951" t="s">
        <v>107</v>
      </c>
      <c r="R951" t="s">
        <v>982</v>
      </c>
    </row>
    <row r="952" spans="1:18" customFormat="1" x14ac:dyDescent="0.25">
      <c r="A952" t="str">
        <f>"84151"</f>
        <v>84151</v>
      </c>
      <c r="B952" t="str">
        <f>"07020"</f>
        <v>07020</v>
      </c>
      <c r="C952" t="str">
        <f>"1700"</f>
        <v>1700</v>
      </c>
      <c r="D952" t="str">
        <f>"84151"</f>
        <v>84151</v>
      </c>
      <c r="E952" t="s">
        <v>1030</v>
      </c>
      <c r="F952" t="s">
        <v>904</v>
      </c>
      <c r="G952" t="str">
        <f>""</f>
        <v/>
      </c>
      <c r="H952" t="str">
        <f>" 00"</f>
        <v xml:space="preserve"> 00</v>
      </c>
      <c r="I952">
        <v>0.01</v>
      </c>
      <c r="J952">
        <v>9999999.9900000002</v>
      </c>
      <c r="K952" t="s">
        <v>58</v>
      </c>
      <c r="L952" t="s">
        <v>134</v>
      </c>
      <c r="M952" t="s">
        <v>59</v>
      </c>
      <c r="P952" t="s">
        <v>107</v>
      </c>
      <c r="Q952" t="s">
        <v>107</v>
      </c>
      <c r="R952" t="s">
        <v>58</v>
      </c>
    </row>
    <row r="953" spans="1:18" customFormat="1" x14ac:dyDescent="0.25">
      <c r="A953" t="str">
        <f>"84156"</f>
        <v>84156</v>
      </c>
      <c r="B953" t="str">
        <f>"07020"</f>
        <v>07020</v>
      </c>
      <c r="C953" t="str">
        <f>"1700"</f>
        <v>1700</v>
      </c>
      <c r="D953" t="str">
        <f>"84156"</f>
        <v>84156</v>
      </c>
      <c r="E953" t="s">
        <v>1031</v>
      </c>
      <c r="F953" t="s">
        <v>904</v>
      </c>
      <c r="G953" t="str">
        <f>""</f>
        <v/>
      </c>
      <c r="H953" t="str">
        <f>" 00"</f>
        <v xml:space="preserve"> 00</v>
      </c>
      <c r="I953">
        <v>0.01</v>
      </c>
      <c r="J953">
        <v>9999999.9900000002</v>
      </c>
      <c r="K953" t="s">
        <v>105</v>
      </c>
      <c r="P953" t="s">
        <v>107</v>
      </c>
      <c r="Q953" t="s">
        <v>107</v>
      </c>
      <c r="R953" t="s">
        <v>1032</v>
      </c>
    </row>
    <row r="954" spans="1:18" customFormat="1" x14ac:dyDescent="0.25">
      <c r="A954" t="str">
        <f>"84158"</f>
        <v>84158</v>
      </c>
      <c r="B954" t="str">
        <f>"07020"</f>
        <v>07020</v>
      </c>
      <c r="C954" t="str">
        <f>"1700"</f>
        <v>1700</v>
      </c>
      <c r="D954" t="str">
        <f>"84158"</f>
        <v>84158</v>
      </c>
      <c r="E954" t="s">
        <v>1033</v>
      </c>
      <c r="F954" t="s">
        <v>904</v>
      </c>
      <c r="G954" t="str">
        <f>""</f>
        <v/>
      </c>
      <c r="H954" t="str">
        <f>" 00"</f>
        <v xml:space="preserve"> 00</v>
      </c>
      <c r="I954">
        <v>0.01</v>
      </c>
      <c r="J954">
        <v>9999999.9900000002</v>
      </c>
      <c r="K954" t="s">
        <v>967</v>
      </c>
      <c r="L954" t="s">
        <v>1034</v>
      </c>
      <c r="M954" t="s">
        <v>59</v>
      </c>
      <c r="P954" t="s">
        <v>107</v>
      </c>
      <c r="Q954" t="s">
        <v>107</v>
      </c>
      <c r="R954" t="s">
        <v>967</v>
      </c>
    </row>
    <row r="955" spans="1:18" customFormat="1" x14ac:dyDescent="0.25">
      <c r="A955" t="str">
        <f>"84160"</f>
        <v>84160</v>
      </c>
      <c r="B955" t="str">
        <f>"07020"</f>
        <v>07020</v>
      </c>
      <c r="C955" t="str">
        <f>"1700"</f>
        <v>1700</v>
      </c>
      <c r="D955" t="str">
        <f>"84160"</f>
        <v>84160</v>
      </c>
      <c r="E955" t="s">
        <v>1035</v>
      </c>
      <c r="F955" t="s">
        <v>904</v>
      </c>
      <c r="G955" t="str">
        <f>""</f>
        <v/>
      </c>
      <c r="H955" t="str">
        <f>" 00"</f>
        <v xml:space="preserve"> 00</v>
      </c>
      <c r="I955">
        <v>0.01</v>
      </c>
      <c r="J955">
        <v>9999999.9900000002</v>
      </c>
      <c r="K955" t="s">
        <v>1036</v>
      </c>
      <c r="L955" t="s">
        <v>139</v>
      </c>
      <c r="M955" t="s">
        <v>1037</v>
      </c>
      <c r="P955" t="s">
        <v>107</v>
      </c>
      <c r="Q955" t="s">
        <v>107</v>
      </c>
      <c r="R955" t="s">
        <v>1036</v>
      </c>
    </row>
    <row r="956" spans="1:18" customFormat="1" x14ac:dyDescent="0.25">
      <c r="A956" t="str">
        <f>"84162"</f>
        <v>84162</v>
      </c>
      <c r="B956" t="str">
        <f>"07020"</f>
        <v>07020</v>
      </c>
      <c r="C956" t="str">
        <f>"1700"</f>
        <v>1700</v>
      </c>
      <c r="D956" t="str">
        <f>"84162"</f>
        <v>84162</v>
      </c>
      <c r="E956" t="s">
        <v>1038</v>
      </c>
      <c r="F956" t="s">
        <v>904</v>
      </c>
      <c r="G956" t="str">
        <f>""</f>
        <v/>
      </c>
      <c r="H956" t="str">
        <f>" 00"</f>
        <v xml:space="preserve"> 00</v>
      </c>
      <c r="I956">
        <v>0.01</v>
      </c>
      <c r="J956">
        <v>9999999.9900000002</v>
      </c>
      <c r="K956" t="s">
        <v>1037</v>
      </c>
      <c r="L956" t="s">
        <v>139</v>
      </c>
      <c r="P956" t="s">
        <v>107</v>
      </c>
      <c r="Q956" t="s">
        <v>107</v>
      </c>
      <c r="R956" t="s">
        <v>1037</v>
      </c>
    </row>
    <row r="957" spans="1:18" customFormat="1" x14ac:dyDescent="0.25">
      <c r="A957" t="str">
        <f>"84173"</f>
        <v>84173</v>
      </c>
      <c r="B957" t="str">
        <f>"07020"</f>
        <v>07020</v>
      </c>
      <c r="C957" t="str">
        <f>"1700"</f>
        <v>1700</v>
      </c>
      <c r="D957" t="str">
        <f>"84173"</f>
        <v>84173</v>
      </c>
      <c r="E957" t="s">
        <v>1039</v>
      </c>
      <c r="F957" t="s">
        <v>904</v>
      </c>
      <c r="G957" t="str">
        <f>""</f>
        <v/>
      </c>
      <c r="H957" t="str">
        <f>" 00"</f>
        <v xml:space="preserve"> 00</v>
      </c>
      <c r="I957">
        <v>0.01</v>
      </c>
      <c r="J957">
        <v>9999999.9900000002</v>
      </c>
      <c r="K957" t="s">
        <v>360</v>
      </c>
      <c r="L957" t="s">
        <v>1040</v>
      </c>
      <c r="M957" t="s">
        <v>971</v>
      </c>
      <c r="N957" t="s">
        <v>514</v>
      </c>
      <c r="P957" t="s">
        <v>107</v>
      </c>
      <c r="Q957" t="s">
        <v>107</v>
      </c>
      <c r="R957" t="s">
        <v>514</v>
      </c>
    </row>
    <row r="958" spans="1:18" customFormat="1" x14ac:dyDescent="0.25">
      <c r="A958" t="str">
        <f>"84176"</f>
        <v>84176</v>
      </c>
      <c r="B958" t="str">
        <f>"07020"</f>
        <v>07020</v>
      </c>
      <c r="C958" t="str">
        <f>"1700"</f>
        <v>1700</v>
      </c>
      <c r="D958" t="str">
        <f>"84176"</f>
        <v>84176</v>
      </c>
      <c r="E958" t="s">
        <v>1041</v>
      </c>
      <c r="F958" t="s">
        <v>904</v>
      </c>
      <c r="G958" t="str">
        <f>""</f>
        <v/>
      </c>
      <c r="H958" t="str">
        <f>" 00"</f>
        <v xml:space="preserve"> 00</v>
      </c>
      <c r="I958">
        <v>0.01</v>
      </c>
      <c r="J958">
        <v>9999999.9900000002</v>
      </c>
      <c r="K958" t="s">
        <v>390</v>
      </c>
      <c r="P958" t="s">
        <v>107</v>
      </c>
      <c r="Q958" t="s">
        <v>107</v>
      </c>
      <c r="R958" t="s">
        <v>383</v>
      </c>
    </row>
    <row r="959" spans="1:18" customFormat="1" x14ac:dyDescent="0.25">
      <c r="A959" t="str">
        <f>"84179"</f>
        <v>84179</v>
      </c>
      <c r="B959" t="str">
        <f>"07020"</f>
        <v>07020</v>
      </c>
      <c r="C959" t="str">
        <f>"1700"</f>
        <v>1700</v>
      </c>
      <c r="D959" t="str">
        <f>"84179"</f>
        <v>84179</v>
      </c>
      <c r="E959" t="s">
        <v>1042</v>
      </c>
      <c r="F959" t="s">
        <v>904</v>
      </c>
      <c r="G959" t="str">
        <f>""</f>
        <v/>
      </c>
      <c r="H959" t="str">
        <f>" 10"</f>
        <v xml:space="preserve"> 10</v>
      </c>
      <c r="I959">
        <v>0.01</v>
      </c>
      <c r="J959">
        <v>500</v>
      </c>
      <c r="K959" t="s">
        <v>140</v>
      </c>
      <c r="L959" t="s">
        <v>139</v>
      </c>
      <c r="M959" t="s">
        <v>141</v>
      </c>
      <c r="P959" t="s">
        <v>107</v>
      </c>
      <c r="Q959" t="s">
        <v>107</v>
      </c>
      <c r="R959" t="s">
        <v>139</v>
      </c>
    </row>
    <row r="960" spans="1:18" customFormat="1" x14ac:dyDescent="0.25">
      <c r="A960" t="str">
        <f>"84179"</f>
        <v>84179</v>
      </c>
      <c r="B960" t="str">
        <f>"07020"</f>
        <v>07020</v>
      </c>
      <c r="C960" t="str">
        <f>"1700"</f>
        <v>1700</v>
      </c>
      <c r="D960" t="str">
        <f>"84179"</f>
        <v>84179</v>
      </c>
      <c r="E960" t="s">
        <v>1042</v>
      </c>
      <c r="F960" t="s">
        <v>904</v>
      </c>
      <c r="G960" t="str">
        <f>""</f>
        <v/>
      </c>
      <c r="H960" t="str">
        <f>" 20"</f>
        <v xml:space="preserve"> 20</v>
      </c>
      <c r="I960">
        <v>500.01</v>
      </c>
      <c r="J960">
        <v>9999999.9900000002</v>
      </c>
      <c r="K960" t="s">
        <v>140</v>
      </c>
      <c r="P960" t="s">
        <v>107</v>
      </c>
      <c r="Q960" t="s">
        <v>107</v>
      </c>
      <c r="R960" t="s">
        <v>139</v>
      </c>
    </row>
    <row r="961" spans="1:18" customFormat="1" x14ac:dyDescent="0.25">
      <c r="A961" t="str">
        <f>"84185"</f>
        <v>84185</v>
      </c>
      <c r="B961" t="str">
        <f>"07020"</f>
        <v>07020</v>
      </c>
      <c r="C961" t="str">
        <f>"1700"</f>
        <v>1700</v>
      </c>
      <c r="D961" t="str">
        <f>"84185"</f>
        <v>84185</v>
      </c>
      <c r="E961" t="s">
        <v>1043</v>
      </c>
      <c r="F961" t="s">
        <v>904</v>
      </c>
      <c r="G961" t="str">
        <f>""</f>
        <v/>
      </c>
      <c r="H961" t="str">
        <f>" 00"</f>
        <v xml:space="preserve"> 00</v>
      </c>
      <c r="I961">
        <v>0.01</v>
      </c>
      <c r="J961">
        <v>9999999.9900000002</v>
      </c>
      <c r="K961" t="s">
        <v>53</v>
      </c>
      <c r="P961" t="s">
        <v>107</v>
      </c>
      <c r="Q961" t="s">
        <v>107</v>
      </c>
      <c r="R961" t="s">
        <v>61</v>
      </c>
    </row>
    <row r="962" spans="1:18" customFormat="1" x14ac:dyDescent="0.25">
      <c r="A962" t="str">
        <f>"84186"</f>
        <v>84186</v>
      </c>
      <c r="B962" t="str">
        <f>"07020"</f>
        <v>07020</v>
      </c>
      <c r="C962" t="str">
        <f>"1700"</f>
        <v>1700</v>
      </c>
      <c r="D962" t="str">
        <f>"84186"</f>
        <v>84186</v>
      </c>
      <c r="E962" t="s">
        <v>1044</v>
      </c>
      <c r="F962" t="s">
        <v>904</v>
      </c>
      <c r="G962" t="str">
        <f>""</f>
        <v/>
      </c>
      <c r="H962" t="str">
        <f>" 00"</f>
        <v xml:space="preserve"> 00</v>
      </c>
      <c r="I962">
        <v>0.01</v>
      </c>
      <c r="J962">
        <v>9999999.9900000002</v>
      </c>
      <c r="K962" t="s">
        <v>376</v>
      </c>
      <c r="L962" t="s">
        <v>378</v>
      </c>
      <c r="P962" t="s">
        <v>107</v>
      </c>
      <c r="Q962" t="s">
        <v>107</v>
      </c>
      <c r="R962" t="s">
        <v>378</v>
      </c>
    </row>
    <row r="963" spans="1:18" customFormat="1" x14ac:dyDescent="0.25">
      <c r="A963" t="str">
        <f>"84188"</f>
        <v>84188</v>
      </c>
      <c r="B963" t="str">
        <f>"07020"</f>
        <v>07020</v>
      </c>
      <c r="C963" t="str">
        <f>"1700"</f>
        <v>1700</v>
      </c>
      <c r="D963" t="str">
        <f>"84188"</f>
        <v>84188</v>
      </c>
      <c r="E963" t="s">
        <v>1045</v>
      </c>
      <c r="F963" t="s">
        <v>904</v>
      </c>
      <c r="G963" t="str">
        <f>""</f>
        <v/>
      </c>
      <c r="H963" t="str">
        <f>" 00"</f>
        <v xml:space="preserve"> 00</v>
      </c>
      <c r="I963">
        <v>0.01</v>
      </c>
      <c r="J963">
        <v>9999999.9900000002</v>
      </c>
      <c r="K963" t="s">
        <v>1046</v>
      </c>
      <c r="L963" t="s">
        <v>98</v>
      </c>
      <c r="P963" t="s">
        <v>107</v>
      </c>
      <c r="Q963" t="s">
        <v>107</v>
      </c>
      <c r="R963" t="s">
        <v>1046</v>
      </c>
    </row>
    <row r="964" spans="1:18" customFormat="1" x14ac:dyDescent="0.25">
      <c r="A964" t="str">
        <f>"84191"</f>
        <v>84191</v>
      </c>
      <c r="B964" t="str">
        <f>"07020"</f>
        <v>07020</v>
      </c>
      <c r="C964" t="str">
        <f>"1700"</f>
        <v>1700</v>
      </c>
      <c r="D964" t="str">
        <f>"84191"</f>
        <v>84191</v>
      </c>
      <c r="E964" t="s">
        <v>1047</v>
      </c>
      <c r="F964" t="s">
        <v>904</v>
      </c>
      <c r="G964" t="str">
        <f>""</f>
        <v/>
      </c>
      <c r="H964" t="str">
        <f>" 00"</f>
        <v xml:space="preserve"> 00</v>
      </c>
      <c r="I964">
        <v>0.01</v>
      </c>
      <c r="J964">
        <v>9999999.9900000002</v>
      </c>
      <c r="K964" t="s">
        <v>1048</v>
      </c>
      <c r="L964" t="s">
        <v>1049</v>
      </c>
      <c r="M964" t="s">
        <v>671</v>
      </c>
      <c r="P964" t="s">
        <v>107</v>
      </c>
      <c r="Q964" t="s">
        <v>107</v>
      </c>
      <c r="R964" t="s">
        <v>365</v>
      </c>
    </row>
    <row r="965" spans="1:18" customFormat="1" x14ac:dyDescent="0.25">
      <c r="A965" t="str">
        <f>"84194"</f>
        <v>84194</v>
      </c>
      <c r="B965" t="str">
        <f>"07020"</f>
        <v>07020</v>
      </c>
      <c r="C965" t="str">
        <f>"1700"</f>
        <v>1700</v>
      </c>
      <c r="D965" t="str">
        <f>"84194"</f>
        <v>84194</v>
      </c>
      <c r="E965" t="s">
        <v>1050</v>
      </c>
      <c r="F965" t="s">
        <v>904</v>
      </c>
      <c r="G965" t="str">
        <f>""</f>
        <v/>
      </c>
      <c r="H965" t="str">
        <f>" 00"</f>
        <v xml:space="preserve"> 00</v>
      </c>
      <c r="I965">
        <v>0.01</v>
      </c>
      <c r="J965">
        <v>9999999.9900000002</v>
      </c>
      <c r="K965" t="s">
        <v>365</v>
      </c>
      <c r="L965" t="s">
        <v>1051</v>
      </c>
      <c r="P965" t="s">
        <v>107</v>
      </c>
      <c r="Q965" t="s">
        <v>107</v>
      </c>
      <c r="R965" t="s">
        <v>1051</v>
      </c>
    </row>
    <row r="966" spans="1:18" customFormat="1" x14ac:dyDescent="0.25">
      <c r="A966" t="str">
        <f>"84195"</f>
        <v>84195</v>
      </c>
      <c r="B966" t="str">
        <f>"07020"</f>
        <v>07020</v>
      </c>
      <c r="C966" t="str">
        <f>"1700"</f>
        <v>1700</v>
      </c>
      <c r="D966" t="str">
        <f>"84195"</f>
        <v>84195</v>
      </c>
      <c r="E966" t="s">
        <v>1052</v>
      </c>
      <c r="F966" t="s">
        <v>904</v>
      </c>
      <c r="G966" t="str">
        <f>""</f>
        <v/>
      </c>
      <c r="H966" t="str">
        <f>" 00"</f>
        <v xml:space="preserve"> 00</v>
      </c>
      <c r="I966">
        <v>0.01</v>
      </c>
      <c r="J966">
        <v>9999999.9900000002</v>
      </c>
      <c r="K966" t="s">
        <v>690</v>
      </c>
      <c r="L966" t="s">
        <v>688</v>
      </c>
      <c r="M966" t="s">
        <v>59</v>
      </c>
      <c r="P966" t="s">
        <v>107</v>
      </c>
      <c r="Q966" t="s">
        <v>107</v>
      </c>
      <c r="R966" t="s">
        <v>690</v>
      </c>
    </row>
    <row r="967" spans="1:18" customFormat="1" x14ac:dyDescent="0.25">
      <c r="A967" t="str">
        <f>"84196"</f>
        <v>84196</v>
      </c>
      <c r="B967" t="str">
        <f>"07020"</f>
        <v>07020</v>
      </c>
      <c r="C967" t="str">
        <f>"1700"</f>
        <v>1700</v>
      </c>
      <c r="D967" t="str">
        <f>"84196"</f>
        <v>84196</v>
      </c>
      <c r="E967" t="s">
        <v>1053</v>
      </c>
      <c r="F967" t="s">
        <v>904</v>
      </c>
      <c r="G967" t="str">
        <f>""</f>
        <v/>
      </c>
      <c r="H967" t="str">
        <f>" 00"</f>
        <v xml:space="preserve"> 00</v>
      </c>
      <c r="I967">
        <v>0.01</v>
      </c>
      <c r="J967">
        <v>9999999.9900000002</v>
      </c>
      <c r="K967" t="s">
        <v>1054</v>
      </c>
      <c r="L967" t="s">
        <v>724</v>
      </c>
      <c r="P967" t="s">
        <v>107</v>
      </c>
      <c r="Q967" t="s">
        <v>107</v>
      </c>
      <c r="R967" t="s">
        <v>1054</v>
      </c>
    </row>
    <row r="968" spans="1:18" customFormat="1" x14ac:dyDescent="0.25">
      <c r="A968" t="str">
        <f>"84198"</f>
        <v>84198</v>
      </c>
      <c r="B968" t="str">
        <f>"07020"</f>
        <v>07020</v>
      </c>
      <c r="C968" t="str">
        <f>"1700"</f>
        <v>1700</v>
      </c>
      <c r="D968" t="str">
        <f>"84198"</f>
        <v>84198</v>
      </c>
      <c r="E968" t="s">
        <v>1055</v>
      </c>
      <c r="F968" t="s">
        <v>904</v>
      </c>
      <c r="G968" t="str">
        <f>""</f>
        <v/>
      </c>
      <c r="H968" t="str">
        <f>" 00"</f>
        <v xml:space="preserve"> 00</v>
      </c>
      <c r="I968">
        <v>0.01</v>
      </c>
      <c r="J968">
        <v>9999999.9900000002</v>
      </c>
      <c r="K968" t="s">
        <v>365</v>
      </c>
      <c r="P968" t="s">
        <v>107</v>
      </c>
      <c r="Q968" t="s">
        <v>107</v>
      </c>
      <c r="R968" t="s">
        <v>365</v>
      </c>
    </row>
    <row r="969" spans="1:18" customFormat="1" x14ac:dyDescent="0.25">
      <c r="A969" t="str">
        <f>"84199"</f>
        <v>84199</v>
      </c>
      <c r="B969" t="str">
        <f>"07020"</f>
        <v>07020</v>
      </c>
      <c r="C969" t="str">
        <f>"1700"</f>
        <v>1700</v>
      </c>
      <c r="D969" t="str">
        <f>"84199"</f>
        <v>84199</v>
      </c>
      <c r="E969" t="s">
        <v>1056</v>
      </c>
      <c r="F969" t="s">
        <v>904</v>
      </c>
      <c r="G969" t="str">
        <f>""</f>
        <v/>
      </c>
      <c r="H969" t="str">
        <f>" 00"</f>
        <v xml:space="preserve"> 00</v>
      </c>
      <c r="I969">
        <v>0.01</v>
      </c>
      <c r="J969">
        <v>9999999.9900000002</v>
      </c>
      <c r="K969" t="s">
        <v>59</v>
      </c>
      <c r="L969" t="s">
        <v>688</v>
      </c>
      <c r="P969" t="s">
        <v>107</v>
      </c>
      <c r="Q969" t="s">
        <v>107</v>
      </c>
      <c r="R969" t="s">
        <v>59</v>
      </c>
    </row>
    <row r="970" spans="1:18" customFormat="1" x14ac:dyDescent="0.25">
      <c r="A970" t="str">
        <f>"84200"</f>
        <v>84200</v>
      </c>
      <c r="B970" t="str">
        <f>"07020"</f>
        <v>07020</v>
      </c>
      <c r="C970" t="str">
        <f>"1700"</f>
        <v>1700</v>
      </c>
      <c r="D970" t="str">
        <f>"84200"</f>
        <v>84200</v>
      </c>
      <c r="E970" t="s">
        <v>1057</v>
      </c>
      <c r="F970" t="s">
        <v>904</v>
      </c>
      <c r="G970" t="str">
        <f>""</f>
        <v/>
      </c>
      <c r="H970" t="str">
        <f>" 00"</f>
        <v xml:space="preserve"> 00</v>
      </c>
      <c r="I970">
        <v>0.01</v>
      </c>
      <c r="J970">
        <v>9999999.9900000002</v>
      </c>
      <c r="K970" t="s">
        <v>1058</v>
      </c>
      <c r="P970" t="s">
        <v>107</v>
      </c>
      <c r="Q970" t="s">
        <v>107</v>
      </c>
      <c r="R970" t="s">
        <v>359</v>
      </c>
    </row>
    <row r="971" spans="1:18" customFormat="1" x14ac:dyDescent="0.25">
      <c r="A971" t="str">
        <f>"84203"</f>
        <v>84203</v>
      </c>
      <c r="B971" t="str">
        <f>"07020"</f>
        <v>07020</v>
      </c>
      <c r="C971" t="str">
        <f>"1700"</f>
        <v>1700</v>
      </c>
      <c r="D971" t="str">
        <f>"84203"</f>
        <v>84203</v>
      </c>
      <c r="E971" t="s">
        <v>1059</v>
      </c>
      <c r="F971" t="s">
        <v>904</v>
      </c>
      <c r="G971" t="str">
        <f>""</f>
        <v/>
      </c>
      <c r="H971" t="str">
        <f>" 00"</f>
        <v xml:space="preserve"> 00</v>
      </c>
      <c r="I971">
        <v>0.01</v>
      </c>
      <c r="J971">
        <v>9999999.9900000002</v>
      </c>
      <c r="K971" t="s">
        <v>359</v>
      </c>
      <c r="L971" t="s">
        <v>360</v>
      </c>
      <c r="M971" t="s">
        <v>514</v>
      </c>
      <c r="P971" t="s">
        <v>107</v>
      </c>
      <c r="Q971" t="s">
        <v>107</v>
      </c>
      <c r="R971" t="s">
        <v>359</v>
      </c>
    </row>
    <row r="972" spans="1:18" customFormat="1" x14ac:dyDescent="0.25">
      <c r="A972" t="str">
        <f>"84206"</f>
        <v>84206</v>
      </c>
      <c r="B972" t="str">
        <f>"07020"</f>
        <v>07020</v>
      </c>
      <c r="C972" t="str">
        <f>"1700"</f>
        <v>1700</v>
      </c>
      <c r="D972" t="str">
        <f>"84206"</f>
        <v>84206</v>
      </c>
      <c r="E972" t="s">
        <v>1060</v>
      </c>
      <c r="F972" t="s">
        <v>904</v>
      </c>
      <c r="G972" t="str">
        <f>""</f>
        <v/>
      </c>
      <c r="H972" t="str">
        <f>" 00"</f>
        <v xml:space="preserve"> 00</v>
      </c>
      <c r="I972">
        <v>0.01</v>
      </c>
      <c r="J972">
        <v>9999999.9900000002</v>
      </c>
      <c r="K972" t="s">
        <v>1046</v>
      </c>
      <c r="L972" t="s">
        <v>971</v>
      </c>
      <c r="P972" t="s">
        <v>107</v>
      </c>
      <c r="Q972" t="s">
        <v>107</v>
      </c>
      <c r="R972" t="s">
        <v>365</v>
      </c>
    </row>
    <row r="973" spans="1:18" customFormat="1" x14ac:dyDescent="0.25">
      <c r="A973" t="str">
        <f>"84207"</f>
        <v>84207</v>
      </c>
      <c r="B973" t="str">
        <f>"07020"</f>
        <v>07020</v>
      </c>
      <c r="C973" t="str">
        <f>"1700"</f>
        <v>1700</v>
      </c>
      <c r="D973" t="str">
        <f>"84207"</f>
        <v>84207</v>
      </c>
      <c r="E973" t="s">
        <v>1061</v>
      </c>
      <c r="F973" t="s">
        <v>904</v>
      </c>
      <c r="G973" t="str">
        <f>""</f>
        <v/>
      </c>
      <c r="H973" t="str">
        <f>" 00"</f>
        <v xml:space="preserve"> 00</v>
      </c>
      <c r="I973">
        <v>0.01</v>
      </c>
      <c r="J973">
        <v>9999999.9900000002</v>
      </c>
      <c r="K973" t="s">
        <v>1062</v>
      </c>
      <c r="P973" t="s">
        <v>107</v>
      </c>
      <c r="Q973" t="s">
        <v>107</v>
      </c>
      <c r="R973" t="s">
        <v>1062</v>
      </c>
    </row>
    <row r="974" spans="1:18" customFormat="1" x14ac:dyDescent="0.25">
      <c r="A974" t="str">
        <f>"84208"</f>
        <v>84208</v>
      </c>
      <c r="B974" t="str">
        <f>"07020"</f>
        <v>07020</v>
      </c>
      <c r="C974" t="str">
        <f>"1700"</f>
        <v>1700</v>
      </c>
      <c r="D974" t="str">
        <f>"84208"</f>
        <v>84208</v>
      </c>
      <c r="E974" t="s">
        <v>1063</v>
      </c>
      <c r="F974" t="s">
        <v>904</v>
      </c>
      <c r="G974" t="str">
        <f>""</f>
        <v/>
      </c>
      <c r="H974" t="str">
        <f>" 00"</f>
        <v xml:space="preserve"> 00</v>
      </c>
      <c r="I974">
        <v>0.01</v>
      </c>
      <c r="J974">
        <v>9999999.9900000002</v>
      </c>
      <c r="K974" t="s">
        <v>934</v>
      </c>
      <c r="L974" t="s">
        <v>907</v>
      </c>
      <c r="P974" t="s">
        <v>107</v>
      </c>
      <c r="Q974" t="s">
        <v>107</v>
      </c>
      <c r="R974" t="s">
        <v>365</v>
      </c>
    </row>
    <row r="975" spans="1:18" customFormat="1" x14ac:dyDescent="0.25">
      <c r="A975" t="str">
        <f>"84209"</f>
        <v>84209</v>
      </c>
      <c r="B975" t="str">
        <f>"07020"</f>
        <v>07020</v>
      </c>
      <c r="C975" t="str">
        <f>"1700"</f>
        <v>1700</v>
      </c>
      <c r="D975" t="str">
        <f>"84209"</f>
        <v>84209</v>
      </c>
      <c r="E975" t="s">
        <v>1064</v>
      </c>
      <c r="F975" t="s">
        <v>904</v>
      </c>
      <c r="G975" t="str">
        <f>""</f>
        <v/>
      </c>
      <c r="H975" t="str">
        <f>" 00"</f>
        <v xml:space="preserve"> 00</v>
      </c>
      <c r="I975">
        <v>0.01</v>
      </c>
      <c r="J975">
        <v>9999999.9900000002</v>
      </c>
      <c r="K975" t="s">
        <v>935</v>
      </c>
      <c r="L975" t="s">
        <v>1027</v>
      </c>
      <c r="P975" t="s">
        <v>107</v>
      </c>
      <c r="Q975" t="s">
        <v>107</v>
      </c>
      <c r="R975" t="s">
        <v>907</v>
      </c>
    </row>
    <row r="976" spans="1:18" customFormat="1" x14ac:dyDescent="0.25">
      <c r="A976" t="str">
        <f>"84212"</f>
        <v>84212</v>
      </c>
      <c r="B976" t="str">
        <f>"07020"</f>
        <v>07020</v>
      </c>
      <c r="C976" t="str">
        <f>"1700"</f>
        <v>1700</v>
      </c>
      <c r="D976" t="str">
        <f>"84212"</f>
        <v>84212</v>
      </c>
      <c r="E976" t="s">
        <v>1065</v>
      </c>
      <c r="F976" t="s">
        <v>904</v>
      </c>
      <c r="G976" t="str">
        <f>""</f>
        <v/>
      </c>
      <c r="H976" t="str">
        <f>" 00"</f>
        <v xml:space="preserve"> 00</v>
      </c>
      <c r="I976">
        <v>0.01</v>
      </c>
      <c r="J976">
        <v>9999999.9900000002</v>
      </c>
      <c r="K976" t="s">
        <v>798</v>
      </c>
      <c r="L976" t="s">
        <v>1066</v>
      </c>
      <c r="M976" t="s">
        <v>59</v>
      </c>
      <c r="P976" t="s">
        <v>107</v>
      </c>
      <c r="Q976" t="s">
        <v>107</v>
      </c>
      <c r="R976" t="s">
        <v>57</v>
      </c>
    </row>
    <row r="977" spans="1:18" customFormat="1" x14ac:dyDescent="0.25">
      <c r="A977" t="str">
        <f>"84213"</f>
        <v>84213</v>
      </c>
      <c r="B977" t="str">
        <f>"07020"</f>
        <v>07020</v>
      </c>
      <c r="C977" t="str">
        <f>"1700"</f>
        <v>1700</v>
      </c>
      <c r="D977" t="str">
        <f>"84213"</f>
        <v>84213</v>
      </c>
      <c r="E977" t="s">
        <v>1067</v>
      </c>
      <c r="F977" t="s">
        <v>904</v>
      </c>
      <c r="G977" t="str">
        <f>""</f>
        <v/>
      </c>
      <c r="H977" t="str">
        <f>" 00"</f>
        <v xml:space="preserve"> 00</v>
      </c>
      <c r="I977">
        <v>0.01</v>
      </c>
      <c r="J977">
        <v>9999999.9900000002</v>
      </c>
      <c r="K977" t="s">
        <v>1068</v>
      </c>
      <c r="L977" t="s">
        <v>1069</v>
      </c>
      <c r="P977" t="s">
        <v>107</v>
      </c>
      <c r="Q977" t="s">
        <v>107</v>
      </c>
      <c r="R977" t="s">
        <v>1068</v>
      </c>
    </row>
    <row r="978" spans="1:18" customFormat="1" x14ac:dyDescent="0.25">
      <c r="A978" t="str">
        <f>"84215"</f>
        <v>84215</v>
      </c>
      <c r="B978" t="str">
        <f>"07020"</f>
        <v>07020</v>
      </c>
      <c r="C978" t="str">
        <f>"1700"</f>
        <v>1700</v>
      </c>
      <c r="D978" t="str">
        <f>"84215"</f>
        <v>84215</v>
      </c>
      <c r="E978" t="s">
        <v>1070</v>
      </c>
      <c r="F978" t="s">
        <v>904</v>
      </c>
      <c r="G978" t="str">
        <f>""</f>
        <v/>
      </c>
      <c r="H978" t="str">
        <f>" 00"</f>
        <v xml:space="preserve"> 00</v>
      </c>
      <c r="I978">
        <v>0.01</v>
      </c>
      <c r="J978">
        <v>9999999.9900000002</v>
      </c>
      <c r="K978" t="s">
        <v>365</v>
      </c>
      <c r="L978" t="s">
        <v>343</v>
      </c>
      <c r="P978" t="s">
        <v>107</v>
      </c>
      <c r="Q978" t="s">
        <v>107</v>
      </c>
      <c r="R978" t="s">
        <v>365</v>
      </c>
    </row>
    <row r="979" spans="1:18" customFormat="1" x14ac:dyDescent="0.25">
      <c r="A979" t="str">
        <f>"84222"</f>
        <v>84222</v>
      </c>
      <c r="B979" t="str">
        <f>"07020"</f>
        <v>07020</v>
      </c>
      <c r="C979" t="str">
        <f>"1700"</f>
        <v>1700</v>
      </c>
      <c r="D979" t="str">
        <f>"84222"</f>
        <v>84222</v>
      </c>
      <c r="E979" t="s">
        <v>1071</v>
      </c>
      <c r="F979" t="s">
        <v>904</v>
      </c>
      <c r="G979" t="str">
        <f>""</f>
        <v/>
      </c>
      <c r="H979" t="str">
        <f>" 00"</f>
        <v xml:space="preserve"> 00</v>
      </c>
      <c r="I979">
        <v>0.01</v>
      </c>
      <c r="J979">
        <v>9999999.9900000002</v>
      </c>
      <c r="K979" t="s">
        <v>359</v>
      </c>
      <c r="L979" t="s">
        <v>360</v>
      </c>
      <c r="M979" t="s">
        <v>514</v>
      </c>
      <c r="P979" t="s">
        <v>107</v>
      </c>
      <c r="Q979" t="s">
        <v>107</v>
      </c>
      <c r="R979" t="s">
        <v>359</v>
      </c>
    </row>
    <row r="980" spans="1:18" customFormat="1" x14ac:dyDescent="0.25">
      <c r="A980" t="str">
        <f>"84224"</f>
        <v>84224</v>
      </c>
      <c r="B980" t="str">
        <f>"07020"</f>
        <v>07020</v>
      </c>
      <c r="C980" t="str">
        <f>"1700"</f>
        <v>1700</v>
      </c>
      <c r="D980" t="str">
        <f>"84224"</f>
        <v>84224</v>
      </c>
      <c r="E980" t="s">
        <v>1072</v>
      </c>
      <c r="F980" t="s">
        <v>904</v>
      </c>
      <c r="G980" t="str">
        <f>""</f>
        <v/>
      </c>
      <c r="H980" t="str">
        <f>" 00"</f>
        <v xml:space="preserve"> 00</v>
      </c>
      <c r="I980">
        <v>0.01</v>
      </c>
      <c r="J980">
        <v>9999999.9900000002</v>
      </c>
      <c r="K980" t="s">
        <v>1034</v>
      </c>
      <c r="L980" t="s">
        <v>59</v>
      </c>
      <c r="P980" t="s">
        <v>107</v>
      </c>
      <c r="Q980" t="s">
        <v>107</v>
      </c>
      <c r="R980" t="s">
        <v>967</v>
      </c>
    </row>
    <row r="981" spans="1:18" customFormat="1" x14ac:dyDescent="0.25">
      <c r="A981" t="str">
        <f>"84228"</f>
        <v>84228</v>
      </c>
      <c r="B981" t="str">
        <f>"07020"</f>
        <v>07020</v>
      </c>
      <c r="C981" t="str">
        <f>"1700"</f>
        <v>1700</v>
      </c>
      <c r="D981" t="str">
        <f>"84228"</f>
        <v>84228</v>
      </c>
      <c r="E981" t="s">
        <v>1073</v>
      </c>
      <c r="F981" t="s">
        <v>904</v>
      </c>
      <c r="G981" t="str">
        <f>""</f>
        <v/>
      </c>
      <c r="H981" t="str">
        <f>" 00"</f>
        <v xml:space="preserve"> 00</v>
      </c>
      <c r="I981">
        <v>0.01</v>
      </c>
      <c r="J981">
        <v>9999999.9900000002</v>
      </c>
      <c r="K981" t="s">
        <v>1074</v>
      </c>
      <c r="L981" t="s">
        <v>1075</v>
      </c>
      <c r="P981" t="s">
        <v>107</v>
      </c>
      <c r="Q981" t="s">
        <v>107</v>
      </c>
      <c r="R981" t="s">
        <v>1074</v>
      </c>
    </row>
    <row r="982" spans="1:18" customFormat="1" x14ac:dyDescent="0.25">
      <c r="A982" t="str">
        <f>"84229"</f>
        <v>84229</v>
      </c>
      <c r="B982" t="str">
        <f>"07020"</f>
        <v>07020</v>
      </c>
      <c r="C982" t="str">
        <f>"1700"</f>
        <v>1700</v>
      </c>
      <c r="D982" t="str">
        <f>"84229"</f>
        <v>84229</v>
      </c>
      <c r="E982" t="s">
        <v>1076</v>
      </c>
      <c r="F982" t="s">
        <v>904</v>
      </c>
      <c r="G982" t="str">
        <f>""</f>
        <v/>
      </c>
      <c r="H982" t="str">
        <f>" 00"</f>
        <v xml:space="preserve"> 00</v>
      </c>
      <c r="I982">
        <v>0.01</v>
      </c>
      <c r="J982">
        <v>9999999.9900000002</v>
      </c>
      <c r="K982" t="s">
        <v>376</v>
      </c>
      <c r="L982" t="s">
        <v>378</v>
      </c>
      <c r="P982" t="s">
        <v>107</v>
      </c>
      <c r="Q982" t="s">
        <v>107</v>
      </c>
      <c r="R982" t="s">
        <v>376</v>
      </c>
    </row>
    <row r="983" spans="1:18" customFormat="1" x14ac:dyDescent="0.25">
      <c r="A983" t="str">
        <f>"84230"</f>
        <v>84230</v>
      </c>
      <c r="B983" t="str">
        <f>"07020"</f>
        <v>07020</v>
      </c>
      <c r="C983" t="str">
        <f>"1700"</f>
        <v>1700</v>
      </c>
      <c r="D983" t="str">
        <f>"84230"</f>
        <v>84230</v>
      </c>
      <c r="E983" t="s">
        <v>1077</v>
      </c>
      <c r="F983" t="s">
        <v>904</v>
      </c>
      <c r="G983" t="str">
        <f>""</f>
        <v/>
      </c>
      <c r="H983" t="str">
        <f>" 10"</f>
        <v xml:space="preserve"> 10</v>
      </c>
      <c r="I983">
        <v>0.01</v>
      </c>
      <c r="J983">
        <v>500</v>
      </c>
      <c r="K983" t="s">
        <v>139</v>
      </c>
      <c r="L983" t="s">
        <v>140</v>
      </c>
      <c r="M983" t="s">
        <v>141</v>
      </c>
      <c r="P983" t="s">
        <v>107</v>
      </c>
      <c r="Q983" t="s">
        <v>107</v>
      </c>
      <c r="R983" t="s">
        <v>140</v>
      </c>
    </row>
    <row r="984" spans="1:18" customFormat="1" x14ac:dyDescent="0.25">
      <c r="A984" t="str">
        <f>"84230"</f>
        <v>84230</v>
      </c>
      <c r="B984" t="str">
        <f>"07020"</f>
        <v>07020</v>
      </c>
      <c r="C984" t="str">
        <f>"1700"</f>
        <v>1700</v>
      </c>
      <c r="D984" t="str">
        <f>"84230"</f>
        <v>84230</v>
      </c>
      <c r="E984" t="s">
        <v>1077</v>
      </c>
      <c r="F984" t="s">
        <v>904</v>
      </c>
      <c r="G984" t="str">
        <f>""</f>
        <v/>
      </c>
      <c r="H984" t="str">
        <f>" 20"</f>
        <v xml:space="preserve"> 20</v>
      </c>
      <c r="I984">
        <v>500.01</v>
      </c>
      <c r="J984">
        <v>9999999.9900000002</v>
      </c>
      <c r="K984" t="s">
        <v>140</v>
      </c>
      <c r="L984" t="s">
        <v>152</v>
      </c>
      <c r="P984" t="s">
        <v>107</v>
      </c>
      <c r="Q984" t="s">
        <v>107</v>
      </c>
      <c r="R984" t="s">
        <v>140</v>
      </c>
    </row>
    <row r="985" spans="1:18" customFormat="1" x14ac:dyDescent="0.25">
      <c r="A985" t="str">
        <f>"84231"</f>
        <v>84231</v>
      </c>
      <c r="B985" t="str">
        <f>"07020"</f>
        <v>07020</v>
      </c>
      <c r="C985" t="str">
        <f>"1700"</f>
        <v>1700</v>
      </c>
      <c r="D985" t="str">
        <f>"84231"</f>
        <v>84231</v>
      </c>
      <c r="E985" t="s">
        <v>1078</v>
      </c>
      <c r="F985" t="s">
        <v>904</v>
      </c>
      <c r="G985" t="str">
        <f>""</f>
        <v/>
      </c>
      <c r="H985" t="str">
        <f>" 00"</f>
        <v xml:space="preserve"> 00</v>
      </c>
      <c r="I985">
        <v>0.01</v>
      </c>
      <c r="J985">
        <v>9999999.9900000002</v>
      </c>
      <c r="K985" t="s">
        <v>982</v>
      </c>
      <c r="L985" t="s">
        <v>59</v>
      </c>
      <c r="P985" t="s">
        <v>107</v>
      </c>
      <c r="Q985" t="s">
        <v>107</v>
      </c>
      <c r="R985" t="s">
        <v>378</v>
      </c>
    </row>
    <row r="986" spans="1:18" customFormat="1" x14ac:dyDescent="0.25">
      <c r="A986" t="str">
        <f>"84232"</f>
        <v>84232</v>
      </c>
      <c r="B986" t="str">
        <f>"07020"</f>
        <v>07020</v>
      </c>
      <c r="C986" t="str">
        <f>"1700"</f>
        <v>1700</v>
      </c>
      <c r="D986" t="str">
        <f>"84232"</f>
        <v>84232</v>
      </c>
      <c r="E986" t="s">
        <v>1079</v>
      </c>
      <c r="F986" t="s">
        <v>904</v>
      </c>
      <c r="G986" t="str">
        <f>""</f>
        <v/>
      </c>
      <c r="H986" t="str">
        <f>" 00"</f>
        <v xml:space="preserve"> 00</v>
      </c>
      <c r="I986">
        <v>0.01</v>
      </c>
      <c r="J986">
        <v>9999999.9900000002</v>
      </c>
      <c r="K986" t="s">
        <v>1051</v>
      </c>
      <c r="P986" t="s">
        <v>107</v>
      </c>
      <c r="Q986" t="s">
        <v>107</v>
      </c>
      <c r="R986" t="s">
        <v>1080</v>
      </c>
    </row>
    <row r="987" spans="1:18" customFormat="1" x14ac:dyDescent="0.25">
      <c r="A987" t="str">
        <f>"84233"</f>
        <v>84233</v>
      </c>
      <c r="B987" t="str">
        <f>"07020"</f>
        <v>07020</v>
      </c>
      <c r="C987" t="str">
        <f>"1700"</f>
        <v>1700</v>
      </c>
      <c r="D987" t="str">
        <f>"84233"</f>
        <v>84233</v>
      </c>
      <c r="E987" t="s">
        <v>1081</v>
      </c>
      <c r="F987" t="s">
        <v>904</v>
      </c>
      <c r="G987" t="str">
        <f>""</f>
        <v/>
      </c>
      <c r="H987" t="str">
        <f>" 00"</f>
        <v xml:space="preserve"> 00</v>
      </c>
      <c r="I987">
        <v>0.01</v>
      </c>
      <c r="J987">
        <v>9999999.9900000002</v>
      </c>
      <c r="K987" t="s">
        <v>1082</v>
      </c>
      <c r="L987" t="s">
        <v>179</v>
      </c>
      <c r="P987" t="s">
        <v>107</v>
      </c>
      <c r="Q987" t="s">
        <v>107</v>
      </c>
      <c r="R987" t="s">
        <v>909</v>
      </c>
    </row>
    <row r="988" spans="1:18" customFormat="1" x14ac:dyDescent="0.25">
      <c r="A988" t="str">
        <f>"84235"</f>
        <v>84235</v>
      </c>
      <c r="B988" t="str">
        <f>"07020"</f>
        <v>07020</v>
      </c>
      <c r="C988" t="str">
        <f>"1700"</f>
        <v>1700</v>
      </c>
      <c r="D988" t="str">
        <f>"84235"</f>
        <v>84235</v>
      </c>
      <c r="E988" t="s">
        <v>1083</v>
      </c>
      <c r="F988" t="s">
        <v>904</v>
      </c>
      <c r="G988" t="str">
        <f>""</f>
        <v/>
      </c>
      <c r="H988" t="str">
        <f>" 00"</f>
        <v xml:space="preserve"> 00</v>
      </c>
      <c r="I988">
        <v>0.01</v>
      </c>
      <c r="J988">
        <v>9999999.9900000002</v>
      </c>
      <c r="K988" t="s">
        <v>907</v>
      </c>
      <c r="P988" t="s">
        <v>107</v>
      </c>
      <c r="Q988" t="s">
        <v>107</v>
      </c>
      <c r="R988" t="s">
        <v>907</v>
      </c>
    </row>
    <row r="989" spans="1:18" customFormat="1" x14ac:dyDescent="0.25">
      <c r="A989" t="str">
        <f>"84237"</f>
        <v>84237</v>
      </c>
      <c r="B989" t="str">
        <f>"07020"</f>
        <v>07020</v>
      </c>
      <c r="C989" t="str">
        <f>"1700"</f>
        <v>1700</v>
      </c>
      <c r="D989" t="str">
        <f>"84237"</f>
        <v>84237</v>
      </c>
      <c r="E989" t="s">
        <v>1084</v>
      </c>
      <c r="F989" t="s">
        <v>904</v>
      </c>
      <c r="G989" t="str">
        <f>""</f>
        <v/>
      </c>
      <c r="H989" t="str">
        <f>" 00"</f>
        <v xml:space="preserve"> 00</v>
      </c>
      <c r="I989">
        <v>0.01</v>
      </c>
      <c r="J989">
        <v>9999999.9900000002</v>
      </c>
      <c r="K989" t="s">
        <v>365</v>
      </c>
      <c r="L989" t="s">
        <v>59</v>
      </c>
      <c r="P989" t="s">
        <v>107</v>
      </c>
      <c r="Q989" t="s">
        <v>107</v>
      </c>
      <c r="R989" t="s">
        <v>365</v>
      </c>
    </row>
    <row r="990" spans="1:18" customFormat="1" x14ac:dyDescent="0.25">
      <c r="A990" t="str">
        <f>"84239"</f>
        <v>84239</v>
      </c>
      <c r="B990" t="str">
        <f>"07020"</f>
        <v>07020</v>
      </c>
      <c r="C990" t="str">
        <f>"1700"</f>
        <v>1700</v>
      </c>
      <c r="D990" t="str">
        <f>"84239"</f>
        <v>84239</v>
      </c>
      <c r="E990" t="s">
        <v>1085</v>
      </c>
      <c r="F990" t="s">
        <v>904</v>
      </c>
      <c r="G990" t="str">
        <f>""</f>
        <v/>
      </c>
      <c r="H990" t="str">
        <f>" 00"</f>
        <v xml:space="preserve"> 00</v>
      </c>
      <c r="I990">
        <v>0.01</v>
      </c>
      <c r="J990">
        <v>9999999.9900000002</v>
      </c>
      <c r="K990" t="s">
        <v>179</v>
      </c>
      <c r="L990" t="s">
        <v>731</v>
      </c>
      <c r="P990" t="s">
        <v>107</v>
      </c>
      <c r="Q990" t="s">
        <v>107</v>
      </c>
      <c r="R990" t="s">
        <v>731</v>
      </c>
    </row>
    <row r="991" spans="1:18" customFormat="1" x14ac:dyDescent="0.25">
      <c r="A991" t="str">
        <f>"84240"</f>
        <v>84240</v>
      </c>
      <c r="B991" t="str">
        <f>"07020"</f>
        <v>07020</v>
      </c>
      <c r="C991" t="str">
        <f>"1700"</f>
        <v>1700</v>
      </c>
      <c r="D991" t="str">
        <f>"84240"</f>
        <v>84240</v>
      </c>
      <c r="E991" t="s">
        <v>1086</v>
      </c>
      <c r="F991" t="s">
        <v>904</v>
      </c>
      <c r="G991" t="str">
        <f>""</f>
        <v/>
      </c>
      <c r="H991" t="str">
        <f>" 00"</f>
        <v xml:space="preserve"> 00</v>
      </c>
      <c r="I991">
        <v>0.01</v>
      </c>
      <c r="J991">
        <v>9999999.9900000002</v>
      </c>
      <c r="K991" t="s">
        <v>1087</v>
      </c>
      <c r="L991" t="s">
        <v>365</v>
      </c>
      <c r="P991" t="s">
        <v>107</v>
      </c>
      <c r="Q991" t="s">
        <v>107</v>
      </c>
      <c r="R991" t="s">
        <v>1087</v>
      </c>
    </row>
    <row r="992" spans="1:18" customFormat="1" x14ac:dyDescent="0.25">
      <c r="A992" t="str">
        <f>"84244"</f>
        <v>84244</v>
      </c>
      <c r="B992" t="str">
        <f>"07020"</f>
        <v>07020</v>
      </c>
      <c r="C992" t="str">
        <f>"1700"</f>
        <v>1700</v>
      </c>
      <c r="D992" t="str">
        <f>"84244"</f>
        <v>84244</v>
      </c>
      <c r="E992" t="s">
        <v>1088</v>
      </c>
      <c r="F992" t="s">
        <v>904</v>
      </c>
      <c r="G992" t="str">
        <f>""</f>
        <v/>
      </c>
      <c r="H992" t="str">
        <f>" 00"</f>
        <v xml:space="preserve"> 00</v>
      </c>
      <c r="I992">
        <v>0.01</v>
      </c>
      <c r="J992">
        <v>9999999.9900000002</v>
      </c>
      <c r="K992" t="s">
        <v>359</v>
      </c>
      <c r="L992" t="s">
        <v>360</v>
      </c>
      <c r="M992" t="s">
        <v>514</v>
      </c>
      <c r="P992" t="s">
        <v>107</v>
      </c>
      <c r="Q992" t="s">
        <v>107</v>
      </c>
      <c r="R992" t="s">
        <v>359</v>
      </c>
    </row>
    <row r="993" spans="1:18" customFormat="1" x14ac:dyDescent="0.25">
      <c r="A993" t="str">
        <f>"84245"</f>
        <v>84245</v>
      </c>
      <c r="B993" t="str">
        <f>"07020"</f>
        <v>07020</v>
      </c>
      <c r="C993" t="str">
        <f>"1700"</f>
        <v>1700</v>
      </c>
      <c r="D993" t="str">
        <f>"84245"</f>
        <v>84245</v>
      </c>
      <c r="E993" t="s">
        <v>1089</v>
      </c>
      <c r="F993" t="s">
        <v>904</v>
      </c>
      <c r="G993" t="str">
        <f>""</f>
        <v/>
      </c>
      <c r="H993" t="str">
        <f>" 00"</f>
        <v xml:space="preserve"> 00</v>
      </c>
      <c r="I993">
        <v>0.01</v>
      </c>
      <c r="J993">
        <v>9999999.9900000002</v>
      </c>
      <c r="K993" t="s">
        <v>75</v>
      </c>
      <c r="L993" t="s">
        <v>365</v>
      </c>
      <c r="M993" t="s">
        <v>360</v>
      </c>
      <c r="N993" t="s">
        <v>514</v>
      </c>
      <c r="P993" t="s">
        <v>107</v>
      </c>
      <c r="Q993" t="s">
        <v>107</v>
      </c>
      <c r="R993" t="s">
        <v>365</v>
      </c>
    </row>
    <row r="994" spans="1:18" customFormat="1" x14ac:dyDescent="0.25">
      <c r="A994" t="str">
        <f>"84246"</f>
        <v>84246</v>
      </c>
      <c r="B994" t="str">
        <f>"07020"</f>
        <v>07020</v>
      </c>
      <c r="C994" t="str">
        <f>"1700"</f>
        <v>1700</v>
      </c>
      <c r="D994" t="str">
        <f>"84246"</f>
        <v>84246</v>
      </c>
      <c r="E994" t="s">
        <v>1090</v>
      </c>
      <c r="F994" t="s">
        <v>904</v>
      </c>
      <c r="G994" t="str">
        <f>""</f>
        <v/>
      </c>
      <c r="H994" t="str">
        <f>" 00"</f>
        <v xml:space="preserve"> 00</v>
      </c>
      <c r="I994">
        <v>0.01</v>
      </c>
      <c r="J994">
        <v>9999999.9900000002</v>
      </c>
      <c r="K994" t="s">
        <v>1058</v>
      </c>
      <c r="L994" t="s">
        <v>365</v>
      </c>
      <c r="P994" t="s">
        <v>107</v>
      </c>
      <c r="Q994" t="s">
        <v>107</v>
      </c>
      <c r="R994" t="s">
        <v>1058</v>
      </c>
    </row>
    <row r="995" spans="1:18" customFormat="1" x14ac:dyDescent="0.25">
      <c r="A995" t="str">
        <f>"84247"</f>
        <v>84247</v>
      </c>
      <c r="B995" t="str">
        <f>"07020"</f>
        <v>07020</v>
      </c>
      <c r="C995" t="str">
        <f>"1700"</f>
        <v>1700</v>
      </c>
      <c r="D995" t="str">
        <f>"84247"</f>
        <v>84247</v>
      </c>
      <c r="E995" t="s">
        <v>1091</v>
      </c>
      <c r="F995" t="s">
        <v>904</v>
      </c>
      <c r="G995" t="str">
        <f>""</f>
        <v/>
      </c>
      <c r="H995" t="str">
        <f>" 00"</f>
        <v xml:space="preserve"> 00</v>
      </c>
      <c r="I995">
        <v>0.01</v>
      </c>
      <c r="J995">
        <v>9999999.9900000002</v>
      </c>
      <c r="K995" t="s">
        <v>1092</v>
      </c>
      <c r="L995" t="s">
        <v>59</v>
      </c>
      <c r="P995" t="s">
        <v>107</v>
      </c>
      <c r="Q995" t="s">
        <v>107</v>
      </c>
      <c r="R995" t="s">
        <v>365</v>
      </c>
    </row>
    <row r="996" spans="1:18" customFormat="1" x14ac:dyDescent="0.25">
      <c r="A996" t="str">
        <f>"84249"</f>
        <v>84249</v>
      </c>
      <c r="B996" t="str">
        <f>"07020"</f>
        <v>07020</v>
      </c>
      <c r="C996" t="str">
        <f>"1700"</f>
        <v>1700</v>
      </c>
      <c r="D996" t="str">
        <f>"84249"</f>
        <v>84249</v>
      </c>
      <c r="E996" t="s">
        <v>1093</v>
      </c>
      <c r="F996" t="s">
        <v>904</v>
      </c>
      <c r="G996" t="str">
        <f>""</f>
        <v/>
      </c>
      <c r="H996" t="str">
        <f>" 00"</f>
        <v xml:space="preserve"> 00</v>
      </c>
      <c r="I996">
        <v>0.01</v>
      </c>
      <c r="J996">
        <v>9999999.9900000002</v>
      </c>
      <c r="K996" t="s">
        <v>671</v>
      </c>
      <c r="L996" t="s">
        <v>365</v>
      </c>
      <c r="P996" t="s">
        <v>107</v>
      </c>
      <c r="Q996" t="s">
        <v>107</v>
      </c>
      <c r="R996" t="s">
        <v>671</v>
      </c>
    </row>
    <row r="997" spans="1:18" customFormat="1" x14ac:dyDescent="0.25">
      <c r="A997" t="str">
        <f>"84251"</f>
        <v>84251</v>
      </c>
      <c r="B997" t="str">
        <f>"07020"</f>
        <v>07020</v>
      </c>
      <c r="C997" t="str">
        <f>"1700"</f>
        <v>1700</v>
      </c>
      <c r="D997" t="str">
        <f>"84251"</f>
        <v>84251</v>
      </c>
      <c r="E997" t="s">
        <v>1094</v>
      </c>
      <c r="F997" t="s">
        <v>904</v>
      </c>
      <c r="G997" t="str">
        <f>""</f>
        <v/>
      </c>
      <c r="H997" t="str">
        <f>" 00"</f>
        <v xml:space="preserve"> 00</v>
      </c>
      <c r="I997">
        <v>0.01</v>
      </c>
      <c r="J997">
        <v>9999999.9900000002</v>
      </c>
      <c r="K997" t="s">
        <v>76</v>
      </c>
      <c r="L997" t="s">
        <v>365</v>
      </c>
      <c r="M997" t="s">
        <v>59</v>
      </c>
      <c r="P997" t="s">
        <v>107</v>
      </c>
      <c r="Q997" t="s">
        <v>107</v>
      </c>
      <c r="R997" t="s">
        <v>365</v>
      </c>
    </row>
    <row r="998" spans="1:18" customFormat="1" x14ac:dyDescent="0.25">
      <c r="A998" t="str">
        <f>"84252"</f>
        <v>84252</v>
      </c>
      <c r="B998" t="str">
        <f>"07020"</f>
        <v>07020</v>
      </c>
      <c r="C998" t="str">
        <f>"1700"</f>
        <v>1700</v>
      </c>
      <c r="D998" t="str">
        <f>"84252"</f>
        <v>84252</v>
      </c>
      <c r="E998" t="s">
        <v>1095</v>
      </c>
      <c r="F998" t="s">
        <v>904</v>
      </c>
      <c r="G998" t="str">
        <f>""</f>
        <v/>
      </c>
      <c r="H998" t="str">
        <f>" 00"</f>
        <v xml:space="preserve"> 00</v>
      </c>
      <c r="I998">
        <v>0.01</v>
      </c>
      <c r="J998">
        <v>9999999.9900000002</v>
      </c>
      <c r="K998" t="s">
        <v>971</v>
      </c>
      <c r="L998" t="s">
        <v>365</v>
      </c>
      <c r="P998" t="s">
        <v>107</v>
      </c>
      <c r="Q998" t="s">
        <v>107</v>
      </c>
      <c r="R998" t="s">
        <v>971</v>
      </c>
    </row>
    <row r="999" spans="1:18" customFormat="1" x14ac:dyDescent="0.25">
      <c r="A999" t="str">
        <f>"84253"</f>
        <v>84253</v>
      </c>
      <c r="B999" t="str">
        <f>"07020"</f>
        <v>07020</v>
      </c>
      <c r="C999" t="str">
        <f>"1700"</f>
        <v>1700</v>
      </c>
      <c r="D999" t="str">
        <f>"84253"</f>
        <v>84253</v>
      </c>
      <c r="E999" t="s">
        <v>1096</v>
      </c>
      <c r="F999" t="s">
        <v>904</v>
      </c>
      <c r="G999" t="str">
        <f>""</f>
        <v/>
      </c>
      <c r="H999" t="str">
        <f>" 00"</f>
        <v xml:space="preserve"> 00</v>
      </c>
      <c r="I999">
        <v>0.01</v>
      </c>
      <c r="J999">
        <v>9999999.9900000002</v>
      </c>
      <c r="K999" t="s">
        <v>1068</v>
      </c>
      <c r="L999" t="s">
        <v>907</v>
      </c>
      <c r="P999" t="s">
        <v>107</v>
      </c>
      <c r="Q999" t="s">
        <v>107</v>
      </c>
      <c r="R999" t="s">
        <v>1068</v>
      </c>
    </row>
    <row r="1000" spans="1:18" customFormat="1" x14ac:dyDescent="0.25">
      <c r="A1000" t="str">
        <f>"84254"</f>
        <v>84254</v>
      </c>
      <c r="B1000" t="str">
        <f>"07020"</f>
        <v>07020</v>
      </c>
      <c r="C1000" t="str">
        <f>"1700"</f>
        <v>1700</v>
      </c>
      <c r="D1000" t="str">
        <f>"84254"</f>
        <v>84254</v>
      </c>
      <c r="E1000" t="s">
        <v>1097</v>
      </c>
      <c r="F1000" t="s">
        <v>904</v>
      </c>
      <c r="G1000" t="str">
        <f>""</f>
        <v/>
      </c>
      <c r="H1000" t="str">
        <f>" 00"</f>
        <v xml:space="preserve"> 00</v>
      </c>
      <c r="I1000">
        <v>0.01</v>
      </c>
      <c r="J1000">
        <v>9999999.9900000002</v>
      </c>
      <c r="K1000" t="s">
        <v>1001</v>
      </c>
      <c r="L1000" t="s">
        <v>923</v>
      </c>
      <c r="M1000" t="s">
        <v>59</v>
      </c>
      <c r="P1000" t="s">
        <v>107</v>
      </c>
      <c r="Q1000" t="s">
        <v>107</v>
      </c>
      <c r="R1000" t="s">
        <v>1001</v>
      </c>
    </row>
    <row r="1001" spans="1:18" customFormat="1" x14ac:dyDescent="0.25">
      <c r="A1001" t="str">
        <f>"84255"</f>
        <v>84255</v>
      </c>
      <c r="B1001" t="str">
        <f>"07020"</f>
        <v>07020</v>
      </c>
      <c r="C1001" t="str">
        <f>"1700"</f>
        <v>1700</v>
      </c>
      <c r="D1001" t="str">
        <f>"84255"</f>
        <v>84255</v>
      </c>
      <c r="E1001" t="s">
        <v>1098</v>
      </c>
      <c r="F1001" t="s">
        <v>904</v>
      </c>
      <c r="G1001" t="str">
        <f>""</f>
        <v/>
      </c>
      <c r="H1001" t="str">
        <f>" 00"</f>
        <v xml:space="preserve"> 00</v>
      </c>
      <c r="I1001">
        <v>0.01</v>
      </c>
      <c r="J1001">
        <v>9999999.9900000002</v>
      </c>
      <c r="K1001" t="s">
        <v>104</v>
      </c>
      <c r="L1001" t="s">
        <v>105</v>
      </c>
      <c r="M1001" t="s">
        <v>106</v>
      </c>
      <c r="P1001" t="s">
        <v>107</v>
      </c>
      <c r="Q1001" t="s">
        <v>107</v>
      </c>
      <c r="R1001" t="s">
        <v>108</v>
      </c>
    </row>
    <row r="1002" spans="1:18" customFormat="1" x14ac:dyDescent="0.25">
      <c r="A1002" t="str">
        <f>"84256"</f>
        <v>84256</v>
      </c>
      <c r="B1002" t="str">
        <f>"07020"</f>
        <v>07020</v>
      </c>
      <c r="C1002" t="str">
        <f>"1700"</f>
        <v>1700</v>
      </c>
      <c r="D1002" t="str">
        <f>"84256"</f>
        <v>84256</v>
      </c>
      <c r="E1002" t="s">
        <v>1099</v>
      </c>
      <c r="F1002" t="s">
        <v>904</v>
      </c>
      <c r="G1002" t="str">
        <f>""</f>
        <v/>
      </c>
      <c r="H1002" t="str">
        <f>" 00"</f>
        <v xml:space="preserve"> 00</v>
      </c>
      <c r="I1002">
        <v>0.01</v>
      </c>
      <c r="J1002">
        <v>9999999.9900000002</v>
      </c>
      <c r="K1002" t="s">
        <v>1054</v>
      </c>
      <c r="L1002" t="s">
        <v>1100</v>
      </c>
      <c r="P1002" t="s">
        <v>107</v>
      </c>
      <c r="Q1002" t="s">
        <v>107</v>
      </c>
      <c r="R1002" t="s">
        <v>365</v>
      </c>
    </row>
    <row r="1003" spans="1:18" customFormat="1" x14ac:dyDescent="0.25">
      <c r="A1003" t="str">
        <f>"84257"</f>
        <v>84257</v>
      </c>
      <c r="B1003" t="str">
        <f>"07020"</f>
        <v>07020</v>
      </c>
      <c r="C1003" t="str">
        <f>"1700"</f>
        <v>1700</v>
      </c>
      <c r="D1003" t="str">
        <f>"84257"</f>
        <v>84257</v>
      </c>
      <c r="E1003" t="s">
        <v>1101</v>
      </c>
      <c r="F1003" t="s">
        <v>904</v>
      </c>
      <c r="G1003" t="str">
        <f>""</f>
        <v/>
      </c>
      <c r="H1003" t="str">
        <f>" 00"</f>
        <v xml:space="preserve"> 00</v>
      </c>
      <c r="I1003">
        <v>0.01</v>
      </c>
      <c r="J1003">
        <v>9999999.9900000002</v>
      </c>
      <c r="K1003" t="s">
        <v>1102</v>
      </c>
      <c r="L1003" t="s">
        <v>154</v>
      </c>
      <c r="P1003" t="s">
        <v>107</v>
      </c>
      <c r="Q1003" t="s">
        <v>107</v>
      </c>
      <c r="R1003" t="s">
        <v>1103</v>
      </c>
    </row>
    <row r="1004" spans="1:18" customFormat="1" x14ac:dyDescent="0.25">
      <c r="A1004" t="str">
        <f>"84258"</f>
        <v>84258</v>
      </c>
      <c r="B1004" t="str">
        <f>"07020"</f>
        <v>07020</v>
      </c>
      <c r="C1004" t="str">
        <f>"1700"</f>
        <v>1700</v>
      </c>
      <c r="D1004" t="str">
        <f>"84258"</f>
        <v>84258</v>
      </c>
      <c r="E1004" t="s">
        <v>1104</v>
      </c>
      <c r="F1004" t="s">
        <v>904</v>
      </c>
      <c r="G1004" t="str">
        <f>""</f>
        <v/>
      </c>
      <c r="H1004" t="str">
        <f>" 00"</f>
        <v xml:space="preserve"> 00</v>
      </c>
      <c r="I1004">
        <v>0.01</v>
      </c>
      <c r="J1004">
        <v>9999999.9900000002</v>
      </c>
      <c r="K1004" t="s">
        <v>1105</v>
      </c>
      <c r="L1004" t="s">
        <v>1027</v>
      </c>
      <c r="P1004" t="s">
        <v>107</v>
      </c>
      <c r="Q1004" t="s">
        <v>107</v>
      </c>
      <c r="R1004" t="s">
        <v>365</v>
      </c>
    </row>
    <row r="1005" spans="1:18" customFormat="1" x14ac:dyDescent="0.25">
      <c r="A1005" t="str">
        <f>"84259"</f>
        <v>84259</v>
      </c>
      <c r="B1005" t="str">
        <f>"07020"</f>
        <v>07020</v>
      </c>
      <c r="C1005" t="str">
        <f>"1700"</f>
        <v>1700</v>
      </c>
      <c r="D1005" t="str">
        <f>"84259"</f>
        <v>84259</v>
      </c>
      <c r="E1005" t="s">
        <v>1106</v>
      </c>
      <c r="F1005" t="s">
        <v>904</v>
      </c>
      <c r="G1005" t="str">
        <f>""</f>
        <v/>
      </c>
      <c r="H1005" t="str">
        <f>" 00"</f>
        <v xml:space="preserve"> 00</v>
      </c>
      <c r="I1005">
        <v>0.01</v>
      </c>
      <c r="J1005">
        <v>9999999.9900000002</v>
      </c>
      <c r="K1005" t="s">
        <v>1107</v>
      </c>
      <c r="L1005" t="s">
        <v>1108</v>
      </c>
      <c r="P1005" t="s">
        <v>107</v>
      </c>
      <c r="Q1005" t="s">
        <v>107</v>
      </c>
      <c r="R1005" t="s">
        <v>365</v>
      </c>
    </row>
    <row r="1006" spans="1:18" customFormat="1" x14ac:dyDescent="0.25">
      <c r="A1006" t="str">
        <f>"84260"</f>
        <v>84260</v>
      </c>
      <c r="B1006" t="str">
        <f>"07020"</f>
        <v>07020</v>
      </c>
      <c r="C1006" t="str">
        <f>"1700"</f>
        <v>1700</v>
      </c>
      <c r="D1006" t="str">
        <f>"84260"</f>
        <v>84260</v>
      </c>
      <c r="E1006" t="s">
        <v>1109</v>
      </c>
      <c r="F1006" t="s">
        <v>904</v>
      </c>
      <c r="G1006" t="str">
        <f>""</f>
        <v/>
      </c>
      <c r="H1006" t="str">
        <f>" 00"</f>
        <v xml:space="preserve"> 00</v>
      </c>
      <c r="I1006">
        <v>0.01</v>
      </c>
      <c r="J1006">
        <v>9999999.9900000002</v>
      </c>
      <c r="K1006" t="s">
        <v>83</v>
      </c>
      <c r="L1006" t="s">
        <v>744</v>
      </c>
      <c r="P1006" t="s">
        <v>107</v>
      </c>
      <c r="Q1006" t="s">
        <v>107</v>
      </c>
      <c r="R1006" t="s">
        <v>365</v>
      </c>
    </row>
    <row r="1007" spans="1:18" customFormat="1" x14ac:dyDescent="0.25">
      <c r="A1007" t="str">
        <f>"84261"</f>
        <v>84261</v>
      </c>
      <c r="B1007" t="str">
        <f>"07020"</f>
        <v>07020</v>
      </c>
      <c r="C1007" t="str">
        <f>"1700"</f>
        <v>1700</v>
      </c>
      <c r="D1007" t="str">
        <f>"84261"</f>
        <v>84261</v>
      </c>
      <c r="E1007" t="s">
        <v>1110</v>
      </c>
      <c r="F1007" t="s">
        <v>904</v>
      </c>
      <c r="G1007" t="str">
        <f>""</f>
        <v/>
      </c>
      <c r="H1007" t="str">
        <f>" 00"</f>
        <v xml:space="preserve"> 00</v>
      </c>
      <c r="I1007">
        <v>0.01</v>
      </c>
      <c r="J1007">
        <v>9999999.9900000002</v>
      </c>
      <c r="K1007" t="s">
        <v>360</v>
      </c>
      <c r="L1007" t="s">
        <v>698</v>
      </c>
      <c r="M1007" t="s">
        <v>514</v>
      </c>
      <c r="P1007" t="s">
        <v>107</v>
      </c>
      <c r="Q1007" t="s">
        <v>107</v>
      </c>
      <c r="R1007" t="s">
        <v>365</v>
      </c>
    </row>
    <row r="1008" spans="1:18" customFormat="1" x14ac:dyDescent="0.25">
      <c r="A1008" t="str">
        <f>"84262"</f>
        <v>84262</v>
      </c>
      <c r="B1008" t="str">
        <f>"07020"</f>
        <v>07020</v>
      </c>
      <c r="C1008" t="str">
        <f>"1700"</f>
        <v>1700</v>
      </c>
      <c r="D1008" t="str">
        <f>"84262"</f>
        <v>84262</v>
      </c>
      <c r="E1008" t="s">
        <v>1111</v>
      </c>
      <c r="F1008" t="s">
        <v>904</v>
      </c>
      <c r="G1008" t="str">
        <f>""</f>
        <v/>
      </c>
      <c r="H1008" t="str">
        <f>" 00"</f>
        <v xml:space="preserve"> 00</v>
      </c>
      <c r="I1008">
        <v>0.01</v>
      </c>
      <c r="J1008">
        <v>9999999.9900000002</v>
      </c>
      <c r="K1008" t="s">
        <v>87</v>
      </c>
      <c r="L1008" t="s">
        <v>88</v>
      </c>
      <c r="P1008" t="s">
        <v>107</v>
      </c>
      <c r="Q1008" t="s">
        <v>107</v>
      </c>
      <c r="R1008" t="s">
        <v>1112</v>
      </c>
    </row>
    <row r="1009" spans="1:18" customFormat="1" x14ac:dyDescent="0.25">
      <c r="A1009" t="str">
        <f>"84263"</f>
        <v>84263</v>
      </c>
      <c r="B1009" t="str">
        <f>"07020"</f>
        <v>07020</v>
      </c>
      <c r="C1009" t="str">
        <f>"1700"</f>
        <v>1700</v>
      </c>
      <c r="D1009" t="str">
        <f>"84263"</f>
        <v>84263</v>
      </c>
      <c r="E1009" t="s">
        <v>1113</v>
      </c>
      <c r="F1009" t="s">
        <v>904</v>
      </c>
      <c r="G1009" t="str">
        <f>""</f>
        <v/>
      </c>
      <c r="H1009" t="str">
        <f>" 00"</f>
        <v xml:space="preserve"> 00</v>
      </c>
      <c r="I1009">
        <v>0.01</v>
      </c>
      <c r="J1009">
        <v>9999999.9900000002</v>
      </c>
      <c r="K1009" t="s">
        <v>360</v>
      </c>
      <c r="L1009" t="s">
        <v>514</v>
      </c>
      <c r="P1009" t="s">
        <v>107</v>
      </c>
      <c r="Q1009" t="s">
        <v>107</v>
      </c>
      <c r="R1009" t="s">
        <v>365</v>
      </c>
    </row>
    <row r="1010" spans="1:18" customFormat="1" x14ac:dyDescent="0.25">
      <c r="A1010" t="str">
        <f>"84264"</f>
        <v>84264</v>
      </c>
      <c r="B1010" t="str">
        <f>"07020"</f>
        <v>07020</v>
      </c>
      <c r="C1010" t="str">
        <f>"1700"</f>
        <v>1700</v>
      </c>
      <c r="D1010" t="str">
        <f>"84264"</f>
        <v>84264</v>
      </c>
      <c r="E1010" t="s">
        <v>1114</v>
      </c>
      <c r="F1010" t="s">
        <v>904</v>
      </c>
      <c r="G1010" t="str">
        <f>""</f>
        <v/>
      </c>
      <c r="H1010" t="str">
        <f>" 00"</f>
        <v xml:space="preserve"> 00</v>
      </c>
      <c r="I1010">
        <v>0.01</v>
      </c>
      <c r="J1010">
        <v>9999999.9900000002</v>
      </c>
      <c r="K1010" t="s">
        <v>742</v>
      </c>
      <c r="L1010" t="s">
        <v>59</v>
      </c>
      <c r="P1010" t="s">
        <v>107</v>
      </c>
      <c r="Q1010" t="s">
        <v>107</v>
      </c>
      <c r="R1010" t="s">
        <v>365</v>
      </c>
    </row>
    <row r="1011" spans="1:18" customFormat="1" x14ac:dyDescent="0.25">
      <c r="A1011" t="str">
        <f>"84265"</f>
        <v>84265</v>
      </c>
      <c r="B1011" t="str">
        <f>"07020"</f>
        <v>07020</v>
      </c>
      <c r="C1011" t="str">
        <f>"1700"</f>
        <v>1700</v>
      </c>
      <c r="D1011" t="str">
        <f>"84265"</f>
        <v>84265</v>
      </c>
      <c r="E1011" t="s">
        <v>1115</v>
      </c>
      <c r="F1011" t="s">
        <v>904</v>
      </c>
      <c r="G1011" t="str">
        <f>""</f>
        <v/>
      </c>
      <c r="H1011" t="str">
        <f>" 00"</f>
        <v xml:space="preserve"> 00</v>
      </c>
      <c r="I1011">
        <v>0.01</v>
      </c>
      <c r="J1011">
        <v>9999999.9900000002</v>
      </c>
      <c r="K1011" t="s">
        <v>1116</v>
      </c>
      <c r="L1011" t="s">
        <v>941</v>
      </c>
      <c r="P1011" t="s">
        <v>107</v>
      </c>
      <c r="Q1011" t="s">
        <v>107</v>
      </c>
      <c r="R1011" t="s">
        <v>87</v>
      </c>
    </row>
    <row r="1012" spans="1:18" customFormat="1" x14ac:dyDescent="0.25">
      <c r="A1012" t="str">
        <f>"84266"</f>
        <v>84266</v>
      </c>
      <c r="B1012" t="str">
        <f>"07020"</f>
        <v>07020</v>
      </c>
      <c r="C1012" t="str">
        <f>"1700"</f>
        <v>1700</v>
      </c>
      <c r="D1012" t="str">
        <f>"84266"</f>
        <v>84266</v>
      </c>
      <c r="E1012" t="s">
        <v>1117</v>
      </c>
      <c r="F1012" t="s">
        <v>904</v>
      </c>
      <c r="G1012" t="str">
        <f>""</f>
        <v/>
      </c>
      <c r="H1012" t="str">
        <f>" 00"</f>
        <v xml:space="preserve"> 00</v>
      </c>
      <c r="I1012">
        <v>0.01</v>
      </c>
      <c r="J1012">
        <v>9999999.9900000002</v>
      </c>
      <c r="K1012" t="s">
        <v>971</v>
      </c>
      <c r="L1012" t="s">
        <v>941</v>
      </c>
      <c r="P1012" t="s">
        <v>107</v>
      </c>
      <c r="Q1012" t="s">
        <v>107</v>
      </c>
      <c r="R1012" t="s">
        <v>87</v>
      </c>
    </row>
    <row r="1013" spans="1:18" customFormat="1" x14ac:dyDescent="0.25">
      <c r="A1013" t="str">
        <f>"84267"</f>
        <v>84267</v>
      </c>
      <c r="B1013" t="str">
        <f>"07020"</f>
        <v>07020</v>
      </c>
      <c r="C1013" t="str">
        <f>"1700"</f>
        <v>1700</v>
      </c>
      <c r="D1013" t="str">
        <f>"84267"</f>
        <v>84267</v>
      </c>
      <c r="E1013" t="s">
        <v>1118</v>
      </c>
      <c r="F1013" t="s">
        <v>904</v>
      </c>
      <c r="G1013" t="str">
        <f>""</f>
        <v/>
      </c>
      <c r="H1013" t="str">
        <f>" 00"</f>
        <v xml:space="preserve"> 00</v>
      </c>
      <c r="I1013">
        <v>0.01</v>
      </c>
      <c r="J1013">
        <v>9999999.9900000002</v>
      </c>
      <c r="K1013" t="s">
        <v>1119</v>
      </c>
      <c r="L1013" t="s">
        <v>907</v>
      </c>
      <c r="P1013" t="s">
        <v>107</v>
      </c>
      <c r="Q1013" t="s">
        <v>107</v>
      </c>
      <c r="R1013" t="s">
        <v>907</v>
      </c>
    </row>
    <row r="1014" spans="1:18" customFormat="1" x14ac:dyDescent="0.25">
      <c r="A1014" t="str">
        <f>"85008"</f>
        <v>85008</v>
      </c>
      <c r="B1014" t="str">
        <f>"07030"</f>
        <v>07030</v>
      </c>
      <c r="C1014" t="str">
        <f>"8000"</f>
        <v>8000</v>
      </c>
      <c r="D1014" t="str">
        <f>"85008"</f>
        <v>85008</v>
      </c>
      <c r="E1014" t="s">
        <v>1120</v>
      </c>
      <c r="F1014" t="s">
        <v>1121</v>
      </c>
      <c r="G1014" t="str">
        <f>""</f>
        <v/>
      </c>
      <c r="H1014" t="str">
        <f>" 10"</f>
        <v xml:space="preserve"> 10</v>
      </c>
      <c r="I1014">
        <v>0.01</v>
      </c>
      <c r="J1014">
        <v>500</v>
      </c>
      <c r="K1014" t="s">
        <v>386</v>
      </c>
      <c r="L1014" t="s">
        <v>384</v>
      </c>
      <c r="M1014" t="s">
        <v>385</v>
      </c>
      <c r="N1014" t="s">
        <v>389</v>
      </c>
      <c r="P1014" t="s">
        <v>29</v>
      </c>
      <c r="Q1014" t="s">
        <v>29</v>
      </c>
      <c r="R1014" t="s">
        <v>386</v>
      </c>
    </row>
    <row r="1015" spans="1:18" customFormat="1" x14ac:dyDescent="0.25">
      <c r="A1015" t="str">
        <f>"85008"</f>
        <v>85008</v>
      </c>
      <c r="B1015" t="str">
        <f>"07030"</f>
        <v>07030</v>
      </c>
      <c r="C1015" t="str">
        <f>"8000"</f>
        <v>8000</v>
      </c>
      <c r="D1015" t="str">
        <f>"85008"</f>
        <v>85008</v>
      </c>
      <c r="E1015" t="s">
        <v>1120</v>
      </c>
      <c r="F1015" t="s">
        <v>1121</v>
      </c>
      <c r="G1015" t="str">
        <f>""</f>
        <v/>
      </c>
      <c r="H1015" t="str">
        <f>" 20"</f>
        <v xml:space="preserve"> 20</v>
      </c>
      <c r="I1015">
        <v>500.01</v>
      </c>
      <c r="J1015">
        <v>9999999.9900000002</v>
      </c>
      <c r="K1015" t="s">
        <v>383</v>
      </c>
      <c r="L1015" t="s">
        <v>384</v>
      </c>
      <c r="M1015" t="s">
        <v>385</v>
      </c>
      <c r="N1015" t="s">
        <v>390</v>
      </c>
      <c r="P1015" t="s">
        <v>29</v>
      </c>
      <c r="Q1015" t="s">
        <v>29</v>
      </c>
      <c r="R1015" t="s">
        <v>386</v>
      </c>
    </row>
    <row r="1016" spans="1:18" customFormat="1" x14ac:dyDescent="0.25">
      <c r="A1016" t="str">
        <f>"85011"</f>
        <v>85011</v>
      </c>
      <c r="B1016" t="str">
        <f>"07030"</f>
        <v>07030</v>
      </c>
      <c r="C1016" t="str">
        <f>"8000"</f>
        <v>8000</v>
      </c>
      <c r="D1016" t="str">
        <f>"85011"</f>
        <v>85011</v>
      </c>
      <c r="E1016" t="s">
        <v>1122</v>
      </c>
      <c r="F1016" t="s">
        <v>1121</v>
      </c>
      <c r="G1016" t="str">
        <f>""</f>
        <v/>
      </c>
      <c r="H1016" t="str">
        <f>" 00"</f>
        <v xml:space="preserve"> 00</v>
      </c>
      <c r="I1016">
        <v>0.01</v>
      </c>
      <c r="J1016">
        <v>9999999.9900000002</v>
      </c>
      <c r="K1016" t="s">
        <v>972</v>
      </c>
      <c r="L1016" t="s">
        <v>1123</v>
      </c>
      <c r="P1016" t="s">
        <v>29</v>
      </c>
      <c r="Q1016" t="s">
        <v>29</v>
      </c>
      <c r="R1016" t="s">
        <v>972</v>
      </c>
    </row>
    <row r="1017" spans="1:18" customFormat="1" x14ac:dyDescent="0.25">
      <c r="A1017" t="str">
        <f>"85014"</f>
        <v>85014</v>
      </c>
      <c r="B1017" t="str">
        <f>"07030"</f>
        <v>07030</v>
      </c>
      <c r="C1017" t="str">
        <f>"8000"</f>
        <v>8000</v>
      </c>
      <c r="D1017" t="str">
        <f>"85014"</f>
        <v>85014</v>
      </c>
      <c r="E1017" t="s">
        <v>1124</v>
      </c>
      <c r="F1017" t="s">
        <v>1121</v>
      </c>
      <c r="G1017" t="str">
        <f>""</f>
        <v/>
      </c>
      <c r="H1017" t="str">
        <f>" 00"</f>
        <v xml:space="preserve"> 00</v>
      </c>
      <c r="I1017">
        <v>0.01</v>
      </c>
      <c r="J1017">
        <v>9999999.9900000002</v>
      </c>
      <c r="K1017" t="s">
        <v>154</v>
      </c>
      <c r="L1017" t="s">
        <v>343</v>
      </c>
      <c r="M1017" t="s">
        <v>344</v>
      </c>
      <c r="P1017" t="s">
        <v>24</v>
      </c>
      <c r="Q1017" t="s">
        <v>24</v>
      </c>
      <c r="R1017" t="s">
        <v>1103</v>
      </c>
    </row>
    <row r="1018" spans="1:18" customFormat="1" x14ac:dyDescent="0.25">
      <c r="A1018" t="str">
        <f>"85025"</f>
        <v>85025</v>
      </c>
      <c r="B1018" t="str">
        <f>"07030"</f>
        <v>07030</v>
      </c>
      <c r="C1018" t="str">
        <f>"8000"</f>
        <v>8000</v>
      </c>
      <c r="D1018" t="str">
        <f>"85025"</f>
        <v>85025</v>
      </c>
      <c r="E1018" t="s">
        <v>1125</v>
      </c>
      <c r="F1018" t="s">
        <v>1121</v>
      </c>
      <c r="G1018" t="str">
        <f>""</f>
        <v/>
      </c>
      <c r="H1018" t="str">
        <f>" 00"</f>
        <v xml:space="preserve"> 00</v>
      </c>
      <c r="I1018">
        <v>0.01</v>
      </c>
      <c r="J1018">
        <v>9999999.9900000002</v>
      </c>
      <c r="K1018" t="s">
        <v>183</v>
      </c>
      <c r="L1018" t="s">
        <v>27</v>
      </c>
      <c r="P1018" t="s">
        <v>107</v>
      </c>
      <c r="Q1018" t="s">
        <v>107</v>
      </c>
      <c r="R1018" t="s">
        <v>108</v>
      </c>
    </row>
    <row r="1019" spans="1:18" customFormat="1" x14ac:dyDescent="0.25">
      <c r="A1019" t="str">
        <f>"85026"</f>
        <v>85026</v>
      </c>
      <c r="B1019" t="str">
        <f>"07030"</f>
        <v>07030</v>
      </c>
      <c r="C1019" t="str">
        <f>"8000"</f>
        <v>8000</v>
      </c>
      <c r="D1019" t="str">
        <f>"85026"</f>
        <v>85026</v>
      </c>
      <c r="E1019" t="s">
        <v>1126</v>
      </c>
      <c r="F1019" t="s">
        <v>1121</v>
      </c>
      <c r="G1019" t="str">
        <f>""</f>
        <v/>
      </c>
      <c r="H1019" t="str">
        <f>" 10"</f>
        <v xml:space="preserve"> 10</v>
      </c>
      <c r="I1019">
        <v>0.01</v>
      </c>
      <c r="J1019">
        <v>500</v>
      </c>
      <c r="K1019" t="s">
        <v>139</v>
      </c>
      <c r="L1019" t="s">
        <v>141</v>
      </c>
      <c r="P1019" t="s">
        <v>24</v>
      </c>
      <c r="Q1019" t="s">
        <v>24</v>
      </c>
      <c r="R1019" t="s">
        <v>139</v>
      </c>
    </row>
    <row r="1020" spans="1:18" customFormat="1" x14ac:dyDescent="0.25">
      <c r="A1020" t="str">
        <f>"85026"</f>
        <v>85026</v>
      </c>
      <c r="B1020" t="str">
        <f>"07030"</f>
        <v>07030</v>
      </c>
      <c r="C1020" t="str">
        <f>"8000"</f>
        <v>8000</v>
      </c>
      <c r="D1020" t="str">
        <f>"85026"</f>
        <v>85026</v>
      </c>
      <c r="E1020" t="s">
        <v>1126</v>
      </c>
      <c r="F1020" t="s">
        <v>1121</v>
      </c>
      <c r="G1020" t="str">
        <f>""</f>
        <v/>
      </c>
      <c r="H1020" t="str">
        <f>" 20"</f>
        <v xml:space="preserve"> 20</v>
      </c>
      <c r="I1020">
        <v>500.01</v>
      </c>
      <c r="J1020">
        <v>9999999.9900000002</v>
      </c>
      <c r="K1020" t="s">
        <v>140</v>
      </c>
      <c r="L1020" t="s">
        <v>1001</v>
      </c>
      <c r="P1020" t="s">
        <v>24</v>
      </c>
      <c r="Q1020" t="s">
        <v>24</v>
      </c>
      <c r="R1020" t="s">
        <v>139</v>
      </c>
    </row>
    <row r="1021" spans="1:18" customFormat="1" x14ac:dyDescent="0.25">
      <c r="A1021" t="str">
        <f>"85038"</f>
        <v>85038</v>
      </c>
      <c r="B1021" t="str">
        <f>"07030"</f>
        <v>07030</v>
      </c>
      <c r="C1021" t="str">
        <f>"8000"</f>
        <v>8000</v>
      </c>
      <c r="D1021" t="str">
        <f>"85038"</f>
        <v>85038</v>
      </c>
      <c r="E1021" t="s">
        <v>1127</v>
      </c>
      <c r="F1021" t="s">
        <v>1121</v>
      </c>
      <c r="G1021" t="str">
        <f>""</f>
        <v/>
      </c>
      <c r="H1021" t="str">
        <f>" 00"</f>
        <v xml:space="preserve"> 00</v>
      </c>
      <c r="I1021">
        <v>0.01</v>
      </c>
      <c r="J1021">
        <v>9999999.9900000002</v>
      </c>
      <c r="K1021" t="s">
        <v>59</v>
      </c>
      <c r="L1021" t="s">
        <v>1128</v>
      </c>
      <c r="P1021" t="s">
        <v>24</v>
      </c>
      <c r="Q1021" t="s">
        <v>24</v>
      </c>
      <c r="R1021" t="s">
        <v>59</v>
      </c>
    </row>
    <row r="1022" spans="1:18" customFormat="1" x14ac:dyDescent="0.25">
      <c r="A1022" t="str">
        <f>"85055"</f>
        <v>85055</v>
      </c>
      <c r="B1022" t="str">
        <f>"07030"</f>
        <v>07030</v>
      </c>
      <c r="C1022" t="str">
        <f>"8000"</f>
        <v>8000</v>
      </c>
      <c r="D1022" t="str">
        <f>"85055"</f>
        <v>85055</v>
      </c>
      <c r="E1022" t="s">
        <v>1129</v>
      </c>
      <c r="F1022" t="s">
        <v>1121</v>
      </c>
      <c r="G1022" t="str">
        <f>""</f>
        <v/>
      </c>
      <c r="H1022" t="str">
        <f>" 10"</f>
        <v xml:space="preserve"> 10</v>
      </c>
      <c r="I1022">
        <v>0.01</v>
      </c>
      <c r="J1022">
        <v>500</v>
      </c>
      <c r="K1022" t="s">
        <v>139</v>
      </c>
      <c r="L1022" t="s">
        <v>140</v>
      </c>
      <c r="M1022" t="s">
        <v>141</v>
      </c>
      <c r="P1022" t="s">
        <v>24</v>
      </c>
      <c r="Q1022" t="s">
        <v>24</v>
      </c>
      <c r="R1022" t="s">
        <v>139</v>
      </c>
    </row>
    <row r="1023" spans="1:18" customFormat="1" x14ac:dyDescent="0.25">
      <c r="A1023" t="str">
        <f>"85055"</f>
        <v>85055</v>
      </c>
      <c r="B1023" t="str">
        <f>"07030"</f>
        <v>07030</v>
      </c>
      <c r="C1023" t="str">
        <f>"8000"</f>
        <v>8000</v>
      </c>
      <c r="D1023" t="str">
        <f>"85055"</f>
        <v>85055</v>
      </c>
      <c r="E1023" t="s">
        <v>1129</v>
      </c>
      <c r="F1023" t="s">
        <v>1121</v>
      </c>
      <c r="G1023" t="str">
        <f>""</f>
        <v/>
      </c>
      <c r="H1023" t="str">
        <f>" 20"</f>
        <v xml:space="preserve"> 20</v>
      </c>
      <c r="I1023">
        <v>500.01</v>
      </c>
      <c r="J1023">
        <v>9999999.9900000002</v>
      </c>
      <c r="K1023" t="s">
        <v>140</v>
      </c>
      <c r="L1023" t="s">
        <v>139</v>
      </c>
      <c r="P1023" t="s">
        <v>24</v>
      </c>
      <c r="Q1023" t="s">
        <v>24</v>
      </c>
      <c r="R1023" t="s">
        <v>139</v>
      </c>
    </row>
    <row r="1024" spans="1:18" customFormat="1" x14ac:dyDescent="0.25">
      <c r="A1024" t="str">
        <f>"85057"</f>
        <v>85057</v>
      </c>
      <c r="B1024" t="str">
        <f>"07030"</f>
        <v>07030</v>
      </c>
      <c r="C1024" t="str">
        <f>"8000"</f>
        <v>8000</v>
      </c>
      <c r="D1024" t="str">
        <f>"85057"</f>
        <v>85057</v>
      </c>
      <c r="E1024" t="s">
        <v>1130</v>
      </c>
      <c r="F1024" t="s">
        <v>1121</v>
      </c>
      <c r="G1024" t="str">
        <f>""</f>
        <v/>
      </c>
      <c r="H1024" t="str">
        <f>" 00"</f>
        <v xml:space="preserve"> 00</v>
      </c>
      <c r="I1024">
        <v>0.01</v>
      </c>
      <c r="J1024">
        <v>9999999.9900000002</v>
      </c>
      <c r="K1024" t="s">
        <v>354</v>
      </c>
      <c r="L1024" t="s">
        <v>343</v>
      </c>
      <c r="M1024" t="s">
        <v>357</v>
      </c>
      <c r="P1024" t="s">
        <v>107</v>
      </c>
      <c r="Q1024" t="s">
        <v>107</v>
      </c>
      <c r="R1024" t="s">
        <v>357</v>
      </c>
    </row>
    <row r="1025" spans="1:18" customFormat="1" x14ac:dyDescent="0.25">
      <c r="A1025" t="str">
        <f>"85072"</f>
        <v>85072</v>
      </c>
      <c r="B1025" t="str">
        <f>"01790"</f>
        <v>01790</v>
      </c>
      <c r="C1025" t="str">
        <f>"1300"</f>
        <v>1300</v>
      </c>
      <c r="D1025" t="str">
        <f>"85072"</f>
        <v>85072</v>
      </c>
      <c r="E1025" t="s">
        <v>1131</v>
      </c>
      <c r="F1025" t="s">
        <v>176</v>
      </c>
      <c r="G1025" t="str">
        <f>""</f>
        <v/>
      </c>
      <c r="H1025" t="str">
        <f>" 00"</f>
        <v xml:space="preserve"> 00</v>
      </c>
      <c r="I1025">
        <v>0.01</v>
      </c>
      <c r="J1025">
        <v>9999999.9900000002</v>
      </c>
      <c r="K1025" t="s">
        <v>177</v>
      </c>
      <c r="L1025" t="s">
        <v>27</v>
      </c>
      <c r="M1025" t="s">
        <v>956</v>
      </c>
      <c r="P1025" t="s">
        <v>107</v>
      </c>
      <c r="Q1025" t="s">
        <v>107</v>
      </c>
      <c r="R1025" t="s">
        <v>956</v>
      </c>
    </row>
    <row r="1026" spans="1:18" customFormat="1" x14ac:dyDescent="0.25">
      <c r="A1026" t="str">
        <f>"85079"</f>
        <v>85079</v>
      </c>
      <c r="B1026" t="str">
        <f>"01400"</f>
        <v>01400</v>
      </c>
      <c r="C1026" t="str">
        <f>"1600"</f>
        <v>1600</v>
      </c>
      <c r="D1026" t="str">
        <f>"85079"</f>
        <v>85079</v>
      </c>
      <c r="E1026" t="s">
        <v>1132</v>
      </c>
      <c r="F1026" t="s">
        <v>110</v>
      </c>
      <c r="G1026" t="str">
        <f>""</f>
        <v/>
      </c>
      <c r="H1026" t="str">
        <f>" 00"</f>
        <v xml:space="preserve"> 00</v>
      </c>
      <c r="I1026">
        <v>0.01</v>
      </c>
      <c r="J1026">
        <v>9999999.9900000002</v>
      </c>
      <c r="K1026" t="s">
        <v>56</v>
      </c>
      <c r="L1026" t="s">
        <v>57</v>
      </c>
      <c r="M1026" t="s">
        <v>1027</v>
      </c>
      <c r="P1026" t="s">
        <v>29</v>
      </c>
      <c r="Q1026" t="s">
        <v>29</v>
      </c>
      <c r="R1026" t="s">
        <v>975</v>
      </c>
    </row>
    <row r="1027" spans="1:18" customFormat="1" x14ac:dyDescent="0.25">
      <c r="A1027" t="str">
        <f>"85115"</f>
        <v>85115</v>
      </c>
      <c r="B1027" t="str">
        <f>"01400"</f>
        <v>01400</v>
      </c>
      <c r="C1027" t="str">
        <f>"1600"</f>
        <v>1600</v>
      </c>
      <c r="D1027" t="str">
        <f>"85115"</f>
        <v>85115</v>
      </c>
      <c r="E1027" t="s">
        <v>1133</v>
      </c>
      <c r="F1027" t="s">
        <v>110</v>
      </c>
      <c r="G1027" t="str">
        <f>""</f>
        <v/>
      </c>
      <c r="H1027" t="str">
        <f>" 00"</f>
        <v xml:space="preserve"> 00</v>
      </c>
      <c r="I1027">
        <v>0.01</v>
      </c>
      <c r="J1027">
        <v>9999999.9900000002</v>
      </c>
      <c r="K1027" t="s">
        <v>56</v>
      </c>
      <c r="L1027" t="s">
        <v>57</v>
      </c>
      <c r="M1027" t="s">
        <v>58</v>
      </c>
      <c r="P1027" t="s">
        <v>29</v>
      </c>
      <c r="Q1027" t="s">
        <v>29</v>
      </c>
      <c r="R1027" t="s">
        <v>56</v>
      </c>
    </row>
    <row r="1028" spans="1:18" customFormat="1" x14ac:dyDescent="0.25">
      <c r="A1028" t="str">
        <f>"85117"</f>
        <v>85117</v>
      </c>
      <c r="B1028" t="str">
        <f>"07030"</f>
        <v>07030</v>
      </c>
      <c r="C1028" t="str">
        <f>"8000"</f>
        <v>8000</v>
      </c>
      <c r="D1028" t="str">
        <f>"85117"</f>
        <v>85117</v>
      </c>
      <c r="E1028" t="s">
        <v>1134</v>
      </c>
      <c r="F1028" t="s">
        <v>1121</v>
      </c>
      <c r="G1028" t="str">
        <f>""</f>
        <v/>
      </c>
      <c r="H1028" t="str">
        <f>" 00"</f>
        <v xml:space="preserve"> 00</v>
      </c>
      <c r="I1028">
        <v>0.01</v>
      </c>
      <c r="J1028">
        <v>9999999.9900000002</v>
      </c>
      <c r="K1028" t="s">
        <v>368</v>
      </c>
      <c r="L1028" t="s">
        <v>371</v>
      </c>
      <c r="P1028" t="s">
        <v>24</v>
      </c>
      <c r="Q1028" t="s">
        <v>24</v>
      </c>
      <c r="R1028" t="s">
        <v>381</v>
      </c>
    </row>
    <row r="1029" spans="1:18" customFormat="1" x14ac:dyDescent="0.25">
      <c r="A1029" t="str">
        <f>"85121"</f>
        <v>85121</v>
      </c>
      <c r="B1029" t="str">
        <f>"07030"</f>
        <v>07030</v>
      </c>
      <c r="C1029" t="str">
        <f>"8000"</f>
        <v>8000</v>
      </c>
      <c r="D1029" t="str">
        <f>"85121"</f>
        <v>85121</v>
      </c>
      <c r="E1029" t="s">
        <v>1135</v>
      </c>
      <c r="F1029" t="s">
        <v>1121</v>
      </c>
      <c r="G1029" t="str">
        <f>""</f>
        <v/>
      </c>
      <c r="H1029" t="str">
        <f>" 00"</f>
        <v xml:space="preserve"> 00</v>
      </c>
      <c r="I1029">
        <v>0.01</v>
      </c>
      <c r="J1029">
        <v>9999999.9900000002</v>
      </c>
      <c r="K1029" t="s">
        <v>86</v>
      </c>
      <c r="L1029" t="s">
        <v>87</v>
      </c>
      <c r="M1029" t="s">
        <v>88</v>
      </c>
      <c r="P1029" t="s">
        <v>29</v>
      </c>
      <c r="Q1029" t="s">
        <v>29</v>
      </c>
      <c r="R1029" t="s">
        <v>88</v>
      </c>
    </row>
    <row r="1030" spans="1:18" customFormat="1" x14ac:dyDescent="0.25">
      <c r="A1030" t="str">
        <f>"85124"</f>
        <v>85124</v>
      </c>
      <c r="B1030" t="str">
        <f>"07030"</f>
        <v>07030</v>
      </c>
      <c r="C1030" t="str">
        <f>"8000"</f>
        <v>8000</v>
      </c>
      <c r="D1030" t="str">
        <f>"85124"</f>
        <v>85124</v>
      </c>
      <c r="E1030" t="s">
        <v>1136</v>
      </c>
      <c r="F1030" t="s">
        <v>1121</v>
      </c>
      <c r="G1030" t="str">
        <f>""</f>
        <v/>
      </c>
      <c r="H1030" t="str">
        <f>" 00"</f>
        <v xml:space="preserve"> 00</v>
      </c>
      <c r="I1030">
        <v>0.01</v>
      </c>
      <c r="J1030">
        <v>9999999.9900000002</v>
      </c>
      <c r="K1030" t="s">
        <v>376</v>
      </c>
      <c r="L1030" t="s">
        <v>378</v>
      </c>
      <c r="P1030" t="s">
        <v>29</v>
      </c>
      <c r="Q1030" t="s">
        <v>29</v>
      </c>
      <c r="R1030" t="s">
        <v>377</v>
      </c>
    </row>
    <row r="1031" spans="1:18" customFormat="1" x14ac:dyDescent="0.25">
      <c r="A1031" t="str">
        <f>"85127"</f>
        <v>85127</v>
      </c>
      <c r="B1031" t="str">
        <f>"07030"</f>
        <v>07030</v>
      </c>
      <c r="C1031" t="str">
        <f>"8000"</f>
        <v>8000</v>
      </c>
      <c r="D1031" t="str">
        <f>"85127"</f>
        <v>85127</v>
      </c>
      <c r="E1031" t="s">
        <v>1137</v>
      </c>
      <c r="F1031" t="s">
        <v>1121</v>
      </c>
      <c r="G1031" t="str">
        <f>""</f>
        <v/>
      </c>
      <c r="H1031" t="str">
        <f>" 00"</f>
        <v xml:space="preserve"> 00</v>
      </c>
      <c r="I1031">
        <v>0.01</v>
      </c>
      <c r="J1031">
        <v>9999999.9900000002</v>
      </c>
      <c r="K1031" t="s">
        <v>193</v>
      </c>
      <c r="P1031" t="s">
        <v>24</v>
      </c>
      <c r="Q1031" t="s">
        <v>24</v>
      </c>
      <c r="R1031" t="s">
        <v>1138</v>
      </c>
    </row>
    <row r="1032" spans="1:18" customFormat="1" x14ac:dyDescent="0.25">
      <c r="A1032" t="str">
        <f>"90005"</f>
        <v>90005</v>
      </c>
      <c r="B1032" t="str">
        <f>"03000"</f>
        <v>03000</v>
      </c>
      <c r="C1032" t="str">
        <f>"1921"</f>
        <v>1921</v>
      </c>
      <c r="D1032" t="str">
        <f>""</f>
        <v/>
      </c>
      <c r="E1032" t="s">
        <v>1139</v>
      </c>
      <c r="F1032" t="s">
        <v>216</v>
      </c>
      <c r="G1032" t="str">
        <f>""</f>
        <v/>
      </c>
      <c r="H1032" t="str">
        <f>" 00"</f>
        <v xml:space="preserve"> 00</v>
      </c>
      <c r="I1032">
        <v>0.01</v>
      </c>
      <c r="J1032">
        <v>9999999.9900000002</v>
      </c>
      <c r="K1032" t="s">
        <v>31</v>
      </c>
      <c r="L1032" t="s">
        <v>217</v>
      </c>
      <c r="P1032" t="s">
        <v>250</v>
      </c>
      <c r="Q1032" t="s">
        <v>250</v>
      </c>
      <c r="R1032" t="s">
        <v>31</v>
      </c>
    </row>
    <row r="1033" spans="1:18" customFormat="1" x14ac:dyDescent="0.25">
      <c r="A1033" t="str">
        <f>"90007"</f>
        <v>90007</v>
      </c>
      <c r="B1033" t="str">
        <f>"03000"</f>
        <v>03000</v>
      </c>
      <c r="C1033" t="str">
        <f>"1930"</f>
        <v>1930</v>
      </c>
      <c r="D1033" t="str">
        <f>""</f>
        <v/>
      </c>
      <c r="E1033" t="s">
        <v>1140</v>
      </c>
      <c r="F1033" t="s">
        <v>216</v>
      </c>
      <c r="G1033" t="str">
        <f>""</f>
        <v/>
      </c>
      <c r="H1033" t="str">
        <f>" 00"</f>
        <v xml:space="preserve"> 00</v>
      </c>
      <c r="I1033">
        <v>0.01</v>
      </c>
      <c r="J1033">
        <v>9999999.9900000002</v>
      </c>
      <c r="K1033" t="s">
        <v>31</v>
      </c>
      <c r="L1033" t="s">
        <v>217</v>
      </c>
      <c r="P1033" t="s">
        <v>250</v>
      </c>
      <c r="Q1033" t="s">
        <v>250</v>
      </c>
      <c r="R1033" t="s">
        <v>31</v>
      </c>
    </row>
    <row r="1034" spans="1:18" customFormat="1" x14ac:dyDescent="0.25">
      <c r="A1034" t="str">
        <f>"90015"</f>
        <v>90015</v>
      </c>
      <c r="B1034" t="str">
        <f>"03000"</f>
        <v>03000</v>
      </c>
      <c r="C1034" t="str">
        <f>"1921"</f>
        <v>1921</v>
      </c>
      <c r="D1034" t="str">
        <f>""</f>
        <v/>
      </c>
      <c r="E1034" t="s">
        <v>1141</v>
      </c>
      <c r="F1034" t="s">
        <v>216</v>
      </c>
      <c r="G1034" t="str">
        <f>""</f>
        <v/>
      </c>
      <c r="H1034" t="str">
        <f>" 00"</f>
        <v xml:space="preserve"> 00</v>
      </c>
      <c r="I1034">
        <v>0.01</v>
      </c>
      <c r="J1034">
        <v>9999999.9900000002</v>
      </c>
      <c r="K1034" t="s">
        <v>31</v>
      </c>
      <c r="L1034" t="s">
        <v>217</v>
      </c>
      <c r="P1034" t="s">
        <v>250</v>
      </c>
      <c r="Q1034" t="s">
        <v>250</v>
      </c>
      <c r="R1034" t="s">
        <v>31</v>
      </c>
    </row>
    <row r="1035" spans="1:18" customFormat="1" x14ac:dyDescent="0.25">
      <c r="A1035" t="str">
        <f>"90020"</f>
        <v>90020</v>
      </c>
      <c r="B1035" t="str">
        <f>"03000"</f>
        <v>03000</v>
      </c>
      <c r="C1035" t="str">
        <f>"1930"</f>
        <v>1930</v>
      </c>
      <c r="D1035" t="str">
        <f>""</f>
        <v/>
      </c>
      <c r="E1035" t="s">
        <v>1142</v>
      </c>
      <c r="F1035" t="s">
        <v>216</v>
      </c>
      <c r="G1035" t="str">
        <f>""</f>
        <v/>
      </c>
      <c r="H1035" t="str">
        <f>" 00"</f>
        <v xml:space="preserve"> 00</v>
      </c>
      <c r="I1035">
        <v>0.01</v>
      </c>
      <c r="J1035">
        <v>9999999.9900000002</v>
      </c>
      <c r="K1035" t="s">
        <v>31</v>
      </c>
      <c r="L1035" t="s">
        <v>217</v>
      </c>
      <c r="P1035" t="s">
        <v>250</v>
      </c>
      <c r="Q1035" t="s">
        <v>250</v>
      </c>
      <c r="R1035" t="s">
        <v>31</v>
      </c>
    </row>
    <row r="1036" spans="1:18" customFormat="1" x14ac:dyDescent="0.25">
      <c r="A1036" t="str">
        <f>"90105"</f>
        <v>90105</v>
      </c>
      <c r="B1036" t="str">
        <f>"03000"</f>
        <v>03000</v>
      </c>
      <c r="C1036" t="str">
        <f>"1930"</f>
        <v>1930</v>
      </c>
      <c r="D1036" t="str">
        <f>""</f>
        <v/>
      </c>
      <c r="E1036" t="s">
        <v>1143</v>
      </c>
      <c r="F1036" t="s">
        <v>216</v>
      </c>
      <c r="G1036" t="str">
        <f>""</f>
        <v/>
      </c>
      <c r="H1036" t="str">
        <f>" 00"</f>
        <v xml:space="preserve"> 00</v>
      </c>
      <c r="I1036">
        <v>0.01</v>
      </c>
      <c r="J1036">
        <v>9999999.9900000002</v>
      </c>
      <c r="K1036" t="s">
        <v>31</v>
      </c>
      <c r="L1036" t="s">
        <v>217</v>
      </c>
      <c r="P1036" t="s">
        <v>250</v>
      </c>
      <c r="Q1036" t="s">
        <v>250</v>
      </c>
      <c r="R1036" t="s">
        <v>31</v>
      </c>
    </row>
    <row r="1037" spans="1:18" customFormat="1" x14ac:dyDescent="0.25">
      <c r="A1037" t="str">
        <f>"90110"</f>
        <v>90110</v>
      </c>
      <c r="B1037" t="str">
        <f>"03000"</f>
        <v>03000</v>
      </c>
      <c r="C1037" t="str">
        <f>"1930"</f>
        <v>1930</v>
      </c>
      <c r="D1037" t="str">
        <f>""</f>
        <v/>
      </c>
      <c r="E1037" t="s">
        <v>1144</v>
      </c>
      <c r="F1037" t="s">
        <v>216</v>
      </c>
      <c r="G1037" t="str">
        <f>""</f>
        <v/>
      </c>
      <c r="H1037" t="str">
        <f>" 00"</f>
        <v xml:space="preserve"> 00</v>
      </c>
      <c r="I1037">
        <v>0.01</v>
      </c>
      <c r="J1037">
        <v>9999999.9900000002</v>
      </c>
      <c r="K1037" t="s">
        <v>31</v>
      </c>
      <c r="L1037" t="s">
        <v>217</v>
      </c>
      <c r="P1037" t="s">
        <v>250</v>
      </c>
      <c r="Q1037" t="s">
        <v>250</v>
      </c>
      <c r="R1037" t="s">
        <v>31</v>
      </c>
    </row>
    <row r="1038" spans="1:18" customFormat="1" x14ac:dyDescent="0.25">
      <c r="A1038" t="str">
        <f>"90121"</f>
        <v>90121</v>
      </c>
      <c r="B1038" t="str">
        <f>"03000"</f>
        <v>03000</v>
      </c>
      <c r="C1038" t="str">
        <f>"1300"</f>
        <v>1300</v>
      </c>
      <c r="D1038" t="str">
        <f>""</f>
        <v/>
      </c>
      <c r="E1038" t="s">
        <v>1145</v>
      </c>
      <c r="F1038" t="s">
        <v>216</v>
      </c>
      <c r="G1038" t="str">
        <f>""</f>
        <v/>
      </c>
      <c r="H1038" t="str">
        <f>" 00"</f>
        <v xml:space="preserve"> 00</v>
      </c>
      <c r="I1038">
        <v>0.01</v>
      </c>
      <c r="J1038">
        <v>9999999.9900000002</v>
      </c>
      <c r="K1038" t="s">
        <v>31</v>
      </c>
      <c r="L1038" t="s">
        <v>217</v>
      </c>
      <c r="P1038" t="s">
        <v>250</v>
      </c>
      <c r="Q1038" t="s">
        <v>250</v>
      </c>
      <c r="R1038" t="s">
        <v>31</v>
      </c>
    </row>
    <row r="1039" spans="1:18" customFormat="1" x14ac:dyDescent="0.25">
      <c r="A1039" t="str">
        <f>"90130"</f>
        <v>90130</v>
      </c>
      <c r="B1039" t="str">
        <f>"03000"</f>
        <v>03000</v>
      </c>
      <c r="C1039" t="str">
        <f>"1930"</f>
        <v>1930</v>
      </c>
      <c r="D1039" t="str">
        <f>""</f>
        <v/>
      </c>
      <c r="E1039" t="s">
        <v>1146</v>
      </c>
      <c r="F1039" t="s">
        <v>216</v>
      </c>
      <c r="G1039" t="str">
        <f>""</f>
        <v/>
      </c>
      <c r="H1039" t="str">
        <f>" 00"</f>
        <v xml:space="preserve"> 00</v>
      </c>
      <c r="I1039">
        <v>0.01</v>
      </c>
      <c r="J1039">
        <v>9999999.9900000002</v>
      </c>
      <c r="K1039" t="s">
        <v>31</v>
      </c>
      <c r="L1039" t="s">
        <v>217</v>
      </c>
      <c r="P1039" t="s">
        <v>250</v>
      </c>
      <c r="Q1039" t="s">
        <v>250</v>
      </c>
      <c r="R1039" t="s">
        <v>31</v>
      </c>
    </row>
    <row r="1040" spans="1:18" customFormat="1" x14ac:dyDescent="0.25">
      <c r="A1040" t="str">
        <f>"90135"</f>
        <v>90135</v>
      </c>
      <c r="B1040" t="str">
        <f>"03000"</f>
        <v>03000</v>
      </c>
      <c r="C1040" t="str">
        <f>"1930"</f>
        <v>1930</v>
      </c>
      <c r="D1040" t="str">
        <f>""</f>
        <v/>
      </c>
      <c r="E1040" t="s">
        <v>1147</v>
      </c>
      <c r="F1040" t="s">
        <v>216</v>
      </c>
      <c r="G1040" t="str">
        <f>""</f>
        <v/>
      </c>
      <c r="H1040" t="str">
        <f>" 00"</f>
        <v xml:space="preserve"> 00</v>
      </c>
      <c r="I1040">
        <v>0.01</v>
      </c>
      <c r="J1040">
        <v>9999999.9900000002</v>
      </c>
      <c r="K1040" t="s">
        <v>31</v>
      </c>
      <c r="L1040" t="s">
        <v>217</v>
      </c>
      <c r="P1040" t="s">
        <v>250</v>
      </c>
      <c r="Q1040" t="s">
        <v>250</v>
      </c>
      <c r="R1040" t="s">
        <v>31</v>
      </c>
    </row>
    <row r="1041" spans="1:18" customFormat="1" x14ac:dyDescent="0.25">
      <c r="A1041" t="str">
        <f>"90136"</f>
        <v>90136</v>
      </c>
      <c r="B1041" t="str">
        <f>"03000"</f>
        <v>03000</v>
      </c>
      <c r="C1041" t="str">
        <f>"1930"</f>
        <v>1930</v>
      </c>
      <c r="D1041" t="str">
        <f>""</f>
        <v/>
      </c>
      <c r="E1041" t="s">
        <v>1148</v>
      </c>
      <c r="F1041" t="s">
        <v>216</v>
      </c>
      <c r="G1041" t="str">
        <f>""</f>
        <v/>
      </c>
      <c r="H1041" t="str">
        <f>" 00"</f>
        <v xml:space="preserve"> 00</v>
      </c>
      <c r="I1041">
        <v>0.01</v>
      </c>
      <c r="J1041">
        <v>9999999.9900000002</v>
      </c>
      <c r="K1041" t="s">
        <v>31</v>
      </c>
      <c r="L1041" t="s">
        <v>217</v>
      </c>
      <c r="P1041" t="s">
        <v>250</v>
      </c>
      <c r="Q1041" t="s">
        <v>250</v>
      </c>
      <c r="R1041" t="s">
        <v>31</v>
      </c>
    </row>
    <row r="1042" spans="1:18" customFormat="1" x14ac:dyDescent="0.25">
      <c r="A1042" t="str">
        <f>"90145"</f>
        <v>90145</v>
      </c>
      <c r="B1042" t="str">
        <f>"02000"</f>
        <v>02000</v>
      </c>
      <c r="C1042" t="str">
        <f>"1400"</f>
        <v>1400</v>
      </c>
      <c r="D1042" t="str">
        <f>""</f>
        <v/>
      </c>
      <c r="E1042" t="s">
        <v>1149</v>
      </c>
      <c r="F1042" t="s">
        <v>187</v>
      </c>
      <c r="G1042" t="str">
        <f>""</f>
        <v/>
      </c>
      <c r="H1042" t="str">
        <f>" 00"</f>
        <v xml:space="preserve"> 00</v>
      </c>
      <c r="I1042">
        <v>0.01</v>
      </c>
      <c r="J1042">
        <v>9999999.9900000002</v>
      </c>
      <c r="K1042" t="s">
        <v>202</v>
      </c>
      <c r="L1042" t="s">
        <v>203</v>
      </c>
      <c r="P1042" t="s">
        <v>250</v>
      </c>
      <c r="Q1042" t="s">
        <v>250</v>
      </c>
      <c r="R1042" t="s">
        <v>203</v>
      </c>
    </row>
    <row r="1043" spans="1:18" customFormat="1" x14ac:dyDescent="0.25">
      <c r="A1043" t="str">
        <f>"90146"</f>
        <v>90146</v>
      </c>
      <c r="B1043" t="str">
        <f>"02070"</f>
        <v>02070</v>
      </c>
      <c r="C1043" t="str">
        <f>"1400"</f>
        <v>1400</v>
      </c>
      <c r="D1043" t="str">
        <f>""</f>
        <v/>
      </c>
      <c r="E1043" t="s">
        <v>1150</v>
      </c>
      <c r="F1043" t="s">
        <v>199</v>
      </c>
      <c r="G1043" t="str">
        <f>""</f>
        <v/>
      </c>
      <c r="H1043" t="str">
        <f>" 00"</f>
        <v xml:space="preserve"> 00</v>
      </c>
      <c r="I1043">
        <v>0.01</v>
      </c>
      <c r="J1043">
        <v>9999999.9900000002</v>
      </c>
      <c r="K1043" t="s">
        <v>197</v>
      </c>
      <c r="L1043" t="s">
        <v>198</v>
      </c>
      <c r="P1043" t="s">
        <v>250</v>
      </c>
      <c r="Q1043" t="s">
        <v>250</v>
      </c>
      <c r="R1043" t="s">
        <v>200</v>
      </c>
    </row>
    <row r="1044" spans="1:18" customFormat="1" x14ac:dyDescent="0.25">
      <c r="A1044" t="str">
        <f>"90165"</f>
        <v>90165</v>
      </c>
      <c r="B1044" t="str">
        <f>"03000"</f>
        <v>03000</v>
      </c>
      <c r="C1044" t="str">
        <f>"1930"</f>
        <v>1930</v>
      </c>
      <c r="D1044" t="str">
        <f>""</f>
        <v/>
      </c>
      <c r="E1044" t="s">
        <v>1151</v>
      </c>
      <c r="F1044" t="s">
        <v>216</v>
      </c>
      <c r="G1044" t="str">
        <f>""</f>
        <v/>
      </c>
      <c r="H1044" t="str">
        <f>" 00"</f>
        <v xml:space="preserve"> 00</v>
      </c>
      <c r="I1044">
        <v>0.01</v>
      </c>
      <c r="J1044">
        <v>9999999.9900000002</v>
      </c>
      <c r="K1044" t="s">
        <v>31</v>
      </c>
      <c r="L1044" t="s">
        <v>217</v>
      </c>
      <c r="P1044" t="s">
        <v>250</v>
      </c>
      <c r="Q1044" t="s">
        <v>250</v>
      </c>
      <c r="R1044" t="s">
        <v>31</v>
      </c>
    </row>
    <row r="1045" spans="1:18" customFormat="1" x14ac:dyDescent="0.25">
      <c r="A1045" t="str">
        <f>"90175"</f>
        <v>90175</v>
      </c>
      <c r="B1045" t="str">
        <f>"03000"</f>
        <v>03000</v>
      </c>
      <c r="C1045" t="str">
        <f>"1930"</f>
        <v>1930</v>
      </c>
      <c r="D1045" t="str">
        <f>""</f>
        <v/>
      </c>
      <c r="E1045" t="s">
        <v>1152</v>
      </c>
      <c r="F1045" t="s">
        <v>216</v>
      </c>
      <c r="G1045" t="str">
        <f>""</f>
        <v/>
      </c>
      <c r="H1045" t="str">
        <f>" 00"</f>
        <v xml:space="preserve"> 00</v>
      </c>
      <c r="I1045">
        <v>0.01</v>
      </c>
      <c r="J1045">
        <v>9999999.9900000002</v>
      </c>
      <c r="K1045" t="s">
        <v>31</v>
      </c>
      <c r="L1045" t="s">
        <v>217</v>
      </c>
      <c r="P1045" t="s">
        <v>250</v>
      </c>
      <c r="Q1045" t="s">
        <v>250</v>
      </c>
      <c r="R1045" t="s">
        <v>31</v>
      </c>
    </row>
    <row r="1046" spans="1:18" customFormat="1" x14ac:dyDescent="0.25">
      <c r="A1046" t="str">
        <f>"90205"</f>
        <v>90205</v>
      </c>
      <c r="B1046" t="str">
        <f>"03000"</f>
        <v>03000</v>
      </c>
      <c r="C1046" t="str">
        <f>"1500"</f>
        <v>1500</v>
      </c>
      <c r="D1046" t="str">
        <f>""</f>
        <v/>
      </c>
      <c r="E1046" t="s">
        <v>1153</v>
      </c>
      <c r="F1046" t="s">
        <v>216</v>
      </c>
      <c r="G1046" t="str">
        <f>""</f>
        <v/>
      </c>
      <c r="H1046" t="str">
        <f>" 00"</f>
        <v xml:space="preserve"> 00</v>
      </c>
      <c r="I1046">
        <v>0.01</v>
      </c>
      <c r="J1046">
        <v>9999999.9900000002</v>
      </c>
      <c r="K1046" t="s">
        <v>31</v>
      </c>
      <c r="L1046" t="s">
        <v>217</v>
      </c>
      <c r="P1046" t="s">
        <v>250</v>
      </c>
      <c r="Q1046" t="s">
        <v>250</v>
      </c>
      <c r="R1046" t="s">
        <v>31</v>
      </c>
    </row>
    <row r="1047" spans="1:18" customFormat="1" x14ac:dyDescent="0.25">
      <c r="A1047" t="str">
        <f>"91005"</f>
        <v>91005</v>
      </c>
      <c r="B1047" t="str">
        <f>"03000"</f>
        <v>03000</v>
      </c>
      <c r="C1047" t="str">
        <f>"1500"</f>
        <v>1500</v>
      </c>
      <c r="D1047" t="str">
        <f>""</f>
        <v/>
      </c>
      <c r="E1047" t="s">
        <v>1154</v>
      </c>
      <c r="F1047" t="s">
        <v>216</v>
      </c>
      <c r="G1047" t="str">
        <f>""</f>
        <v/>
      </c>
      <c r="H1047" t="str">
        <f>" 00"</f>
        <v xml:space="preserve"> 00</v>
      </c>
      <c r="I1047">
        <v>0.01</v>
      </c>
      <c r="J1047">
        <v>9999999.9900000002</v>
      </c>
      <c r="K1047" t="s">
        <v>31</v>
      </c>
      <c r="L1047" t="s">
        <v>217</v>
      </c>
      <c r="P1047" t="s">
        <v>250</v>
      </c>
      <c r="Q1047" t="s">
        <v>250</v>
      </c>
      <c r="R1047" t="s">
        <v>31</v>
      </c>
    </row>
    <row r="1048" spans="1:18" customFormat="1" x14ac:dyDescent="0.25">
      <c r="A1048" t="str">
        <f>"91025"</f>
        <v>91025</v>
      </c>
      <c r="B1048" t="str">
        <f>"03000"</f>
        <v>03000</v>
      </c>
      <c r="C1048" t="str">
        <f>"1500"</f>
        <v>1500</v>
      </c>
      <c r="D1048" t="str">
        <f>"91025"</f>
        <v>91025</v>
      </c>
      <c r="E1048" t="s">
        <v>1155</v>
      </c>
      <c r="F1048" t="s">
        <v>216</v>
      </c>
      <c r="G1048" t="str">
        <f>""</f>
        <v/>
      </c>
      <c r="H1048" t="str">
        <f>" 00"</f>
        <v xml:space="preserve"> 00</v>
      </c>
      <c r="I1048">
        <v>0.01</v>
      </c>
      <c r="J1048">
        <v>9999999.9900000002</v>
      </c>
      <c r="K1048" t="s">
        <v>31</v>
      </c>
      <c r="L1048" t="s">
        <v>217</v>
      </c>
      <c r="P1048" t="s">
        <v>250</v>
      </c>
      <c r="Q1048" t="s">
        <v>250</v>
      </c>
      <c r="R1048" t="s">
        <v>31</v>
      </c>
    </row>
    <row r="1049" spans="1:18" customFormat="1" x14ac:dyDescent="0.25">
      <c r="A1049" t="str">
        <f>"91050"</f>
        <v>91050</v>
      </c>
      <c r="B1049" t="str">
        <f>"03140"</f>
        <v>03140</v>
      </c>
      <c r="C1049" t="str">
        <f>"1500"</f>
        <v>1500</v>
      </c>
      <c r="D1049" t="str">
        <f>""</f>
        <v/>
      </c>
      <c r="E1049" t="s">
        <v>1156</v>
      </c>
      <c r="F1049" t="s">
        <v>259</v>
      </c>
      <c r="G1049" t="str">
        <f>""</f>
        <v/>
      </c>
      <c r="H1049" t="str">
        <f>" 00"</f>
        <v xml:space="preserve"> 00</v>
      </c>
      <c r="I1049">
        <v>0.01</v>
      </c>
      <c r="J1049">
        <v>9999999.9900000002</v>
      </c>
      <c r="K1049" t="s">
        <v>31</v>
      </c>
      <c r="L1049" t="s">
        <v>217</v>
      </c>
      <c r="P1049" t="s">
        <v>250</v>
      </c>
      <c r="Q1049" t="s">
        <v>250</v>
      </c>
      <c r="R1049" t="s">
        <v>31</v>
      </c>
    </row>
    <row r="1050" spans="1:18" customFormat="1" x14ac:dyDescent="0.25">
      <c r="A1050" t="str">
        <f>"91372"</f>
        <v>91372</v>
      </c>
      <c r="B1050" t="str">
        <f>"03140"</f>
        <v>03140</v>
      </c>
      <c r="C1050" t="str">
        <f>"1500"</f>
        <v>1500</v>
      </c>
      <c r="D1050" t="str">
        <f>"91372"</f>
        <v>91372</v>
      </c>
      <c r="E1050" t="s">
        <v>1157</v>
      </c>
      <c r="F1050" t="s">
        <v>259</v>
      </c>
      <c r="G1050" t="str">
        <f>"GN0091372"</f>
        <v>GN0091372</v>
      </c>
      <c r="H1050" t="str">
        <f>" 00"</f>
        <v xml:space="preserve"> 00</v>
      </c>
      <c r="I1050">
        <v>0.01</v>
      </c>
      <c r="J1050">
        <v>9999999.9900000002</v>
      </c>
      <c r="K1050" t="s">
        <v>248</v>
      </c>
      <c r="L1050" t="s">
        <v>31</v>
      </c>
      <c r="P1050" t="s">
        <v>250</v>
      </c>
      <c r="Q1050" t="s">
        <v>250</v>
      </c>
      <c r="R1050" t="s">
        <v>251</v>
      </c>
    </row>
    <row r="1051" spans="1:18" customFormat="1" x14ac:dyDescent="0.25">
      <c r="A1051" t="str">
        <f>"91379"</f>
        <v>91379</v>
      </c>
      <c r="B1051" t="str">
        <f>"03140"</f>
        <v>03140</v>
      </c>
      <c r="C1051" t="str">
        <f>"1930"</f>
        <v>1930</v>
      </c>
      <c r="D1051" t="str">
        <f>"91379"</f>
        <v>91379</v>
      </c>
      <c r="E1051" t="s">
        <v>1158</v>
      </c>
      <c r="F1051" t="s">
        <v>259</v>
      </c>
      <c r="G1051" t="str">
        <f>"GN0091379"</f>
        <v>GN0091379</v>
      </c>
      <c r="H1051" t="str">
        <f>" 00"</f>
        <v xml:space="preserve"> 00</v>
      </c>
      <c r="I1051">
        <v>0.01</v>
      </c>
      <c r="J1051">
        <v>9999999.9900000002</v>
      </c>
      <c r="K1051" t="s">
        <v>248</v>
      </c>
      <c r="L1051" t="s">
        <v>31</v>
      </c>
      <c r="P1051" t="s">
        <v>250</v>
      </c>
      <c r="Q1051" t="s">
        <v>250</v>
      </c>
      <c r="R1051" t="s">
        <v>251</v>
      </c>
    </row>
    <row r="1052" spans="1:18" customFormat="1" x14ac:dyDescent="0.25">
      <c r="A1052" t="str">
        <f>"91404"</f>
        <v>91404</v>
      </c>
      <c r="B1052" t="str">
        <f>"03140"</f>
        <v>03140</v>
      </c>
      <c r="C1052" t="str">
        <f>"1700"</f>
        <v>1700</v>
      </c>
      <c r="D1052" t="str">
        <f>"91404"</f>
        <v>91404</v>
      </c>
      <c r="E1052" t="s">
        <v>1159</v>
      </c>
      <c r="F1052" t="s">
        <v>259</v>
      </c>
      <c r="G1052" t="str">
        <f>"GN0091404"</f>
        <v>GN0091404</v>
      </c>
      <c r="H1052" t="str">
        <f>" 00"</f>
        <v xml:space="preserve"> 00</v>
      </c>
      <c r="I1052">
        <v>0.01</v>
      </c>
      <c r="J1052">
        <v>9999999.9900000002</v>
      </c>
      <c r="K1052" t="s">
        <v>248</v>
      </c>
      <c r="L1052" t="s">
        <v>31</v>
      </c>
      <c r="P1052" t="s">
        <v>250</v>
      </c>
      <c r="Q1052" t="s">
        <v>250</v>
      </c>
      <c r="R1052" t="s">
        <v>251</v>
      </c>
    </row>
    <row r="1053" spans="1:18" customFormat="1" x14ac:dyDescent="0.25">
      <c r="A1053" t="str">
        <f>"91407"</f>
        <v>91407</v>
      </c>
      <c r="B1053" t="str">
        <f>"03140"</f>
        <v>03140</v>
      </c>
      <c r="C1053" t="str">
        <f>"1500"</f>
        <v>1500</v>
      </c>
      <c r="D1053" t="str">
        <f>"91407"</f>
        <v>91407</v>
      </c>
      <c r="E1053" t="s">
        <v>1160</v>
      </c>
      <c r="F1053" t="s">
        <v>259</v>
      </c>
      <c r="G1053" t="str">
        <f>"GN0091407"</f>
        <v>GN0091407</v>
      </c>
      <c r="H1053" t="str">
        <f>" 00"</f>
        <v xml:space="preserve"> 00</v>
      </c>
      <c r="I1053">
        <v>0.01</v>
      </c>
      <c r="J1053">
        <v>9999999.9900000002</v>
      </c>
      <c r="K1053" t="s">
        <v>248</v>
      </c>
      <c r="L1053" t="s">
        <v>31</v>
      </c>
      <c r="P1053" t="s">
        <v>250</v>
      </c>
      <c r="Q1053" t="s">
        <v>250</v>
      </c>
      <c r="R1053" t="s">
        <v>251</v>
      </c>
    </row>
    <row r="1054" spans="1:18" customFormat="1" x14ac:dyDescent="0.25">
      <c r="A1054" t="str">
        <f>"91409"</f>
        <v>91409</v>
      </c>
      <c r="B1054" t="str">
        <f>"03140"</f>
        <v>03140</v>
      </c>
      <c r="C1054" t="str">
        <f>"1500"</f>
        <v>1500</v>
      </c>
      <c r="D1054" t="str">
        <f>"91409"</f>
        <v>91409</v>
      </c>
      <c r="E1054" t="s">
        <v>1161</v>
      </c>
      <c r="F1054" t="s">
        <v>259</v>
      </c>
      <c r="G1054" t="str">
        <f>"GN0091409"</f>
        <v>GN0091409</v>
      </c>
      <c r="H1054" t="str">
        <f>" 00"</f>
        <v xml:space="preserve"> 00</v>
      </c>
      <c r="I1054">
        <v>0.01</v>
      </c>
      <c r="J1054">
        <v>9999999.9900000002</v>
      </c>
      <c r="K1054" t="s">
        <v>248</v>
      </c>
      <c r="L1054" t="s">
        <v>31</v>
      </c>
      <c r="P1054" t="s">
        <v>250</v>
      </c>
      <c r="Q1054" t="s">
        <v>250</v>
      </c>
      <c r="R1054" t="s">
        <v>251</v>
      </c>
    </row>
    <row r="1055" spans="1:18" customFormat="1" x14ac:dyDescent="0.25">
      <c r="A1055" t="str">
        <f>"91410"</f>
        <v>91410</v>
      </c>
      <c r="B1055" t="str">
        <f>"03140"</f>
        <v>03140</v>
      </c>
      <c r="C1055" t="str">
        <f>"1500"</f>
        <v>1500</v>
      </c>
      <c r="D1055" t="str">
        <f>"91410"</f>
        <v>91410</v>
      </c>
      <c r="E1055" t="s">
        <v>1162</v>
      </c>
      <c r="F1055" t="s">
        <v>259</v>
      </c>
      <c r="G1055" t="str">
        <f>"GN0091410"</f>
        <v>GN0091410</v>
      </c>
      <c r="H1055" t="str">
        <f>" 00"</f>
        <v xml:space="preserve"> 00</v>
      </c>
      <c r="I1055">
        <v>0.01</v>
      </c>
      <c r="J1055">
        <v>9999999.9900000002</v>
      </c>
      <c r="K1055" t="s">
        <v>248</v>
      </c>
      <c r="L1055" t="s">
        <v>31</v>
      </c>
      <c r="P1055" t="s">
        <v>250</v>
      </c>
      <c r="Q1055" t="s">
        <v>250</v>
      </c>
      <c r="R1055" t="s">
        <v>251</v>
      </c>
    </row>
    <row r="1056" spans="1:18" customFormat="1" x14ac:dyDescent="0.25">
      <c r="A1056" t="str">
        <f>"91412"</f>
        <v>91412</v>
      </c>
      <c r="B1056" t="str">
        <f>"03140"</f>
        <v>03140</v>
      </c>
      <c r="C1056" t="str">
        <f>"1500"</f>
        <v>1500</v>
      </c>
      <c r="D1056" t="str">
        <f>"91412"</f>
        <v>91412</v>
      </c>
      <c r="E1056" t="s">
        <v>1163</v>
      </c>
      <c r="F1056" t="s">
        <v>259</v>
      </c>
      <c r="G1056" t="str">
        <f>"GN0091412"</f>
        <v>GN0091412</v>
      </c>
      <c r="H1056" t="str">
        <f>" 00"</f>
        <v xml:space="preserve"> 00</v>
      </c>
      <c r="I1056">
        <v>0.01</v>
      </c>
      <c r="J1056">
        <v>9999999.9900000002</v>
      </c>
      <c r="K1056" t="s">
        <v>248</v>
      </c>
      <c r="L1056" t="s">
        <v>31</v>
      </c>
      <c r="P1056" t="s">
        <v>250</v>
      </c>
      <c r="Q1056" t="s">
        <v>250</v>
      </c>
      <c r="R1056" t="s">
        <v>1164</v>
      </c>
    </row>
    <row r="1057" spans="1:18" customFormat="1" x14ac:dyDescent="0.25">
      <c r="A1057" t="str">
        <f>"91413"</f>
        <v>91413</v>
      </c>
      <c r="B1057" t="str">
        <f>"03140"</f>
        <v>03140</v>
      </c>
      <c r="C1057" t="str">
        <f>"1921"</f>
        <v>1921</v>
      </c>
      <c r="D1057" t="str">
        <f>"91413"</f>
        <v>91413</v>
      </c>
      <c r="E1057" t="s">
        <v>1165</v>
      </c>
      <c r="F1057" t="s">
        <v>259</v>
      </c>
      <c r="G1057" t="str">
        <f>"GN0091413"</f>
        <v>GN0091413</v>
      </c>
      <c r="H1057" t="str">
        <f>" 00"</f>
        <v xml:space="preserve"> 00</v>
      </c>
      <c r="I1057">
        <v>0.01</v>
      </c>
      <c r="J1057">
        <v>9999999.9900000002</v>
      </c>
      <c r="K1057" t="s">
        <v>248</v>
      </c>
      <c r="L1057" t="s">
        <v>31</v>
      </c>
      <c r="P1057" t="s">
        <v>250</v>
      </c>
      <c r="Q1057" t="s">
        <v>250</v>
      </c>
      <c r="R1057" t="s">
        <v>248</v>
      </c>
    </row>
    <row r="1058" spans="1:18" customFormat="1" x14ac:dyDescent="0.25">
      <c r="A1058" t="str">
        <f>"91414"</f>
        <v>91414</v>
      </c>
      <c r="B1058" t="str">
        <f>"03140"</f>
        <v>03140</v>
      </c>
      <c r="C1058" t="str">
        <f>"1500"</f>
        <v>1500</v>
      </c>
      <c r="D1058" t="str">
        <f>"91414"</f>
        <v>91414</v>
      </c>
      <c r="E1058" t="s">
        <v>1166</v>
      </c>
      <c r="F1058" t="s">
        <v>259</v>
      </c>
      <c r="G1058" t="str">
        <f>"GN0091414"</f>
        <v>GN0091414</v>
      </c>
      <c r="H1058" t="str">
        <f>" 00"</f>
        <v xml:space="preserve"> 00</v>
      </c>
      <c r="I1058">
        <v>0.01</v>
      </c>
      <c r="J1058">
        <v>9999999.9900000002</v>
      </c>
      <c r="K1058" t="s">
        <v>248</v>
      </c>
      <c r="L1058" t="s">
        <v>31</v>
      </c>
      <c r="P1058" t="s">
        <v>250</v>
      </c>
      <c r="Q1058" t="s">
        <v>250</v>
      </c>
      <c r="R1058" t="s">
        <v>1164</v>
      </c>
    </row>
    <row r="1059" spans="1:18" customFormat="1" x14ac:dyDescent="0.25">
      <c r="A1059" t="str">
        <f>"91415"</f>
        <v>91415</v>
      </c>
      <c r="B1059" t="str">
        <f>"03140"</f>
        <v>03140</v>
      </c>
      <c r="C1059" t="str">
        <f>"1500"</f>
        <v>1500</v>
      </c>
      <c r="D1059" t="str">
        <f>"91415"</f>
        <v>91415</v>
      </c>
      <c r="E1059" t="s">
        <v>1167</v>
      </c>
      <c r="F1059" t="s">
        <v>259</v>
      </c>
      <c r="G1059" t="str">
        <f>"GN0091415"</f>
        <v>GN0091415</v>
      </c>
      <c r="H1059" t="str">
        <f>" 00"</f>
        <v xml:space="preserve"> 00</v>
      </c>
      <c r="I1059">
        <v>0.01</v>
      </c>
      <c r="J1059">
        <v>9999999.9900000002</v>
      </c>
      <c r="K1059" t="s">
        <v>248</v>
      </c>
      <c r="L1059" t="s">
        <v>31</v>
      </c>
      <c r="P1059" t="s">
        <v>250</v>
      </c>
      <c r="Q1059" t="s">
        <v>250</v>
      </c>
      <c r="R1059" t="s">
        <v>1164</v>
      </c>
    </row>
    <row r="1060" spans="1:18" customFormat="1" x14ac:dyDescent="0.25">
      <c r="A1060" t="str">
        <f>"91416"</f>
        <v>91416</v>
      </c>
      <c r="B1060" t="str">
        <f>"03140"</f>
        <v>03140</v>
      </c>
      <c r="C1060" t="str">
        <f>"1921"</f>
        <v>1921</v>
      </c>
      <c r="D1060" t="str">
        <f>"91416"</f>
        <v>91416</v>
      </c>
      <c r="E1060" t="s">
        <v>1168</v>
      </c>
      <c r="F1060" t="s">
        <v>259</v>
      </c>
      <c r="G1060" t="str">
        <f>"GN0091416"</f>
        <v>GN0091416</v>
      </c>
      <c r="H1060" t="str">
        <f>" 00"</f>
        <v xml:space="preserve"> 00</v>
      </c>
      <c r="I1060">
        <v>0.01</v>
      </c>
      <c r="J1060">
        <v>9999999.9900000002</v>
      </c>
      <c r="K1060" t="s">
        <v>248</v>
      </c>
      <c r="L1060" t="s">
        <v>31</v>
      </c>
      <c r="P1060" t="s">
        <v>250</v>
      </c>
      <c r="Q1060" t="s">
        <v>250</v>
      </c>
      <c r="R1060" t="s">
        <v>251</v>
      </c>
    </row>
    <row r="1061" spans="1:18" customFormat="1" x14ac:dyDescent="0.25">
      <c r="A1061" t="str">
        <f>"92155"</f>
        <v>92155</v>
      </c>
      <c r="B1061" t="str">
        <f>"03050"</f>
        <v>03050</v>
      </c>
      <c r="C1061" t="str">
        <f>"1500"</f>
        <v>1500</v>
      </c>
      <c r="D1061" t="str">
        <f>"92155"</f>
        <v>92155</v>
      </c>
      <c r="E1061" t="s">
        <v>1169</v>
      </c>
      <c r="F1061" t="s">
        <v>229</v>
      </c>
      <c r="G1061" t="str">
        <f>""</f>
        <v/>
      </c>
      <c r="H1061" t="str">
        <f>" 00"</f>
        <v xml:space="preserve"> 00</v>
      </c>
      <c r="I1061">
        <v>0.01</v>
      </c>
      <c r="J1061">
        <v>9999999.9900000002</v>
      </c>
      <c r="K1061" t="s">
        <v>217</v>
      </c>
      <c r="P1061" t="s">
        <v>250</v>
      </c>
      <c r="Q1061" t="s">
        <v>250</v>
      </c>
      <c r="R1061" t="s">
        <v>231</v>
      </c>
    </row>
    <row r="1062" spans="1:18" customFormat="1" x14ac:dyDescent="0.25">
      <c r="A1062" t="str">
        <f>"92157"</f>
        <v>92157</v>
      </c>
      <c r="B1062" t="str">
        <f>"03140"</f>
        <v>03140</v>
      </c>
      <c r="C1062" t="str">
        <f>"1500"</f>
        <v>1500</v>
      </c>
      <c r="D1062" t="str">
        <f>"92157"</f>
        <v>92157</v>
      </c>
      <c r="E1062" t="s">
        <v>1170</v>
      </c>
      <c r="F1062" t="s">
        <v>259</v>
      </c>
      <c r="G1062" t="str">
        <f>"GN0092157"</f>
        <v>GN0092157</v>
      </c>
      <c r="H1062" t="str">
        <f>" 00"</f>
        <v xml:space="preserve"> 00</v>
      </c>
      <c r="I1062">
        <v>0.01</v>
      </c>
      <c r="J1062">
        <v>9999999.9900000002</v>
      </c>
      <c r="K1062" t="s">
        <v>248</v>
      </c>
      <c r="L1062" t="s">
        <v>31</v>
      </c>
      <c r="O1062" t="s">
        <v>1171</v>
      </c>
      <c r="P1062" t="s">
        <v>250</v>
      </c>
      <c r="Q1062" t="s">
        <v>250</v>
      </c>
      <c r="R1062" t="s">
        <v>251</v>
      </c>
    </row>
    <row r="1063" spans="1:18" customFormat="1" x14ac:dyDescent="0.25">
      <c r="A1063" t="str">
        <f>"92158"</f>
        <v>92158</v>
      </c>
      <c r="B1063" t="str">
        <f>"03140"</f>
        <v>03140</v>
      </c>
      <c r="C1063" t="str">
        <f>"1930"</f>
        <v>1930</v>
      </c>
      <c r="D1063" t="str">
        <f>"92158"</f>
        <v>92158</v>
      </c>
      <c r="E1063" t="s">
        <v>1172</v>
      </c>
      <c r="F1063" t="s">
        <v>259</v>
      </c>
      <c r="G1063" t="str">
        <f>"GN0092158"</f>
        <v>GN0092158</v>
      </c>
      <c r="H1063" t="str">
        <f>" 00"</f>
        <v xml:space="preserve"> 00</v>
      </c>
      <c r="I1063">
        <v>0.01</v>
      </c>
      <c r="J1063">
        <v>9999999.9900000002</v>
      </c>
      <c r="K1063" t="s">
        <v>248</v>
      </c>
      <c r="L1063" t="s">
        <v>31</v>
      </c>
      <c r="P1063" t="s">
        <v>250</v>
      </c>
      <c r="Q1063" t="s">
        <v>250</v>
      </c>
      <c r="R1063" t="s">
        <v>251</v>
      </c>
    </row>
    <row r="1064" spans="1:18" customFormat="1" x14ac:dyDescent="0.25">
      <c r="A1064" t="str">
        <f>"92159"</f>
        <v>92159</v>
      </c>
      <c r="B1064" t="str">
        <f>"03140"</f>
        <v>03140</v>
      </c>
      <c r="C1064" t="str">
        <f>"1500"</f>
        <v>1500</v>
      </c>
      <c r="D1064" t="str">
        <f>"92159"</f>
        <v>92159</v>
      </c>
      <c r="E1064" t="s">
        <v>1173</v>
      </c>
      <c r="F1064" t="s">
        <v>259</v>
      </c>
      <c r="G1064" t="str">
        <f>"GN0092159"</f>
        <v>GN0092159</v>
      </c>
      <c r="H1064" t="str">
        <f>" 00"</f>
        <v xml:space="preserve"> 00</v>
      </c>
      <c r="I1064">
        <v>0.01</v>
      </c>
      <c r="J1064">
        <v>9999999.9900000002</v>
      </c>
      <c r="K1064" t="s">
        <v>248</v>
      </c>
      <c r="L1064" t="s">
        <v>31</v>
      </c>
      <c r="P1064" t="s">
        <v>250</v>
      </c>
      <c r="Q1064" t="s">
        <v>250</v>
      </c>
      <c r="R1064" t="s">
        <v>251</v>
      </c>
    </row>
    <row r="1065" spans="1:18" customFormat="1" x14ac:dyDescent="0.25">
      <c r="A1065" t="str">
        <f>"92232"</f>
        <v>92232</v>
      </c>
      <c r="B1065" t="str">
        <f>"03140"</f>
        <v>03140</v>
      </c>
      <c r="C1065" t="str">
        <f>"1500"</f>
        <v>1500</v>
      </c>
      <c r="D1065" t="str">
        <f>"92232"</f>
        <v>92232</v>
      </c>
      <c r="E1065" t="s">
        <v>1174</v>
      </c>
      <c r="F1065" t="s">
        <v>259</v>
      </c>
      <c r="G1065" t="str">
        <f>"GN0092232"</f>
        <v>GN0092232</v>
      </c>
      <c r="H1065" t="str">
        <f>" 00"</f>
        <v xml:space="preserve"> 00</v>
      </c>
      <c r="I1065">
        <v>0.01</v>
      </c>
      <c r="J1065">
        <v>9999999.9900000002</v>
      </c>
      <c r="K1065" t="s">
        <v>248</v>
      </c>
      <c r="L1065" t="s">
        <v>31</v>
      </c>
      <c r="P1065" t="s">
        <v>250</v>
      </c>
      <c r="Q1065" t="s">
        <v>250</v>
      </c>
      <c r="R1065" t="s">
        <v>1164</v>
      </c>
    </row>
    <row r="1066" spans="1:18" customFormat="1" x14ac:dyDescent="0.25">
      <c r="A1066" t="str">
        <f>"93005"</f>
        <v>93005</v>
      </c>
      <c r="B1066" t="str">
        <f>"03000"</f>
        <v>03000</v>
      </c>
      <c r="C1066" t="str">
        <f>"1500"</f>
        <v>1500</v>
      </c>
      <c r="D1066" t="str">
        <f>"93005"</f>
        <v>93005</v>
      </c>
      <c r="E1066" t="s">
        <v>1175</v>
      </c>
      <c r="F1066" t="s">
        <v>216</v>
      </c>
      <c r="G1066" t="str">
        <f>""</f>
        <v/>
      </c>
      <c r="H1066" t="str">
        <f>" 00"</f>
        <v xml:space="preserve"> 00</v>
      </c>
      <c r="I1066">
        <v>0.01</v>
      </c>
      <c r="J1066">
        <v>9999999.9900000002</v>
      </c>
      <c r="K1066" t="s">
        <v>31</v>
      </c>
      <c r="L1066" t="s">
        <v>217</v>
      </c>
      <c r="P1066" t="s">
        <v>250</v>
      </c>
      <c r="Q1066" t="s">
        <v>250</v>
      </c>
      <c r="R1066" t="s">
        <v>31</v>
      </c>
    </row>
    <row r="1067" spans="1:18" customFormat="1" x14ac:dyDescent="0.25">
      <c r="A1067" t="str">
        <f>"93178"</f>
        <v>93178</v>
      </c>
      <c r="B1067" t="str">
        <f>"03140"</f>
        <v>03140</v>
      </c>
      <c r="C1067" t="str">
        <f>"1500"</f>
        <v>1500</v>
      </c>
      <c r="D1067" t="str">
        <f>"93178"</f>
        <v>93178</v>
      </c>
      <c r="E1067" t="s">
        <v>1176</v>
      </c>
      <c r="F1067" t="s">
        <v>259</v>
      </c>
      <c r="G1067" t="str">
        <f>"GN0093178"</f>
        <v>GN0093178</v>
      </c>
      <c r="H1067" t="str">
        <f>" 00"</f>
        <v xml:space="preserve"> 00</v>
      </c>
      <c r="I1067">
        <v>0.01</v>
      </c>
      <c r="J1067">
        <v>9999999.9900000002</v>
      </c>
      <c r="K1067" t="s">
        <v>248</v>
      </c>
      <c r="L1067" t="s">
        <v>31</v>
      </c>
      <c r="P1067" t="s">
        <v>250</v>
      </c>
      <c r="Q1067" t="s">
        <v>250</v>
      </c>
      <c r="R1067" t="s">
        <v>251</v>
      </c>
    </row>
    <row r="1068" spans="1:18" customFormat="1" x14ac:dyDescent="0.25">
      <c r="A1068" t="str">
        <f>"93179"</f>
        <v>93179</v>
      </c>
      <c r="B1068" t="str">
        <f>"03140"</f>
        <v>03140</v>
      </c>
      <c r="C1068" t="str">
        <f>"1500"</f>
        <v>1500</v>
      </c>
      <c r="D1068" t="str">
        <f>"93179"</f>
        <v>93179</v>
      </c>
      <c r="E1068" t="s">
        <v>1177</v>
      </c>
      <c r="F1068" t="s">
        <v>259</v>
      </c>
      <c r="G1068" t="str">
        <f>"GN0093179"</f>
        <v>GN0093179</v>
      </c>
      <c r="H1068" t="str">
        <f>" 00"</f>
        <v xml:space="preserve"> 00</v>
      </c>
      <c r="I1068">
        <v>0.01</v>
      </c>
      <c r="J1068">
        <v>9999999.9900000002</v>
      </c>
      <c r="K1068" t="s">
        <v>248</v>
      </c>
      <c r="L1068" t="s">
        <v>31</v>
      </c>
      <c r="P1068" t="s">
        <v>250</v>
      </c>
      <c r="Q1068" t="s">
        <v>250</v>
      </c>
      <c r="R1068" t="s">
        <v>251</v>
      </c>
    </row>
    <row r="1069" spans="1:18" customFormat="1" x14ac:dyDescent="0.25">
      <c r="A1069" t="str">
        <f>"93181"</f>
        <v>93181</v>
      </c>
      <c r="B1069" t="str">
        <f>"03140"</f>
        <v>03140</v>
      </c>
      <c r="C1069" t="str">
        <f>"1500"</f>
        <v>1500</v>
      </c>
      <c r="D1069" t="str">
        <f>"93181"</f>
        <v>93181</v>
      </c>
      <c r="E1069" t="s">
        <v>1178</v>
      </c>
      <c r="F1069" t="s">
        <v>259</v>
      </c>
      <c r="G1069" t="str">
        <f>"GN0093181"</f>
        <v>GN0093181</v>
      </c>
      <c r="H1069" t="str">
        <f>" 00"</f>
        <v xml:space="preserve"> 00</v>
      </c>
      <c r="I1069">
        <v>0.01</v>
      </c>
      <c r="J1069">
        <v>9999999.9900000002</v>
      </c>
      <c r="K1069" t="s">
        <v>248</v>
      </c>
      <c r="L1069" t="s">
        <v>31</v>
      </c>
      <c r="P1069" t="s">
        <v>250</v>
      </c>
      <c r="Q1069" t="s">
        <v>250</v>
      </c>
      <c r="R1069" t="s">
        <v>1179</v>
      </c>
    </row>
    <row r="1070" spans="1:18" customFormat="1" x14ac:dyDescent="0.25">
      <c r="A1070" t="str">
        <f>"93182"</f>
        <v>93182</v>
      </c>
      <c r="B1070" t="str">
        <f>"03140"</f>
        <v>03140</v>
      </c>
      <c r="C1070" t="str">
        <f>"1500"</f>
        <v>1500</v>
      </c>
      <c r="D1070" t="str">
        <f>"93182"</f>
        <v>93182</v>
      </c>
      <c r="E1070" t="s">
        <v>1180</v>
      </c>
      <c r="F1070" t="s">
        <v>259</v>
      </c>
      <c r="G1070" t="str">
        <f>"GN0093182"</f>
        <v>GN0093182</v>
      </c>
      <c r="H1070" t="str">
        <f>" 00"</f>
        <v xml:space="preserve"> 00</v>
      </c>
      <c r="I1070">
        <v>0.01</v>
      </c>
      <c r="J1070">
        <v>9999999.9900000002</v>
      </c>
      <c r="K1070" t="s">
        <v>248</v>
      </c>
      <c r="L1070" t="s">
        <v>31</v>
      </c>
      <c r="P1070" t="s">
        <v>250</v>
      </c>
      <c r="Q1070" t="s">
        <v>250</v>
      </c>
      <c r="R1070" t="s">
        <v>248</v>
      </c>
    </row>
    <row r="1071" spans="1:18" customFormat="1" x14ac:dyDescent="0.25">
      <c r="A1071" t="str">
        <f>"93183"</f>
        <v>93183</v>
      </c>
      <c r="B1071" t="str">
        <f>"03140"</f>
        <v>03140</v>
      </c>
      <c r="C1071" t="str">
        <f>"1500"</f>
        <v>1500</v>
      </c>
      <c r="D1071" t="str">
        <f>"93183"</f>
        <v>93183</v>
      </c>
      <c r="E1071" t="s">
        <v>1181</v>
      </c>
      <c r="F1071" t="s">
        <v>259</v>
      </c>
      <c r="G1071" t="str">
        <f>"GN0093183"</f>
        <v>GN0093183</v>
      </c>
      <c r="H1071" t="str">
        <f>" 00"</f>
        <v xml:space="preserve"> 00</v>
      </c>
      <c r="I1071">
        <v>0.01</v>
      </c>
      <c r="J1071">
        <v>9999999.9900000002</v>
      </c>
      <c r="K1071" t="s">
        <v>248</v>
      </c>
      <c r="L1071" t="s">
        <v>31</v>
      </c>
      <c r="P1071" t="s">
        <v>250</v>
      </c>
      <c r="Q1071" t="s">
        <v>250</v>
      </c>
      <c r="R1071" t="s">
        <v>249</v>
      </c>
    </row>
    <row r="1072" spans="1:18" customFormat="1" x14ac:dyDescent="0.25">
      <c r="A1072" t="str">
        <f>"93184"</f>
        <v>93184</v>
      </c>
      <c r="B1072" t="str">
        <f>"03140"</f>
        <v>03140</v>
      </c>
      <c r="C1072" t="str">
        <f>"1500"</f>
        <v>1500</v>
      </c>
      <c r="D1072" t="str">
        <f>"93184"</f>
        <v>93184</v>
      </c>
      <c r="E1072" t="s">
        <v>1182</v>
      </c>
      <c r="F1072" t="s">
        <v>259</v>
      </c>
      <c r="G1072" t="str">
        <f>"GN0093184"</f>
        <v>GN0093184</v>
      </c>
      <c r="H1072" t="str">
        <f>" 00"</f>
        <v xml:space="preserve"> 00</v>
      </c>
      <c r="I1072">
        <v>0.01</v>
      </c>
      <c r="J1072">
        <v>9999999.9900000002</v>
      </c>
      <c r="K1072" t="s">
        <v>248</v>
      </c>
      <c r="L1072" t="s">
        <v>31</v>
      </c>
      <c r="P1072" t="s">
        <v>250</v>
      </c>
      <c r="Q1072" t="s">
        <v>250</v>
      </c>
      <c r="R1072" t="s">
        <v>248</v>
      </c>
    </row>
    <row r="1073" spans="1:18" customFormat="1" x14ac:dyDescent="0.25">
      <c r="A1073" t="str">
        <f>"93185"</f>
        <v>93185</v>
      </c>
      <c r="B1073" t="str">
        <f>"03140"</f>
        <v>03140</v>
      </c>
      <c r="C1073" t="str">
        <f>"1500"</f>
        <v>1500</v>
      </c>
      <c r="D1073" t="str">
        <f>"93185"</f>
        <v>93185</v>
      </c>
      <c r="E1073" t="s">
        <v>1183</v>
      </c>
      <c r="F1073" t="s">
        <v>259</v>
      </c>
      <c r="G1073" t="str">
        <f>"GN0093185"</f>
        <v>GN0093185</v>
      </c>
      <c r="H1073" t="str">
        <f>" 00"</f>
        <v xml:space="preserve"> 00</v>
      </c>
      <c r="I1073">
        <v>0.01</v>
      </c>
      <c r="J1073">
        <v>9999999.9900000002</v>
      </c>
      <c r="K1073" t="s">
        <v>248</v>
      </c>
      <c r="L1073" t="s">
        <v>31</v>
      </c>
      <c r="P1073" t="s">
        <v>250</v>
      </c>
      <c r="Q1073" t="s">
        <v>250</v>
      </c>
      <c r="R1073" t="s">
        <v>251</v>
      </c>
    </row>
    <row r="1074" spans="1:18" customFormat="1" x14ac:dyDescent="0.25">
      <c r="A1074" t="str">
        <f>"93186"</f>
        <v>93186</v>
      </c>
      <c r="B1074" t="str">
        <f>"03140"</f>
        <v>03140</v>
      </c>
      <c r="C1074" t="str">
        <f>"1500"</f>
        <v>1500</v>
      </c>
      <c r="D1074" t="str">
        <f>""</f>
        <v/>
      </c>
      <c r="E1074" t="s">
        <v>1184</v>
      </c>
      <c r="F1074" t="s">
        <v>259</v>
      </c>
      <c r="G1074" t="str">
        <f>"GN0093186"</f>
        <v>GN0093186</v>
      </c>
      <c r="H1074" t="str">
        <f>" 00"</f>
        <v xml:space="preserve"> 00</v>
      </c>
      <c r="I1074">
        <v>0.01</v>
      </c>
      <c r="J1074">
        <v>9999999.9900000002</v>
      </c>
      <c r="K1074" t="s">
        <v>248</v>
      </c>
      <c r="L1074" t="s">
        <v>31</v>
      </c>
      <c r="P1074" t="s">
        <v>250</v>
      </c>
      <c r="Q1074" t="s">
        <v>250</v>
      </c>
      <c r="R1074" t="s">
        <v>251</v>
      </c>
    </row>
    <row r="1075" spans="1:18" customFormat="1" x14ac:dyDescent="0.25">
      <c r="A1075" t="str">
        <f>"93187"</f>
        <v>93187</v>
      </c>
      <c r="B1075" t="str">
        <f>"03140"</f>
        <v>03140</v>
      </c>
      <c r="C1075" t="str">
        <f>"1500"</f>
        <v>1500</v>
      </c>
      <c r="D1075" t="str">
        <f>"93187"</f>
        <v>93187</v>
      </c>
      <c r="E1075" t="s">
        <v>1185</v>
      </c>
      <c r="F1075" t="s">
        <v>259</v>
      </c>
      <c r="G1075" t="str">
        <f>"GN0093187"</f>
        <v>GN0093187</v>
      </c>
      <c r="H1075" t="str">
        <f>" 00"</f>
        <v xml:space="preserve"> 00</v>
      </c>
      <c r="I1075">
        <v>0.01</v>
      </c>
      <c r="J1075">
        <v>9999999.9900000002</v>
      </c>
      <c r="K1075" t="s">
        <v>248</v>
      </c>
      <c r="L1075" t="s">
        <v>31</v>
      </c>
      <c r="P1075" t="s">
        <v>250</v>
      </c>
      <c r="Q1075" t="s">
        <v>250</v>
      </c>
      <c r="R1075" t="s">
        <v>251</v>
      </c>
    </row>
    <row r="1076" spans="1:18" customFormat="1" x14ac:dyDescent="0.25">
      <c r="A1076" t="str">
        <f>"93188"</f>
        <v>93188</v>
      </c>
      <c r="B1076" t="str">
        <f>"03140"</f>
        <v>03140</v>
      </c>
      <c r="C1076" t="str">
        <f>"1500"</f>
        <v>1500</v>
      </c>
      <c r="D1076" t="str">
        <f>"93188"</f>
        <v>93188</v>
      </c>
      <c r="E1076" t="s">
        <v>1186</v>
      </c>
      <c r="F1076" t="s">
        <v>259</v>
      </c>
      <c r="G1076" t="str">
        <f>"GN0093188"</f>
        <v>GN0093188</v>
      </c>
      <c r="H1076" t="str">
        <f>" 00"</f>
        <v xml:space="preserve"> 00</v>
      </c>
      <c r="I1076">
        <v>0.01</v>
      </c>
      <c r="J1076">
        <v>9999999.9900000002</v>
      </c>
      <c r="K1076" t="s">
        <v>248</v>
      </c>
      <c r="L1076" t="s">
        <v>31</v>
      </c>
      <c r="P1076" t="s">
        <v>250</v>
      </c>
      <c r="Q1076" t="s">
        <v>250</v>
      </c>
      <c r="R1076" t="s">
        <v>251</v>
      </c>
    </row>
    <row r="1077" spans="1:18" customFormat="1" x14ac:dyDescent="0.25">
      <c r="A1077" t="str">
        <f>"93189"</f>
        <v>93189</v>
      </c>
      <c r="B1077" t="str">
        <f>"03140"</f>
        <v>03140</v>
      </c>
      <c r="C1077" t="str">
        <f>"1500"</f>
        <v>1500</v>
      </c>
      <c r="D1077" t="str">
        <f>"93189"</f>
        <v>93189</v>
      </c>
      <c r="E1077" t="s">
        <v>1187</v>
      </c>
      <c r="F1077" t="s">
        <v>259</v>
      </c>
      <c r="G1077" t="str">
        <f>"GN0093189"</f>
        <v>GN0093189</v>
      </c>
      <c r="H1077" t="str">
        <f>" 00"</f>
        <v xml:space="preserve"> 00</v>
      </c>
      <c r="I1077">
        <v>0.01</v>
      </c>
      <c r="J1077">
        <v>9999999.9900000002</v>
      </c>
      <c r="K1077" t="s">
        <v>248</v>
      </c>
      <c r="L1077" t="s">
        <v>31</v>
      </c>
      <c r="P1077" t="s">
        <v>250</v>
      </c>
      <c r="Q1077" t="s">
        <v>250</v>
      </c>
      <c r="R1077" t="s">
        <v>251</v>
      </c>
    </row>
    <row r="1078" spans="1:18" customFormat="1" x14ac:dyDescent="0.25">
      <c r="A1078" t="str">
        <f>"94041"</f>
        <v>94041</v>
      </c>
      <c r="B1078" t="str">
        <f>"03050"</f>
        <v>03050</v>
      </c>
      <c r="C1078" t="str">
        <f>"2100"</f>
        <v>2100</v>
      </c>
      <c r="D1078" t="str">
        <f>"94041"</f>
        <v>94041</v>
      </c>
      <c r="E1078" t="s">
        <v>1188</v>
      </c>
      <c r="F1078" t="s">
        <v>229</v>
      </c>
      <c r="G1078" t="str">
        <f>""</f>
        <v/>
      </c>
      <c r="H1078" t="str">
        <f>" 00"</f>
        <v xml:space="preserve"> 00</v>
      </c>
      <c r="I1078">
        <v>0.01</v>
      </c>
      <c r="J1078">
        <v>9999999.9900000002</v>
      </c>
      <c r="K1078" t="s">
        <v>217</v>
      </c>
      <c r="P1078" t="s">
        <v>250</v>
      </c>
      <c r="Q1078" t="s">
        <v>250</v>
      </c>
      <c r="R1078" t="s">
        <v>231</v>
      </c>
    </row>
    <row r="1079" spans="1:18" customFormat="1" x14ac:dyDescent="0.25">
      <c r="A1079" t="str">
        <f>"94042"</f>
        <v>94042</v>
      </c>
      <c r="B1079" t="str">
        <f>"03050"</f>
        <v>03050</v>
      </c>
      <c r="C1079" t="str">
        <f>"2100"</f>
        <v>2100</v>
      </c>
      <c r="D1079" t="str">
        <f>"94042"</f>
        <v>94042</v>
      </c>
      <c r="E1079" t="s">
        <v>1189</v>
      </c>
      <c r="F1079" t="s">
        <v>229</v>
      </c>
      <c r="G1079" t="str">
        <f>""</f>
        <v/>
      </c>
      <c r="H1079" t="str">
        <f>" 00"</f>
        <v xml:space="preserve"> 00</v>
      </c>
      <c r="I1079">
        <v>0.01</v>
      </c>
      <c r="J1079">
        <v>9999999.9900000002</v>
      </c>
      <c r="K1079" t="s">
        <v>217</v>
      </c>
      <c r="P1079" t="s">
        <v>250</v>
      </c>
      <c r="Q1079" t="s">
        <v>250</v>
      </c>
      <c r="R1079" t="s">
        <v>231</v>
      </c>
    </row>
    <row r="1080" spans="1:18" customFormat="1" x14ac:dyDescent="0.25">
      <c r="A1080" t="str">
        <f>"94043"</f>
        <v>94043</v>
      </c>
      <c r="B1080" t="str">
        <f>"03050"</f>
        <v>03050</v>
      </c>
      <c r="C1080" t="str">
        <f>"2100"</f>
        <v>2100</v>
      </c>
      <c r="D1080" t="str">
        <f>"94043"</f>
        <v>94043</v>
      </c>
      <c r="E1080" t="s">
        <v>1190</v>
      </c>
      <c r="F1080" t="s">
        <v>229</v>
      </c>
      <c r="G1080" t="str">
        <f>""</f>
        <v/>
      </c>
      <c r="H1080" t="str">
        <f>" 00"</f>
        <v xml:space="preserve"> 00</v>
      </c>
      <c r="I1080">
        <v>0.01</v>
      </c>
      <c r="J1080">
        <v>9999999.9900000002</v>
      </c>
      <c r="K1080" t="s">
        <v>217</v>
      </c>
      <c r="P1080" t="s">
        <v>250</v>
      </c>
      <c r="Q1080" t="s">
        <v>250</v>
      </c>
      <c r="R1080" t="s">
        <v>231</v>
      </c>
    </row>
    <row r="1081" spans="1:18" customFormat="1" x14ac:dyDescent="0.25">
      <c r="A1081" t="str">
        <f>"94045"</f>
        <v>94045</v>
      </c>
      <c r="B1081" t="str">
        <f>"03050"</f>
        <v>03050</v>
      </c>
      <c r="C1081" t="str">
        <f>"2100"</f>
        <v>2100</v>
      </c>
      <c r="D1081" t="str">
        <f>"94045"</f>
        <v>94045</v>
      </c>
      <c r="E1081" t="s">
        <v>1191</v>
      </c>
      <c r="F1081" t="s">
        <v>229</v>
      </c>
      <c r="G1081" t="str">
        <f>""</f>
        <v/>
      </c>
      <c r="H1081" t="str">
        <f>" 00"</f>
        <v xml:space="preserve"> 00</v>
      </c>
      <c r="I1081">
        <v>0.01</v>
      </c>
      <c r="J1081">
        <v>9999999.9900000002</v>
      </c>
      <c r="K1081" t="s">
        <v>217</v>
      </c>
      <c r="P1081" t="s">
        <v>250</v>
      </c>
      <c r="Q1081" t="s">
        <v>250</v>
      </c>
      <c r="R1081" t="s">
        <v>231</v>
      </c>
    </row>
    <row r="1082" spans="1:18" customFormat="1" x14ac:dyDescent="0.25">
      <c r="A1082" t="str">
        <f>"94046"</f>
        <v>94046</v>
      </c>
      <c r="B1082" t="str">
        <f>"03050"</f>
        <v>03050</v>
      </c>
      <c r="C1082" t="str">
        <f>"2100"</f>
        <v>2100</v>
      </c>
      <c r="D1082" t="str">
        <f>"94046"</f>
        <v>94046</v>
      </c>
      <c r="E1082" t="s">
        <v>1192</v>
      </c>
      <c r="F1082" t="s">
        <v>229</v>
      </c>
      <c r="G1082" t="str">
        <f>""</f>
        <v/>
      </c>
      <c r="H1082" t="str">
        <f>" 00"</f>
        <v xml:space="preserve"> 00</v>
      </c>
      <c r="I1082">
        <v>0.01</v>
      </c>
      <c r="J1082">
        <v>9999999.9900000002</v>
      </c>
      <c r="K1082" t="s">
        <v>217</v>
      </c>
      <c r="P1082" t="s">
        <v>250</v>
      </c>
      <c r="Q1082" t="s">
        <v>250</v>
      </c>
      <c r="R1082" t="s">
        <v>231</v>
      </c>
    </row>
    <row r="1083" spans="1:18" customFormat="1" x14ac:dyDescent="0.25">
      <c r="A1083" t="str">
        <f>"94225"</f>
        <v>94225</v>
      </c>
      <c r="B1083" t="str">
        <f>"03050"</f>
        <v>03050</v>
      </c>
      <c r="C1083" t="str">
        <f>"2100"</f>
        <v>2100</v>
      </c>
      <c r="D1083" t="str">
        <f>"94225"</f>
        <v>94225</v>
      </c>
      <c r="E1083" t="s">
        <v>1193</v>
      </c>
      <c r="F1083" t="s">
        <v>229</v>
      </c>
      <c r="G1083" t="str">
        <f>""</f>
        <v/>
      </c>
      <c r="H1083" t="str">
        <f>" 00"</f>
        <v xml:space="preserve"> 00</v>
      </c>
      <c r="I1083">
        <v>0.01</v>
      </c>
      <c r="J1083">
        <v>9999999.9900000002</v>
      </c>
      <c r="K1083" t="s">
        <v>217</v>
      </c>
      <c r="P1083" t="s">
        <v>250</v>
      </c>
      <c r="Q1083" t="s">
        <v>250</v>
      </c>
      <c r="R1083" t="s">
        <v>231</v>
      </c>
    </row>
    <row r="1084" spans="1:18" customFormat="1" x14ac:dyDescent="0.25">
      <c r="A1084" t="str">
        <f>"95005"</f>
        <v>95005</v>
      </c>
      <c r="B1084" t="str">
        <f>"03000"</f>
        <v>03000</v>
      </c>
      <c r="C1084" t="str">
        <f>"1500"</f>
        <v>1500</v>
      </c>
      <c r="D1084" t="str">
        <f>""</f>
        <v/>
      </c>
      <c r="E1084" t="s">
        <v>1194</v>
      </c>
      <c r="F1084" t="s">
        <v>216</v>
      </c>
      <c r="G1084" t="str">
        <f>""</f>
        <v/>
      </c>
      <c r="H1084" t="str">
        <f>" 00"</f>
        <v xml:space="preserve"> 00</v>
      </c>
      <c r="I1084">
        <v>0.01</v>
      </c>
      <c r="J1084">
        <v>9999999.9900000002</v>
      </c>
      <c r="K1084" t="s">
        <v>31</v>
      </c>
      <c r="L1084" t="s">
        <v>217</v>
      </c>
      <c r="P1084" t="s">
        <v>250</v>
      </c>
      <c r="Q1084" t="s">
        <v>250</v>
      </c>
      <c r="R1084" t="s">
        <v>31</v>
      </c>
    </row>
    <row r="1085" spans="1:18" customFormat="1" x14ac:dyDescent="0.25">
      <c r="A1085" t="str">
        <f>"95010"</f>
        <v>95010</v>
      </c>
      <c r="B1085" t="str">
        <f>"03000"</f>
        <v>03000</v>
      </c>
      <c r="C1085" t="str">
        <f>"1500"</f>
        <v>1500</v>
      </c>
      <c r="D1085" t="str">
        <f>""</f>
        <v/>
      </c>
      <c r="E1085" t="s">
        <v>1195</v>
      </c>
      <c r="F1085" t="s">
        <v>216</v>
      </c>
      <c r="G1085" t="str">
        <f>""</f>
        <v/>
      </c>
      <c r="H1085" t="str">
        <f>" 00"</f>
        <v xml:space="preserve"> 00</v>
      </c>
      <c r="I1085">
        <v>0.01</v>
      </c>
      <c r="J1085">
        <v>9999999.9900000002</v>
      </c>
      <c r="K1085" t="s">
        <v>31</v>
      </c>
      <c r="L1085" t="s">
        <v>217</v>
      </c>
      <c r="P1085" t="s">
        <v>250</v>
      </c>
      <c r="Q1085" t="s">
        <v>250</v>
      </c>
      <c r="R1085" t="s">
        <v>31</v>
      </c>
    </row>
    <row r="1086" spans="1:18" customFormat="1" x14ac:dyDescent="0.25">
      <c r="A1086" t="str">
        <f>"95011"</f>
        <v>95011</v>
      </c>
      <c r="B1086" t="str">
        <f>"03000"</f>
        <v>03000</v>
      </c>
      <c r="C1086" t="str">
        <f>"1500"</f>
        <v>1500</v>
      </c>
      <c r="D1086" t="str">
        <f>""</f>
        <v/>
      </c>
      <c r="E1086" t="s">
        <v>1196</v>
      </c>
      <c r="F1086" t="s">
        <v>216</v>
      </c>
      <c r="G1086" t="str">
        <f>""</f>
        <v/>
      </c>
      <c r="H1086" t="str">
        <f>" 00"</f>
        <v xml:space="preserve"> 00</v>
      </c>
      <c r="I1086">
        <v>0.01</v>
      </c>
      <c r="J1086">
        <v>9999999.9900000002</v>
      </c>
      <c r="K1086" t="s">
        <v>31</v>
      </c>
      <c r="L1086" t="s">
        <v>217</v>
      </c>
      <c r="P1086" t="s">
        <v>250</v>
      </c>
      <c r="Q1086" t="s">
        <v>250</v>
      </c>
      <c r="R1086" t="s">
        <v>31</v>
      </c>
    </row>
    <row r="1087" spans="1:18" customFormat="1" x14ac:dyDescent="0.25">
      <c r="A1087" t="str">
        <f>"95015"</f>
        <v>95015</v>
      </c>
      <c r="B1087" t="str">
        <f>"03000"</f>
        <v>03000</v>
      </c>
      <c r="C1087" t="str">
        <f>"1500"</f>
        <v>1500</v>
      </c>
      <c r="D1087" t="str">
        <f>""</f>
        <v/>
      </c>
      <c r="E1087" t="s">
        <v>1197</v>
      </c>
      <c r="F1087" t="s">
        <v>216</v>
      </c>
      <c r="G1087" t="str">
        <f>""</f>
        <v/>
      </c>
      <c r="H1087" t="str">
        <f>" 00"</f>
        <v xml:space="preserve"> 00</v>
      </c>
      <c r="I1087">
        <v>0.01</v>
      </c>
      <c r="J1087">
        <v>9999999.9900000002</v>
      </c>
      <c r="K1087" t="s">
        <v>31</v>
      </c>
      <c r="L1087" t="s">
        <v>217</v>
      </c>
      <c r="P1087" t="s">
        <v>250</v>
      </c>
      <c r="Q1087" t="s">
        <v>250</v>
      </c>
      <c r="R1087" t="s">
        <v>31</v>
      </c>
    </row>
    <row r="1088" spans="1:18" customFormat="1" x14ac:dyDescent="0.25">
      <c r="A1088" t="str">
        <f>"95020"</f>
        <v>95020</v>
      </c>
      <c r="B1088" t="str">
        <f>"03000"</f>
        <v>03000</v>
      </c>
      <c r="C1088" t="str">
        <f>"1500"</f>
        <v>1500</v>
      </c>
      <c r="D1088" t="str">
        <f>""</f>
        <v/>
      </c>
      <c r="E1088" t="s">
        <v>1198</v>
      </c>
      <c r="F1088" t="s">
        <v>216</v>
      </c>
      <c r="G1088" t="str">
        <f>""</f>
        <v/>
      </c>
      <c r="H1088" t="str">
        <f>" 00"</f>
        <v xml:space="preserve"> 00</v>
      </c>
      <c r="I1088">
        <v>0.01</v>
      </c>
      <c r="J1088">
        <v>9999999.9900000002</v>
      </c>
      <c r="K1088" t="s">
        <v>31</v>
      </c>
      <c r="L1088" t="s">
        <v>217</v>
      </c>
      <c r="P1088" t="s">
        <v>250</v>
      </c>
      <c r="Q1088" t="s">
        <v>250</v>
      </c>
      <c r="R1088" t="s">
        <v>31</v>
      </c>
    </row>
    <row r="1089" spans="1:18" customFormat="1" x14ac:dyDescent="0.25">
      <c r="A1089" t="str">
        <f>"95025"</f>
        <v>95025</v>
      </c>
      <c r="B1089" t="str">
        <f>"03000"</f>
        <v>03000</v>
      </c>
      <c r="C1089" t="str">
        <f>"1500"</f>
        <v>1500</v>
      </c>
      <c r="D1089" t="str">
        <f>""</f>
        <v/>
      </c>
      <c r="E1089" t="s">
        <v>1199</v>
      </c>
      <c r="F1089" t="s">
        <v>216</v>
      </c>
      <c r="G1089" t="str">
        <f>""</f>
        <v/>
      </c>
      <c r="H1089" t="str">
        <f>" 00"</f>
        <v xml:space="preserve"> 00</v>
      </c>
      <c r="I1089">
        <v>0.01</v>
      </c>
      <c r="J1089">
        <v>9999999.9900000002</v>
      </c>
      <c r="K1089" t="s">
        <v>31</v>
      </c>
      <c r="L1089" t="s">
        <v>217</v>
      </c>
      <c r="P1089" t="s">
        <v>250</v>
      </c>
      <c r="Q1089" t="s">
        <v>250</v>
      </c>
      <c r="R1089" t="s">
        <v>31</v>
      </c>
    </row>
    <row r="1090" spans="1:18" customFormat="1" x14ac:dyDescent="0.25">
      <c r="A1090" t="str">
        <f>"95035"</f>
        <v>95035</v>
      </c>
      <c r="B1090" t="str">
        <f>"03000"</f>
        <v>03000</v>
      </c>
      <c r="C1090" t="str">
        <f>"1500"</f>
        <v>1500</v>
      </c>
      <c r="D1090" t="str">
        <f>""</f>
        <v/>
      </c>
      <c r="E1090" t="s">
        <v>1200</v>
      </c>
      <c r="F1090" t="s">
        <v>216</v>
      </c>
      <c r="G1090" t="str">
        <f>""</f>
        <v/>
      </c>
      <c r="H1090" t="str">
        <f>" 00"</f>
        <v xml:space="preserve"> 00</v>
      </c>
      <c r="I1090">
        <v>0.01</v>
      </c>
      <c r="J1090">
        <v>9999999.9900000002</v>
      </c>
      <c r="K1090" t="s">
        <v>31</v>
      </c>
      <c r="L1090" t="s">
        <v>217</v>
      </c>
      <c r="P1090" t="s">
        <v>250</v>
      </c>
      <c r="Q1090" t="s">
        <v>250</v>
      </c>
      <c r="R1090" t="s">
        <v>31</v>
      </c>
    </row>
    <row r="1091" spans="1:18" customFormat="1" x14ac:dyDescent="0.25">
      <c r="A1091" t="str">
        <f>"95040"</f>
        <v>95040</v>
      </c>
      <c r="B1091" t="str">
        <f>"03000"</f>
        <v>03000</v>
      </c>
      <c r="C1091" t="str">
        <f>"1500"</f>
        <v>1500</v>
      </c>
      <c r="D1091" t="str">
        <f>""</f>
        <v/>
      </c>
      <c r="E1091" t="s">
        <v>1201</v>
      </c>
      <c r="F1091" t="s">
        <v>216</v>
      </c>
      <c r="G1091" t="str">
        <f>""</f>
        <v/>
      </c>
      <c r="H1091" t="str">
        <f>" 00"</f>
        <v xml:space="preserve"> 00</v>
      </c>
      <c r="I1091">
        <v>0.01</v>
      </c>
      <c r="J1091">
        <v>9999999.9900000002</v>
      </c>
      <c r="K1091" t="s">
        <v>31</v>
      </c>
      <c r="L1091" t="s">
        <v>217</v>
      </c>
      <c r="P1091" t="s">
        <v>250</v>
      </c>
      <c r="Q1091" t="s">
        <v>250</v>
      </c>
      <c r="R1091" t="s">
        <v>31</v>
      </c>
    </row>
    <row r="1092" spans="1:18" customFormat="1" x14ac:dyDescent="0.25">
      <c r="A1092" t="str">
        <f>"95045"</f>
        <v>95045</v>
      </c>
      <c r="B1092" t="str">
        <f>"03000"</f>
        <v>03000</v>
      </c>
      <c r="C1092" t="str">
        <f>"1500"</f>
        <v>1500</v>
      </c>
      <c r="D1092" t="str">
        <f>""</f>
        <v/>
      </c>
      <c r="E1092" t="s">
        <v>1202</v>
      </c>
      <c r="F1092" t="s">
        <v>216</v>
      </c>
      <c r="G1092" t="str">
        <f>""</f>
        <v/>
      </c>
      <c r="H1092" t="str">
        <f>" 00"</f>
        <v xml:space="preserve"> 00</v>
      </c>
      <c r="I1092">
        <v>0.01</v>
      </c>
      <c r="J1092">
        <v>9999999.9900000002</v>
      </c>
      <c r="K1092" t="s">
        <v>31</v>
      </c>
      <c r="L1092" t="s">
        <v>217</v>
      </c>
      <c r="P1092" t="s">
        <v>250</v>
      </c>
      <c r="Q1092" t="s">
        <v>250</v>
      </c>
      <c r="R1092" t="s">
        <v>31</v>
      </c>
    </row>
    <row r="1093" spans="1:18" customFormat="1" x14ac:dyDescent="0.25">
      <c r="A1093" t="str">
        <f>"95050"</f>
        <v>95050</v>
      </c>
      <c r="B1093" t="str">
        <f>"03000"</f>
        <v>03000</v>
      </c>
      <c r="C1093" t="str">
        <f>"1500"</f>
        <v>1500</v>
      </c>
      <c r="D1093" t="str">
        <f>""</f>
        <v/>
      </c>
      <c r="E1093" t="s">
        <v>1203</v>
      </c>
      <c r="F1093" t="s">
        <v>216</v>
      </c>
      <c r="G1093" t="str">
        <f>""</f>
        <v/>
      </c>
      <c r="H1093" t="str">
        <f>" 00"</f>
        <v xml:space="preserve"> 00</v>
      </c>
      <c r="I1093">
        <v>0.01</v>
      </c>
      <c r="J1093">
        <v>9999999.9900000002</v>
      </c>
      <c r="K1093" t="s">
        <v>31</v>
      </c>
      <c r="L1093" t="s">
        <v>217</v>
      </c>
      <c r="P1093" t="s">
        <v>250</v>
      </c>
      <c r="Q1093" t="s">
        <v>250</v>
      </c>
      <c r="R1093" t="s">
        <v>31</v>
      </c>
    </row>
    <row r="1094" spans="1:18" customFormat="1" x14ac:dyDescent="0.25">
      <c r="A1094" t="str">
        <f>"95055"</f>
        <v>95055</v>
      </c>
      <c r="B1094" t="str">
        <f>"03000"</f>
        <v>03000</v>
      </c>
      <c r="C1094" t="str">
        <f>"1500"</f>
        <v>1500</v>
      </c>
      <c r="D1094" t="str">
        <f>""</f>
        <v/>
      </c>
      <c r="E1094" t="s">
        <v>1204</v>
      </c>
      <c r="F1094" t="s">
        <v>216</v>
      </c>
      <c r="G1094" t="str">
        <f>""</f>
        <v/>
      </c>
      <c r="H1094" t="str">
        <f>" 00"</f>
        <v xml:space="preserve"> 00</v>
      </c>
      <c r="I1094">
        <v>0.01</v>
      </c>
      <c r="J1094">
        <v>9999999.9900000002</v>
      </c>
      <c r="K1094" t="s">
        <v>31</v>
      </c>
      <c r="L1094" t="s">
        <v>217</v>
      </c>
      <c r="P1094" t="s">
        <v>250</v>
      </c>
      <c r="Q1094" t="s">
        <v>250</v>
      </c>
      <c r="R1094" t="s">
        <v>31</v>
      </c>
    </row>
    <row r="1095" spans="1:18" customFormat="1" x14ac:dyDescent="0.25">
      <c r="A1095" t="str">
        <f>"95060"</f>
        <v>95060</v>
      </c>
      <c r="B1095" t="str">
        <f>"03000"</f>
        <v>03000</v>
      </c>
      <c r="C1095" t="str">
        <f>"1500"</f>
        <v>1500</v>
      </c>
      <c r="D1095" t="str">
        <f>""</f>
        <v/>
      </c>
      <c r="E1095" t="s">
        <v>1205</v>
      </c>
      <c r="F1095" t="s">
        <v>216</v>
      </c>
      <c r="G1095" t="str">
        <f>""</f>
        <v/>
      </c>
      <c r="H1095" t="str">
        <f>" 00"</f>
        <v xml:space="preserve"> 00</v>
      </c>
      <c r="I1095">
        <v>0.01</v>
      </c>
      <c r="J1095">
        <v>9999999.9900000002</v>
      </c>
      <c r="K1095" t="s">
        <v>31</v>
      </c>
      <c r="L1095" t="s">
        <v>217</v>
      </c>
      <c r="P1095" t="s">
        <v>250</v>
      </c>
      <c r="Q1095" t="s">
        <v>250</v>
      </c>
      <c r="R1095" t="s">
        <v>31</v>
      </c>
    </row>
    <row r="1096" spans="1:18" customFormat="1" x14ac:dyDescent="0.25">
      <c r="A1096" t="str">
        <f>"95065"</f>
        <v>95065</v>
      </c>
      <c r="B1096" t="str">
        <f>"03000"</f>
        <v>03000</v>
      </c>
      <c r="C1096" t="str">
        <f>"1500"</f>
        <v>1500</v>
      </c>
      <c r="D1096" t="str">
        <f>""</f>
        <v/>
      </c>
      <c r="E1096" t="s">
        <v>1206</v>
      </c>
      <c r="F1096" t="s">
        <v>216</v>
      </c>
      <c r="G1096" t="str">
        <f>""</f>
        <v/>
      </c>
      <c r="H1096" t="str">
        <f>" 00"</f>
        <v xml:space="preserve"> 00</v>
      </c>
      <c r="I1096">
        <v>0.01</v>
      </c>
      <c r="J1096">
        <v>9999999.9900000002</v>
      </c>
      <c r="K1096" t="s">
        <v>31</v>
      </c>
      <c r="L1096" t="s">
        <v>217</v>
      </c>
      <c r="P1096" t="s">
        <v>250</v>
      </c>
      <c r="Q1096" t="s">
        <v>250</v>
      </c>
      <c r="R1096" t="s">
        <v>31</v>
      </c>
    </row>
    <row r="1097" spans="1:18" customFormat="1" x14ac:dyDescent="0.25">
      <c r="A1097" t="str">
        <f>"95075"</f>
        <v>95075</v>
      </c>
      <c r="B1097" t="str">
        <f>"03000"</f>
        <v>03000</v>
      </c>
      <c r="C1097" t="str">
        <f>"1500"</f>
        <v>1500</v>
      </c>
      <c r="D1097" t="str">
        <f>""</f>
        <v/>
      </c>
      <c r="E1097" t="s">
        <v>1207</v>
      </c>
      <c r="F1097" t="s">
        <v>216</v>
      </c>
      <c r="G1097" t="str">
        <f>""</f>
        <v/>
      </c>
      <c r="H1097" t="str">
        <f>" 00"</f>
        <v xml:space="preserve"> 00</v>
      </c>
      <c r="I1097">
        <v>0.01</v>
      </c>
      <c r="J1097">
        <v>9999999.9900000002</v>
      </c>
      <c r="K1097" t="s">
        <v>31</v>
      </c>
      <c r="L1097" t="s">
        <v>217</v>
      </c>
      <c r="P1097" t="s">
        <v>250</v>
      </c>
      <c r="Q1097" t="s">
        <v>250</v>
      </c>
      <c r="R1097" t="s">
        <v>31</v>
      </c>
    </row>
    <row r="1098" spans="1:18" customFormat="1" x14ac:dyDescent="0.25">
      <c r="A1098" t="str">
        <f>"95085"</f>
        <v>95085</v>
      </c>
      <c r="B1098" t="str">
        <f>"03000"</f>
        <v>03000</v>
      </c>
      <c r="C1098" t="str">
        <f>"1500"</f>
        <v>1500</v>
      </c>
      <c r="D1098" t="str">
        <f>""</f>
        <v/>
      </c>
      <c r="E1098" t="s">
        <v>1208</v>
      </c>
      <c r="F1098" t="s">
        <v>216</v>
      </c>
      <c r="G1098" t="str">
        <f>""</f>
        <v/>
      </c>
      <c r="H1098" t="str">
        <f>" 00"</f>
        <v xml:space="preserve"> 00</v>
      </c>
      <c r="I1098">
        <v>0.01</v>
      </c>
      <c r="J1098">
        <v>9999999.9900000002</v>
      </c>
      <c r="K1098" t="s">
        <v>31</v>
      </c>
      <c r="L1098" t="s">
        <v>217</v>
      </c>
      <c r="P1098" t="s">
        <v>250</v>
      </c>
      <c r="Q1098" t="s">
        <v>250</v>
      </c>
      <c r="R1098" t="s">
        <v>31</v>
      </c>
    </row>
    <row r="1099" spans="1:18" customFormat="1" x14ac:dyDescent="0.25">
      <c r="A1099" t="str">
        <f>"95089"</f>
        <v>95089</v>
      </c>
      <c r="B1099" t="str">
        <f>"03000"</f>
        <v>03000</v>
      </c>
      <c r="C1099" t="str">
        <f>"1500"</f>
        <v>1500</v>
      </c>
      <c r="D1099" t="str">
        <f>""</f>
        <v/>
      </c>
      <c r="E1099" t="s">
        <v>1209</v>
      </c>
      <c r="F1099" t="s">
        <v>216</v>
      </c>
      <c r="G1099" t="str">
        <f>""</f>
        <v/>
      </c>
      <c r="H1099" t="str">
        <f>" 00"</f>
        <v xml:space="preserve"> 00</v>
      </c>
      <c r="I1099">
        <v>0.01</v>
      </c>
      <c r="J1099">
        <v>9999999.9900000002</v>
      </c>
      <c r="K1099" t="s">
        <v>31</v>
      </c>
      <c r="L1099" t="s">
        <v>217</v>
      </c>
      <c r="P1099" t="s">
        <v>250</v>
      </c>
      <c r="Q1099" t="s">
        <v>250</v>
      </c>
      <c r="R1099" t="s">
        <v>31</v>
      </c>
    </row>
    <row r="1100" spans="1:18" customFormat="1" x14ac:dyDescent="0.25">
      <c r="A1100" t="str">
        <f>"95090"</f>
        <v>95090</v>
      </c>
      <c r="B1100" t="str">
        <f>"03000"</f>
        <v>03000</v>
      </c>
      <c r="C1100" t="str">
        <f>"1500"</f>
        <v>1500</v>
      </c>
      <c r="D1100" t="str">
        <f>""</f>
        <v/>
      </c>
      <c r="E1100" t="s">
        <v>1210</v>
      </c>
      <c r="F1100" t="s">
        <v>216</v>
      </c>
      <c r="G1100" t="str">
        <f>""</f>
        <v/>
      </c>
      <c r="H1100" t="str">
        <f>" 00"</f>
        <v xml:space="preserve"> 00</v>
      </c>
      <c r="I1100">
        <v>0.01</v>
      </c>
      <c r="J1100">
        <v>9999999.9900000002</v>
      </c>
      <c r="K1100" t="s">
        <v>31</v>
      </c>
      <c r="L1100" t="s">
        <v>217</v>
      </c>
      <c r="P1100" t="s">
        <v>250</v>
      </c>
      <c r="Q1100" t="s">
        <v>250</v>
      </c>
      <c r="R1100" t="s">
        <v>31</v>
      </c>
    </row>
    <row r="1101" spans="1:18" customFormat="1" x14ac:dyDescent="0.25">
      <c r="A1101" t="str">
        <f>"95091"</f>
        <v>95091</v>
      </c>
      <c r="B1101" t="str">
        <f>"03000"</f>
        <v>03000</v>
      </c>
      <c r="C1101" t="str">
        <f>"1500"</f>
        <v>1500</v>
      </c>
      <c r="D1101" t="str">
        <f>""</f>
        <v/>
      </c>
      <c r="E1101" t="s">
        <v>1211</v>
      </c>
      <c r="F1101" t="s">
        <v>216</v>
      </c>
      <c r="G1101" t="str">
        <f>""</f>
        <v/>
      </c>
      <c r="H1101" t="str">
        <f>" 00"</f>
        <v xml:space="preserve"> 00</v>
      </c>
      <c r="I1101">
        <v>0.01</v>
      </c>
      <c r="J1101">
        <v>9999999.9900000002</v>
      </c>
      <c r="K1101" t="s">
        <v>31</v>
      </c>
      <c r="L1101" t="s">
        <v>217</v>
      </c>
      <c r="P1101" t="s">
        <v>250</v>
      </c>
      <c r="Q1101" t="s">
        <v>250</v>
      </c>
      <c r="R1101" t="s">
        <v>31</v>
      </c>
    </row>
    <row r="1102" spans="1:18" customFormat="1" x14ac:dyDescent="0.25">
      <c r="A1102" t="str">
        <f>"95092"</f>
        <v>95092</v>
      </c>
      <c r="B1102" t="str">
        <f>"03000"</f>
        <v>03000</v>
      </c>
      <c r="C1102" t="str">
        <f>"1500"</f>
        <v>1500</v>
      </c>
      <c r="D1102" t="str">
        <f>""</f>
        <v/>
      </c>
      <c r="E1102" t="s">
        <v>1212</v>
      </c>
      <c r="F1102" t="s">
        <v>216</v>
      </c>
      <c r="G1102" t="str">
        <f>""</f>
        <v/>
      </c>
      <c r="H1102" t="str">
        <f>" 00"</f>
        <v xml:space="preserve"> 00</v>
      </c>
      <c r="I1102">
        <v>0.01</v>
      </c>
      <c r="J1102">
        <v>9999999.9900000002</v>
      </c>
      <c r="K1102" t="s">
        <v>31</v>
      </c>
      <c r="L1102" t="s">
        <v>217</v>
      </c>
      <c r="P1102" t="s">
        <v>250</v>
      </c>
      <c r="Q1102" t="s">
        <v>250</v>
      </c>
      <c r="R1102" t="s">
        <v>31</v>
      </c>
    </row>
    <row r="1103" spans="1:18" customFormat="1" x14ac:dyDescent="0.25">
      <c r="A1103" t="str">
        <f>"95093"</f>
        <v>95093</v>
      </c>
      <c r="B1103" t="str">
        <f>"03000"</f>
        <v>03000</v>
      </c>
      <c r="C1103" t="str">
        <f>"1500"</f>
        <v>1500</v>
      </c>
      <c r="D1103" t="str">
        <f>""</f>
        <v/>
      </c>
      <c r="E1103" t="s">
        <v>1213</v>
      </c>
      <c r="F1103" t="s">
        <v>216</v>
      </c>
      <c r="G1103" t="str">
        <f>""</f>
        <v/>
      </c>
      <c r="H1103" t="str">
        <f>" 00"</f>
        <v xml:space="preserve"> 00</v>
      </c>
      <c r="I1103">
        <v>0.01</v>
      </c>
      <c r="J1103">
        <v>9999999.9900000002</v>
      </c>
      <c r="K1103" t="s">
        <v>31</v>
      </c>
      <c r="L1103" t="s">
        <v>217</v>
      </c>
      <c r="P1103" t="s">
        <v>250</v>
      </c>
      <c r="Q1103" t="s">
        <v>250</v>
      </c>
      <c r="R1103" t="s">
        <v>31</v>
      </c>
    </row>
    <row r="1104" spans="1:18" customFormat="1" x14ac:dyDescent="0.25">
      <c r="A1104" t="str">
        <f>"95094"</f>
        <v>95094</v>
      </c>
      <c r="B1104" t="str">
        <f>"03000"</f>
        <v>03000</v>
      </c>
      <c r="C1104" t="str">
        <f>"1500"</f>
        <v>1500</v>
      </c>
      <c r="D1104" t="str">
        <f>""</f>
        <v/>
      </c>
      <c r="E1104" t="s">
        <v>1214</v>
      </c>
      <c r="F1104" t="s">
        <v>216</v>
      </c>
      <c r="G1104" t="str">
        <f>""</f>
        <v/>
      </c>
      <c r="H1104" t="str">
        <f>" 00"</f>
        <v xml:space="preserve"> 00</v>
      </c>
      <c r="I1104">
        <v>0.01</v>
      </c>
      <c r="J1104">
        <v>9999999.9900000002</v>
      </c>
      <c r="K1104" t="s">
        <v>31</v>
      </c>
      <c r="L1104" t="s">
        <v>217</v>
      </c>
      <c r="P1104" t="s">
        <v>250</v>
      </c>
      <c r="Q1104" t="s">
        <v>250</v>
      </c>
      <c r="R1104" t="s">
        <v>31</v>
      </c>
    </row>
    <row r="1105" spans="1:18" customFormat="1" x14ac:dyDescent="0.25">
      <c r="A1105" t="str">
        <f>"95095"</f>
        <v>95095</v>
      </c>
      <c r="B1105" t="str">
        <f>"03000"</f>
        <v>03000</v>
      </c>
      <c r="C1105" t="str">
        <f>"1500"</f>
        <v>1500</v>
      </c>
      <c r="D1105" t="str">
        <f>""</f>
        <v/>
      </c>
      <c r="E1105" t="s">
        <v>1215</v>
      </c>
      <c r="F1105" t="s">
        <v>216</v>
      </c>
      <c r="G1105" t="str">
        <f>""</f>
        <v/>
      </c>
      <c r="H1105" t="str">
        <f>" 00"</f>
        <v xml:space="preserve"> 00</v>
      </c>
      <c r="I1105">
        <v>0.01</v>
      </c>
      <c r="J1105">
        <v>9999999.9900000002</v>
      </c>
      <c r="K1105" t="s">
        <v>31</v>
      </c>
      <c r="L1105" t="s">
        <v>217</v>
      </c>
      <c r="P1105" t="s">
        <v>250</v>
      </c>
      <c r="Q1105" t="s">
        <v>250</v>
      </c>
      <c r="R1105" t="s">
        <v>31</v>
      </c>
    </row>
    <row r="1106" spans="1:18" customFormat="1" x14ac:dyDescent="0.25">
      <c r="A1106" t="str">
        <f>"95096"</f>
        <v>95096</v>
      </c>
      <c r="B1106" t="str">
        <f>"03000"</f>
        <v>03000</v>
      </c>
      <c r="C1106" t="str">
        <f>"1500"</f>
        <v>1500</v>
      </c>
      <c r="D1106" t="str">
        <f>""</f>
        <v/>
      </c>
      <c r="E1106" t="s">
        <v>1216</v>
      </c>
      <c r="F1106" t="s">
        <v>216</v>
      </c>
      <c r="G1106" t="str">
        <f>""</f>
        <v/>
      </c>
      <c r="H1106" t="str">
        <f>" 00"</f>
        <v xml:space="preserve"> 00</v>
      </c>
      <c r="I1106">
        <v>0.01</v>
      </c>
      <c r="J1106">
        <v>9999999.9900000002</v>
      </c>
      <c r="K1106" t="s">
        <v>31</v>
      </c>
      <c r="L1106" t="s">
        <v>217</v>
      </c>
      <c r="P1106" t="s">
        <v>250</v>
      </c>
      <c r="Q1106" t="s">
        <v>250</v>
      </c>
      <c r="R1106" t="s">
        <v>31</v>
      </c>
    </row>
    <row r="1107" spans="1:18" customFormat="1" x14ac:dyDescent="0.25">
      <c r="A1107" t="str">
        <f>"95097"</f>
        <v>95097</v>
      </c>
      <c r="B1107" t="str">
        <f>"03000"</f>
        <v>03000</v>
      </c>
      <c r="C1107" t="str">
        <f>"1500"</f>
        <v>1500</v>
      </c>
      <c r="D1107" t="str">
        <f>""</f>
        <v/>
      </c>
      <c r="E1107" t="s">
        <v>1217</v>
      </c>
      <c r="F1107" t="s">
        <v>216</v>
      </c>
      <c r="G1107" t="str">
        <f>""</f>
        <v/>
      </c>
      <c r="H1107" t="str">
        <f>" 00"</f>
        <v xml:space="preserve"> 00</v>
      </c>
      <c r="I1107">
        <v>0.01</v>
      </c>
      <c r="J1107">
        <v>9999999.9900000002</v>
      </c>
      <c r="K1107" t="s">
        <v>31</v>
      </c>
      <c r="L1107" t="s">
        <v>217</v>
      </c>
      <c r="P1107" t="s">
        <v>250</v>
      </c>
      <c r="Q1107" t="s">
        <v>250</v>
      </c>
      <c r="R1107" t="s">
        <v>31</v>
      </c>
    </row>
    <row r="1108" spans="1:18" customFormat="1" x14ac:dyDescent="0.25">
      <c r="A1108" t="str">
        <f>"95098"</f>
        <v>95098</v>
      </c>
      <c r="B1108" t="str">
        <f>"03000"</f>
        <v>03000</v>
      </c>
      <c r="C1108" t="str">
        <f>"1500"</f>
        <v>1500</v>
      </c>
      <c r="D1108" t="str">
        <f>""</f>
        <v/>
      </c>
      <c r="E1108" t="s">
        <v>1218</v>
      </c>
      <c r="F1108" t="s">
        <v>216</v>
      </c>
      <c r="G1108" t="str">
        <f>""</f>
        <v/>
      </c>
      <c r="H1108" t="str">
        <f>" 00"</f>
        <v xml:space="preserve"> 00</v>
      </c>
      <c r="I1108">
        <v>0.01</v>
      </c>
      <c r="J1108">
        <v>9999999.9900000002</v>
      </c>
      <c r="K1108" t="s">
        <v>31</v>
      </c>
      <c r="L1108" t="s">
        <v>217</v>
      </c>
      <c r="P1108" t="s">
        <v>250</v>
      </c>
      <c r="Q1108" t="s">
        <v>250</v>
      </c>
      <c r="R1108" t="s">
        <v>31</v>
      </c>
    </row>
    <row r="1109" spans="1:18" customFormat="1" x14ac:dyDescent="0.25">
      <c r="A1109" t="str">
        <f>"95099"</f>
        <v>95099</v>
      </c>
      <c r="B1109" t="str">
        <f>"03000"</f>
        <v>03000</v>
      </c>
      <c r="C1109" t="str">
        <f>"1500"</f>
        <v>1500</v>
      </c>
      <c r="D1109" t="str">
        <f>""</f>
        <v/>
      </c>
      <c r="E1109" t="s">
        <v>1219</v>
      </c>
      <c r="F1109" t="s">
        <v>216</v>
      </c>
      <c r="G1109" t="str">
        <f>""</f>
        <v/>
      </c>
      <c r="H1109" t="str">
        <f>" 00"</f>
        <v xml:space="preserve"> 00</v>
      </c>
      <c r="I1109">
        <v>0.01</v>
      </c>
      <c r="J1109">
        <v>9999999.9900000002</v>
      </c>
      <c r="K1109" t="s">
        <v>31</v>
      </c>
      <c r="L1109" t="s">
        <v>217</v>
      </c>
      <c r="P1109" t="s">
        <v>250</v>
      </c>
      <c r="Q1109" t="s">
        <v>250</v>
      </c>
      <c r="R1109" t="s">
        <v>31</v>
      </c>
    </row>
    <row r="1110" spans="1:18" customFormat="1" x14ac:dyDescent="0.25">
      <c r="A1110" t="str">
        <f>"95101"</f>
        <v>95101</v>
      </c>
      <c r="B1110" t="str">
        <f>"03000"</f>
        <v>03000</v>
      </c>
      <c r="C1110" t="str">
        <f>"1500"</f>
        <v>1500</v>
      </c>
      <c r="D1110" t="str">
        <f>""</f>
        <v/>
      </c>
      <c r="E1110" t="s">
        <v>1220</v>
      </c>
      <c r="F1110" t="s">
        <v>216</v>
      </c>
      <c r="G1110" t="str">
        <f>""</f>
        <v/>
      </c>
      <c r="H1110" t="str">
        <f>" 00"</f>
        <v xml:space="preserve"> 00</v>
      </c>
      <c r="I1110">
        <v>0.01</v>
      </c>
      <c r="J1110">
        <v>9999999.9900000002</v>
      </c>
      <c r="K1110" t="s">
        <v>31</v>
      </c>
      <c r="L1110" t="s">
        <v>217</v>
      </c>
      <c r="P1110" t="s">
        <v>250</v>
      </c>
      <c r="Q1110" t="s">
        <v>250</v>
      </c>
      <c r="R1110" t="s">
        <v>31</v>
      </c>
    </row>
    <row r="1111" spans="1:18" customFormat="1" x14ac:dyDescent="0.25">
      <c r="A1111" t="str">
        <f>"95104"</f>
        <v>95104</v>
      </c>
      <c r="B1111" t="str">
        <f>"03000"</f>
        <v>03000</v>
      </c>
      <c r="C1111" t="str">
        <f>"1500"</f>
        <v>1500</v>
      </c>
      <c r="D1111" t="str">
        <f>""</f>
        <v/>
      </c>
      <c r="E1111" t="s">
        <v>1221</v>
      </c>
      <c r="F1111" t="s">
        <v>216</v>
      </c>
      <c r="G1111" t="str">
        <f>""</f>
        <v/>
      </c>
      <c r="H1111" t="str">
        <f>" 00"</f>
        <v xml:space="preserve"> 00</v>
      </c>
      <c r="I1111">
        <v>0.01</v>
      </c>
      <c r="J1111">
        <v>9999999.9900000002</v>
      </c>
      <c r="K1111" t="s">
        <v>31</v>
      </c>
      <c r="L1111" t="s">
        <v>217</v>
      </c>
      <c r="P1111" t="s">
        <v>250</v>
      </c>
      <c r="Q1111" t="s">
        <v>250</v>
      </c>
      <c r="R1111" t="s">
        <v>31</v>
      </c>
    </row>
    <row r="1112" spans="1:18" customFormat="1" x14ac:dyDescent="0.25">
      <c r="A1112" t="str">
        <f>"95105"</f>
        <v>95105</v>
      </c>
      <c r="B1112" t="str">
        <f>"03000"</f>
        <v>03000</v>
      </c>
      <c r="C1112" t="str">
        <f>"1500"</f>
        <v>1500</v>
      </c>
      <c r="D1112" t="str">
        <f>""</f>
        <v/>
      </c>
      <c r="E1112" t="s">
        <v>1222</v>
      </c>
      <c r="F1112" t="s">
        <v>216</v>
      </c>
      <c r="G1112" t="str">
        <f>""</f>
        <v/>
      </c>
      <c r="H1112" t="str">
        <f>" 00"</f>
        <v xml:space="preserve"> 00</v>
      </c>
      <c r="I1112">
        <v>0.01</v>
      </c>
      <c r="J1112">
        <v>9999999.9900000002</v>
      </c>
      <c r="K1112" t="s">
        <v>31</v>
      </c>
      <c r="L1112" t="s">
        <v>217</v>
      </c>
      <c r="P1112" t="s">
        <v>250</v>
      </c>
      <c r="Q1112" t="s">
        <v>250</v>
      </c>
      <c r="R1112" t="s">
        <v>31</v>
      </c>
    </row>
    <row r="1113" spans="1:18" customFormat="1" x14ac:dyDescent="0.25">
      <c r="A1113" t="str">
        <f>"95107"</f>
        <v>95107</v>
      </c>
      <c r="B1113" t="str">
        <f>"03000"</f>
        <v>03000</v>
      </c>
      <c r="C1113" t="str">
        <f>"1500"</f>
        <v>1500</v>
      </c>
      <c r="D1113" t="str">
        <f>""</f>
        <v/>
      </c>
      <c r="E1113" t="s">
        <v>1223</v>
      </c>
      <c r="F1113" t="s">
        <v>216</v>
      </c>
      <c r="G1113" t="str">
        <f>""</f>
        <v/>
      </c>
      <c r="H1113" t="str">
        <f>" 00"</f>
        <v xml:space="preserve"> 00</v>
      </c>
      <c r="I1113">
        <v>0.01</v>
      </c>
      <c r="J1113">
        <v>9999999.9900000002</v>
      </c>
      <c r="K1113" t="s">
        <v>31</v>
      </c>
      <c r="L1113" t="s">
        <v>217</v>
      </c>
      <c r="P1113" t="s">
        <v>250</v>
      </c>
      <c r="Q1113" t="s">
        <v>250</v>
      </c>
      <c r="R1113" t="s">
        <v>31</v>
      </c>
    </row>
    <row r="1114" spans="1:18" customFormat="1" x14ac:dyDescent="0.25">
      <c r="A1114" t="str">
        <f>"95108"</f>
        <v>95108</v>
      </c>
      <c r="B1114" t="str">
        <f>"03000"</f>
        <v>03000</v>
      </c>
      <c r="C1114" t="str">
        <f>"1500"</f>
        <v>1500</v>
      </c>
      <c r="D1114" t="str">
        <f>""</f>
        <v/>
      </c>
      <c r="E1114" t="s">
        <v>1224</v>
      </c>
      <c r="F1114" t="s">
        <v>216</v>
      </c>
      <c r="G1114" t="str">
        <f>""</f>
        <v/>
      </c>
      <c r="H1114" t="str">
        <f>" 00"</f>
        <v xml:space="preserve"> 00</v>
      </c>
      <c r="I1114">
        <v>0.01</v>
      </c>
      <c r="J1114">
        <v>9999999.9900000002</v>
      </c>
      <c r="K1114" t="s">
        <v>31</v>
      </c>
      <c r="L1114" t="s">
        <v>217</v>
      </c>
      <c r="P1114" t="s">
        <v>250</v>
      </c>
      <c r="Q1114" t="s">
        <v>250</v>
      </c>
      <c r="R1114" t="s">
        <v>31</v>
      </c>
    </row>
    <row r="1115" spans="1:18" customFormat="1" x14ac:dyDescent="0.25">
      <c r="A1115" t="str">
        <f>"95110"</f>
        <v>95110</v>
      </c>
      <c r="B1115" t="str">
        <f>"03000"</f>
        <v>03000</v>
      </c>
      <c r="C1115" t="str">
        <f>"1500"</f>
        <v>1500</v>
      </c>
      <c r="D1115" t="str">
        <f>""</f>
        <v/>
      </c>
      <c r="E1115" t="s">
        <v>1225</v>
      </c>
      <c r="F1115" t="s">
        <v>216</v>
      </c>
      <c r="G1115" t="str">
        <f>""</f>
        <v/>
      </c>
      <c r="H1115" t="str">
        <f>" 00"</f>
        <v xml:space="preserve"> 00</v>
      </c>
      <c r="I1115">
        <v>0.01</v>
      </c>
      <c r="J1115">
        <v>9999999.9900000002</v>
      </c>
      <c r="K1115" t="s">
        <v>31</v>
      </c>
      <c r="L1115" t="s">
        <v>217</v>
      </c>
      <c r="P1115" t="s">
        <v>250</v>
      </c>
      <c r="Q1115" t="s">
        <v>250</v>
      </c>
      <c r="R1115" t="s">
        <v>31</v>
      </c>
    </row>
    <row r="1116" spans="1:18" customFormat="1" x14ac:dyDescent="0.25">
      <c r="A1116" t="str">
        <f>"95111"</f>
        <v>95111</v>
      </c>
      <c r="B1116" t="str">
        <f>"03000"</f>
        <v>03000</v>
      </c>
      <c r="C1116" t="str">
        <f>"1500"</f>
        <v>1500</v>
      </c>
      <c r="D1116" t="str">
        <f>""</f>
        <v/>
      </c>
      <c r="E1116" t="s">
        <v>1226</v>
      </c>
      <c r="F1116" t="s">
        <v>216</v>
      </c>
      <c r="G1116" t="str">
        <f>""</f>
        <v/>
      </c>
      <c r="H1116" t="str">
        <f>" 00"</f>
        <v xml:space="preserve"> 00</v>
      </c>
      <c r="I1116">
        <v>0.01</v>
      </c>
      <c r="J1116">
        <v>9999999.9900000002</v>
      </c>
      <c r="K1116" t="s">
        <v>31</v>
      </c>
      <c r="L1116" t="s">
        <v>217</v>
      </c>
      <c r="P1116" t="s">
        <v>250</v>
      </c>
      <c r="Q1116" t="s">
        <v>250</v>
      </c>
      <c r="R1116" t="s">
        <v>31</v>
      </c>
    </row>
    <row r="1117" spans="1:18" customFormat="1" x14ac:dyDescent="0.25">
      <c r="A1117" t="str">
        <f>"95112"</f>
        <v>95112</v>
      </c>
      <c r="B1117" t="str">
        <f>"03000"</f>
        <v>03000</v>
      </c>
      <c r="C1117" t="str">
        <f>"1500"</f>
        <v>1500</v>
      </c>
      <c r="D1117" t="str">
        <f>""</f>
        <v/>
      </c>
      <c r="E1117" t="s">
        <v>1227</v>
      </c>
      <c r="F1117" t="s">
        <v>216</v>
      </c>
      <c r="G1117" t="str">
        <f>""</f>
        <v/>
      </c>
      <c r="H1117" t="str">
        <f>" 00"</f>
        <v xml:space="preserve"> 00</v>
      </c>
      <c r="I1117">
        <v>0.01</v>
      </c>
      <c r="J1117">
        <v>9999999.9900000002</v>
      </c>
      <c r="K1117" t="s">
        <v>31</v>
      </c>
      <c r="L1117" t="s">
        <v>217</v>
      </c>
      <c r="P1117" t="s">
        <v>250</v>
      </c>
      <c r="Q1117" t="s">
        <v>250</v>
      </c>
      <c r="R1117" t="s">
        <v>31</v>
      </c>
    </row>
    <row r="1118" spans="1:18" customFormat="1" x14ac:dyDescent="0.25">
      <c r="A1118" t="str">
        <f>"95113"</f>
        <v>95113</v>
      </c>
      <c r="B1118" t="str">
        <f>"03000"</f>
        <v>03000</v>
      </c>
      <c r="C1118" t="str">
        <f>"1500"</f>
        <v>1500</v>
      </c>
      <c r="D1118" t="str">
        <f>""</f>
        <v/>
      </c>
      <c r="E1118" t="s">
        <v>1228</v>
      </c>
      <c r="F1118" t="s">
        <v>216</v>
      </c>
      <c r="G1118" t="str">
        <f>""</f>
        <v/>
      </c>
      <c r="H1118" t="str">
        <f>" 00"</f>
        <v xml:space="preserve"> 00</v>
      </c>
      <c r="I1118">
        <v>0.01</v>
      </c>
      <c r="J1118">
        <v>9999999.9900000002</v>
      </c>
      <c r="K1118" t="s">
        <v>31</v>
      </c>
      <c r="L1118" t="s">
        <v>217</v>
      </c>
      <c r="P1118" t="s">
        <v>250</v>
      </c>
      <c r="Q1118" t="s">
        <v>250</v>
      </c>
      <c r="R1118" t="s">
        <v>31</v>
      </c>
    </row>
    <row r="1119" spans="1:18" customFormat="1" x14ac:dyDescent="0.25">
      <c r="A1119" t="str">
        <f>"95114"</f>
        <v>95114</v>
      </c>
      <c r="B1119" t="str">
        <f>"03000"</f>
        <v>03000</v>
      </c>
      <c r="C1119" t="str">
        <f>"1500"</f>
        <v>1500</v>
      </c>
      <c r="D1119" t="str">
        <f>""</f>
        <v/>
      </c>
      <c r="E1119" t="s">
        <v>1229</v>
      </c>
      <c r="F1119" t="s">
        <v>216</v>
      </c>
      <c r="G1119" t="str">
        <f>""</f>
        <v/>
      </c>
      <c r="H1119" t="str">
        <f>" 00"</f>
        <v xml:space="preserve"> 00</v>
      </c>
      <c r="I1119">
        <v>0.01</v>
      </c>
      <c r="J1119">
        <v>9999999.9900000002</v>
      </c>
      <c r="K1119" t="s">
        <v>31</v>
      </c>
      <c r="L1119" t="s">
        <v>217</v>
      </c>
      <c r="P1119" t="s">
        <v>250</v>
      </c>
      <c r="Q1119" t="s">
        <v>250</v>
      </c>
      <c r="R1119" t="s">
        <v>31</v>
      </c>
    </row>
    <row r="1120" spans="1:18" customFormat="1" x14ac:dyDescent="0.25">
      <c r="A1120" t="str">
        <f>"95115"</f>
        <v>95115</v>
      </c>
      <c r="B1120" t="str">
        <f>"03000"</f>
        <v>03000</v>
      </c>
      <c r="C1120" t="str">
        <f>"1500"</f>
        <v>1500</v>
      </c>
      <c r="D1120" t="str">
        <f>""</f>
        <v/>
      </c>
      <c r="E1120" t="s">
        <v>1230</v>
      </c>
      <c r="F1120" t="s">
        <v>216</v>
      </c>
      <c r="G1120" t="str">
        <f>""</f>
        <v/>
      </c>
      <c r="H1120" t="str">
        <f>" 00"</f>
        <v xml:space="preserve"> 00</v>
      </c>
      <c r="I1120">
        <v>0.01</v>
      </c>
      <c r="J1120">
        <v>9999999.9900000002</v>
      </c>
      <c r="K1120" t="s">
        <v>31</v>
      </c>
      <c r="L1120" t="s">
        <v>217</v>
      </c>
      <c r="P1120" t="s">
        <v>250</v>
      </c>
      <c r="Q1120" t="s">
        <v>250</v>
      </c>
      <c r="R1120" t="s">
        <v>31</v>
      </c>
    </row>
    <row r="1121" spans="1:18" customFormat="1" x14ac:dyDescent="0.25">
      <c r="A1121" t="str">
        <f>"95116"</f>
        <v>95116</v>
      </c>
      <c r="B1121" t="str">
        <f>"03000"</f>
        <v>03000</v>
      </c>
      <c r="C1121" t="str">
        <f>"1500"</f>
        <v>1500</v>
      </c>
      <c r="D1121" t="str">
        <f>""</f>
        <v/>
      </c>
      <c r="E1121" t="s">
        <v>1231</v>
      </c>
      <c r="F1121" t="s">
        <v>216</v>
      </c>
      <c r="G1121" t="str">
        <f>""</f>
        <v/>
      </c>
      <c r="H1121" t="str">
        <f>" 00"</f>
        <v xml:space="preserve"> 00</v>
      </c>
      <c r="I1121">
        <v>0.01</v>
      </c>
      <c r="J1121">
        <v>9999999.9900000002</v>
      </c>
      <c r="K1121" t="s">
        <v>31</v>
      </c>
      <c r="L1121" t="s">
        <v>217</v>
      </c>
      <c r="P1121" t="s">
        <v>250</v>
      </c>
      <c r="Q1121" t="s">
        <v>250</v>
      </c>
      <c r="R1121" t="s">
        <v>31</v>
      </c>
    </row>
    <row r="1122" spans="1:18" customFormat="1" x14ac:dyDescent="0.25">
      <c r="A1122" t="str">
        <f>"95118"</f>
        <v>95118</v>
      </c>
      <c r="B1122" t="str">
        <f>"03000"</f>
        <v>03000</v>
      </c>
      <c r="C1122" t="str">
        <f>"1500"</f>
        <v>1500</v>
      </c>
      <c r="D1122" t="str">
        <f>""</f>
        <v/>
      </c>
      <c r="E1122" t="s">
        <v>1232</v>
      </c>
      <c r="F1122" t="s">
        <v>216</v>
      </c>
      <c r="G1122" t="str">
        <f>""</f>
        <v/>
      </c>
      <c r="H1122" t="str">
        <f>" 00"</f>
        <v xml:space="preserve"> 00</v>
      </c>
      <c r="I1122">
        <v>0.01</v>
      </c>
      <c r="J1122">
        <v>9999999.9900000002</v>
      </c>
      <c r="K1122" t="s">
        <v>31</v>
      </c>
      <c r="L1122" t="s">
        <v>217</v>
      </c>
      <c r="P1122" t="s">
        <v>250</v>
      </c>
      <c r="Q1122" t="s">
        <v>250</v>
      </c>
      <c r="R1122" t="s">
        <v>31</v>
      </c>
    </row>
    <row r="1123" spans="1:18" customFormat="1" x14ac:dyDescent="0.25">
      <c r="A1123" t="str">
        <f>"95119"</f>
        <v>95119</v>
      </c>
      <c r="B1123" t="str">
        <f>"03000"</f>
        <v>03000</v>
      </c>
      <c r="C1123" t="str">
        <f>"1500"</f>
        <v>1500</v>
      </c>
      <c r="D1123" t="str">
        <f>""</f>
        <v/>
      </c>
      <c r="E1123" t="s">
        <v>1233</v>
      </c>
      <c r="F1123" t="s">
        <v>216</v>
      </c>
      <c r="G1123" t="str">
        <f>""</f>
        <v/>
      </c>
      <c r="H1123" t="str">
        <f>" 00"</f>
        <v xml:space="preserve"> 00</v>
      </c>
      <c r="I1123">
        <v>0.01</v>
      </c>
      <c r="J1123">
        <v>9999999.9900000002</v>
      </c>
      <c r="K1123" t="s">
        <v>31</v>
      </c>
      <c r="L1123" t="s">
        <v>217</v>
      </c>
      <c r="P1123" t="s">
        <v>250</v>
      </c>
      <c r="Q1123" t="s">
        <v>250</v>
      </c>
      <c r="R1123" t="s">
        <v>31</v>
      </c>
    </row>
    <row r="1124" spans="1:18" customFormat="1" x14ac:dyDescent="0.25">
      <c r="A1124" t="str">
        <f>"95120"</f>
        <v>95120</v>
      </c>
      <c r="B1124" t="str">
        <f>"03000"</f>
        <v>03000</v>
      </c>
      <c r="C1124" t="str">
        <f>"1500"</f>
        <v>1500</v>
      </c>
      <c r="D1124" t="str">
        <f>""</f>
        <v/>
      </c>
      <c r="E1124" t="s">
        <v>1234</v>
      </c>
      <c r="F1124" t="s">
        <v>216</v>
      </c>
      <c r="G1124" t="str">
        <f>""</f>
        <v/>
      </c>
      <c r="H1124" t="str">
        <f>" 00"</f>
        <v xml:space="preserve"> 00</v>
      </c>
      <c r="I1124">
        <v>0.01</v>
      </c>
      <c r="J1124">
        <v>9999999.9900000002</v>
      </c>
      <c r="K1124" t="s">
        <v>31</v>
      </c>
      <c r="L1124" t="s">
        <v>217</v>
      </c>
      <c r="P1124" t="s">
        <v>250</v>
      </c>
      <c r="Q1124" t="s">
        <v>250</v>
      </c>
      <c r="R1124" t="s">
        <v>31</v>
      </c>
    </row>
    <row r="1125" spans="1:18" customFormat="1" x14ac:dyDescent="0.25">
      <c r="A1125" t="str">
        <f>"95122"</f>
        <v>95122</v>
      </c>
      <c r="B1125" t="str">
        <f>"03000"</f>
        <v>03000</v>
      </c>
      <c r="C1125" t="str">
        <f>"1500"</f>
        <v>1500</v>
      </c>
      <c r="D1125" t="str">
        <f>""</f>
        <v/>
      </c>
      <c r="E1125" t="s">
        <v>1235</v>
      </c>
      <c r="F1125" t="s">
        <v>216</v>
      </c>
      <c r="G1125" t="str">
        <f>""</f>
        <v/>
      </c>
      <c r="H1125" t="str">
        <f>" 00"</f>
        <v xml:space="preserve"> 00</v>
      </c>
      <c r="I1125">
        <v>0.01</v>
      </c>
      <c r="J1125">
        <v>9999999.9900000002</v>
      </c>
      <c r="K1125" t="s">
        <v>31</v>
      </c>
      <c r="L1125" t="s">
        <v>217</v>
      </c>
      <c r="P1125" t="s">
        <v>250</v>
      </c>
      <c r="Q1125" t="s">
        <v>250</v>
      </c>
      <c r="R1125" t="s">
        <v>31</v>
      </c>
    </row>
    <row r="1126" spans="1:18" customFormat="1" x14ac:dyDescent="0.25">
      <c r="A1126" t="str">
        <f>"95123"</f>
        <v>95123</v>
      </c>
      <c r="B1126" t="str">
        <f>"03000"</f>
        <v>03000</v>
      </c>
      <c r="C1126" t="str">
        <f>"1500"</f>
        <v>1500</v>
      </c>
      <c r="D1126" t="str">
        <f>""</f>
        <v/>
      </c>
      <c r="E1126" t="s">
        <v>1236</v>
      </c>
      <c r="F1126" t="s">
        <v>216</v>
      </c>
      <c r="G1126" t="str">
        <f>""</f>
        <v/>
      </c>
      <c r="H1126" t="str">
        <f>" 00"</f>
        <v xml:space="preserve"> 00</v>
      </c>
      <c r="I1126">
        <v>0.01</v>
      </c>
      <c r="J1126">
        <v>9999999.9900000002</v>
      </c>
      <c r="K1126" t="s">
        <v>31</v>
      </c>
      <c r="L1126" t="s">
        <v>217</v>
      </c>
      <c r="P1126" t="s">
        <v>250</v>
      </c>
      <c r="Q1126" t="s">
        <v>250</v>
      </c>
      <c r="R1126" t="s">
        <v>31</v>
      </c>
    </row>
    <row r="1127" spans="1:18" customFormat="1" x14ac:dyDescent="0.25">
      <c r="A1127" t="str">
        <f>"95124"</f>
        <v>95124</v>
      </c>
      <c r="B1127" t="str">
        <f>"03000"</f>
        <v>03000</v>
      </c>
      <c r="C1127" t="str">
        <f>"1500"</f>
        <v>1500</v>
      </c>
      <c r="D1127" t="str">
        <f>""</f>
        <v/>
      </c>
      <c r="E1127" t="s">
        <v>1237</v>
      </c>
      <c r="F1127" t="s">
        <v>216</v>
      </c>
      <c r="G1127" t="str">
        <f>""</f>
        <v/>
      </c>
      <c r="H1127" t="str">
        <f>" 00"</f>
        <v xml:space="preserve"> 00</v>
      </c>
      <c r="I1127">
        <v>0.01</v>
      </c>
      <c r="J1127">
        <v>9999999.9900000002</v>
      </c>
      <c r="K1127" t="s">
        <v>31</v>
      </c>
      <c r="L1127" t="s">
        <v>217</v>
      </c>
      <c r="P1127" t="s">
        <v>250</v>
      </c>
      <c r="Q1127" t="s">
        <v>250</v>
      </c>
      <c r="R1127" t="s">
        <v>31</v>
      </c>
    </row>
    <row r="1128" spans="1:18" customFormat="1" x14ac:dyDescent="0.25">
      <c r="A1128" t="str">
        <f>"95125"</f>
        <v>95125</v>
      </c>
      <c r="B1128" t="str">
        <f>"03000"</f>
        <v>03000</v>
      </c>
      <c r="C1128" t="str">
        <f>"1500"</f>
        <v>1500</v>
      </c>
      <c r="D1128" t="str">
        <f>""</f>
        <v/>
      </c>
      <c r="E1128" t="s">
        <v>1238</v>
      </c>
      <c r="F1128" t="s">
        <v>216</v>
      </c>
      <c r="G1128" t="str">
        <f>""</f>
        <v/>
      </c>
      <c r="H1128" t="str">
        <f>" 00"</f>
        <v xml:space="preserve"> 00</v>
      </c>
      <c r="I1128">
        <v>0.01</v>
      </c>
      <c r="J1128">
        <v>9999999.9900000002</v>
      </c>
      <c r="K1128" t="s">
        <v>31</v>
      </c>
      <c r="L1128" t="s">
        <v>217</v>
      </c>
      <c r="P1128" t="s">
        <v>250</v>
      </c>
      <c r="Q1128" t="s">
        <v>250</v>
      </c>
      <c r="R1128" t="s">
        <v>31</v>
      </c>
    </row>
    <row r="1129" spans="1:18" customFormat="1" x14ac:dyDescent="0.25">
      <c r="A1129" t="str">
        <f>"95126"</f>
        <v>95126</v>
      </c>
      <c r="B1129" t="str">
        <f>"03000"</f>
        <v>03000</v>
      </c>
      <c r="C1129" t="str">
        <f>"1500"</f>
        <v>1500</v>
      </c>
      <c r="D1129" t="str">
        <f>""</f>
        <v/>
      </c>
      <c r="E1129" t="s">
        <v>1239</v>
      </c>
      <c r="F1129" t="s">
        <v>216</v>
      </c>
      <c r="G1129" t="str">
        <f>""</f>
        <v/>
      </c>
      <c r="H1129" t="str">
        <f>" 00"</f>
        <v xml:space="preserve"> 00</v>
      </c>
      <c r="I1129">
        <v>0.01</v>
      </c>
      <c r="J1129">
        <v>9999999.9900000002</v>
      </c>
      <c r="K1129" t="s">
        <v>31</v>
      </c>
      <c r="L1129" t="s">
        <v>217</v>
      </c>
      <c r="P1129" t="s">
        <v>250</v>
      </c>
      <c r="Q1129" t="s">
        <v>250</v>
      </c>
      <c r="R1129" t="s">
        <v>31</v>
      </c>
    </row>
    <row r="1130" spans="1:18" customFormat="1" x14ac:dyDescent="0.25">
      <c r="A1130" t="str">
        <f>"95127"</f>
        <v>95127</v>
      </c>
      <c r="B1130" t="str">
        <f>"03000"</f>
        <v>03000</v>
      </c>
      <c r="C1130" t="str">
        <f>"1500"</f>
        <v>1500</v>
      </c>
      <c r="D1130" t="str">
        <f>""</f>
        <v/>
      </c>
      <c r="E1130" t="s">
        <v>1240</v>
      </c>
      <c r="F1130" t="s">
        <v>216</v>
      </c>
      <c r="G1130" t="str">
        <f>""</f>
        <v/>
      </c>
      <c r="H1130" t="str">
        <f>" 00"</f>
        <v xml:space="preserve"> 00</v>
      </c>
      <c r="I1130">
        <v>0.01</v>
      </c>
      <c r="J1130">
        <v>9999999.9900000002</v>
      </c>
      <c r="K1130" t="s">
        <v>31</v>
      </c>
      <c r="L1130" t="s">
        <v>217</v>
      </c>
      <c r="P1130" t="s">
        <v>250</v>
      </c>
      <c r="Q1130" t="s">
        <v>250</v>
      </c>
      <c r="R1130" t="s">
        <v>31</v>
      </c>
    </row>
    <row r="1131" spans="1:18" customFormat="1" x14ac:dyDescent="0.25">
      <c r="A1131" t="str">
        <f>"95128"</f>
        <v>95128</v>
      </c>
      <c r="B1131" t="str">
        <f>"03000"</f>
        <v>03000</v>
      </c>
      <c r="C1131" t="str">
        <f>"1500"</f>
        <v>1500</v>
      </c>
      <c r="D1131" t="str">
        <f>""</f>
        <v/>
      </c>
      <c r="E1131" t="s">
        <v>1241</v>
      </c>
      <c r="F1131" t="s">
        <v>216</v>
      </c>
      <c r="G1131" t="str">
        <f>""</f>
        <v/>
      </c>
      <c r="H1131" t="str">
        <f>" 00"</f>
        <v xml:space="preserve"> 00</v>
      </c>
      <c r="I1131">
        <v>0.01</v>
      </c>
      <c r="J1131">
        <v>9999999.9900000002</v>
      </c>
      <c r="K1131" t="s">
        <v>31</v>
      </c>
      <c r="L1131" t="s">
        <v>217</v>
      </c>
      <c r="P1131" t="s">
        <v>250</v>
      </c>
      <c r="Q1131" t="s">
        <v>250</v>
      </c>
      <c r="R1131" t="s">
        <v>31</v>
      </c>
    </row>
    <row r="1132" spans="1:18" customFormat="1" x14ac:dyDescent="0.25">
      <c r="A1132" t="str">
        <f>"95129"</f>
        <v>95129</v>
      </c>
      <c r="B1132" t="str">
        <f>"03000"</f>
        <v>03000</v>
      </c>
      <c r="C1132" t="str">
        <f>"1500"</f>
        <v>1500</v>
      </c>
      <c r="D1132" t="str">
        <f>""</f>
        <v/>
      </c>
      <c r="E1132" t="s">
        <v>1242</v>
      </c>
      <c r="F1132" t="s">
        <v>216</v>
      </c>
      <c r="G1132" t="str">
        <f>""</f>
        <v/>
      </c>
      <c r="H1132" t="str">
        <f>" 00"</f>
        <v xml:space="preserve"> 00</v>
      </c>
      <c r="I1132">
        <v>0.01</v>
      </c>
      <c r="J1132">
        <v>9999999.9900000002</v>
      </c>
      <c r="K1132" t="s">
        <v>31</v>
      </c>
      <c r="L1132" t="s">
        <v>217</v>
      </c>
      <c r="P1132" t="s">
        <v>250</v>
      </c>
      <c r="Q1132" t="s">
        <v>250</v>
      </c>
      <c r="R1132" t="s">
        <v>31</v>
      </c>
    </row>
    <row r="1133" spans="1:18" customFormat="1" x14ac:dyDescent="0.25">
      <c r="A1133" t="str">
        <f>"95130"</f>
        <v>95130</v>
      </c>
      <c r="B1133" t="str">
        <f>"03000"</f>
        <v>03000</v>
      </c>
      <c r="C1133" t="str">
        <f>"1500"</f>
        <v>1500</v>
      </c>
      <c r="D1133" t="str">
        <f>""</f>
        <v/>
      </c>
      <c r="E1133" t="s">
        <v>1243</v>
      </c>
      <c r="F1133" t="s">
        <v>216</v>
      </c>
      <c r="G1133" t="str">
        <f>""</f>
        <v/>
      </c>
      <c r="H1133" t="str">
        <f>" 00"</f>
        <v xml:space="preserve"> 00</v>
      </c>
      <c r="I1133">
        <v>0.01</v>
      </c>
      <c r="J1133">
        <v>9999999.9900000002</v>
      </c>
      <c r="K1133" t="s">
        <v>31</v>
      </c>
      <c r="L1133" t="s">
        <v>217</v>
      </c>
      <c r="P1133" t="s">
        <v>250</v>
      </c>
      <c r="Q1133" t="s">
        <v>250</v>
      </c>
      <c r="R1133" t="s">
        <v>31</v>
      </c>
    </row>
    <row r="1134" spans="1:18" customFormat="1" x14ac:dyDescent="0.25">
      <c r="A1134" t="str">
        <f>"95131"</f>
        <v>95131</v>
      </c>
      <c r="B1134" t="str">
        <f>"03000"</f>
        <v>03000</v>
      </c>
      <c r="C1134" t="str">
        <f>"1500"</f>
        <v>1500</v>
      </c>
      <c r="D1134" t="str">
        <f>""</f>
        <v/>
      </c>
      <c r="E1134" t="s">
        <v>1244</v>
      </c>
      <c r="F1134" t="s">
        <v>216</v>
      </c>
      <c r="G1134" t="str">
        <f>""</f>
        <v/>
      </c>
      <c r="H1134" t="str">
        <f>" 00"</f>
        <v xml:space="preserve"> 00</v>
      </c>
      <c r="I1134">
        <v>0.01</v>
      </c>
      <c r="J1134">
        <v>9999999.9900000002</v>
      </c>
      <c r="K1134" t="s">
        <v>31</v>
      </c>
      <c r="L1134" t="s">
        <v>217</v>
      </c>
      <c r="P1134" t="s">
        <v>250</v>
      </c>
      <c r="Q1134" t="s">
        <v>250</v>
      </c>
      <c r="R1134" t="s">
        <v>31</v>
      </c>
    </row>
    <row r="1135" spans="1:18" customFormat="1" x14ac:dyDescent="0.25">
      <c r="A1135" t="str">
        <f>"95132"</f>
        <v>95132</v>
      </c>
      <c r="B1135" t="str">
        <f>"03000"</f>
        <v>03000</v>
      </c>
      <c r="C1135" t="str">
        <f>"1500"</f>
        <v>1500</v>
      </c>
      <c r="D1135" t="str">
        <f>""</f>
        <v/>
      </c>
      <c r="E1135" t="s">
        <v>1245</v>
      </c>
      <c r="F1135" t="s">
        <v>216</v>
      </c>
      <c r="G1135" t="str">
        <f>""</f>
        <v/>
      </c>
      <c r="H1135" t="str">
        <f>" 00"</f>
        <v xml:space="preserve"> 00</v>
      </c>
      <c r="I1135">
        <v>0.01</v>
      </c>
      <c r="J1135">
        <v>9999999.9900000002</v>
      </c>
      <c r="K1135" t="s">
        <v>31</v>
      </c>
      <c r="L1135" t="s">
        <v>217</v>
      </c>
      <c r="P1135" t="s">
        <v>250</v>
      </c>
      <c r="Q1135" t="s">
        <v>250</v>
      </c>
      <c r="R1135" t="s">
        <v>31</v>
      </c>
    </row>
    <row r="1136" spans="1:18" customFormat="1" x14ac:dyDescent="0.25">
      <c r="A1136" t="str">
        <f>"95133"</f>
        <v>95133</v>
      </c>
      <c r="B1136" t="str">
        <f>"03000"</f>
        <v>03000</v>
      </c>
      <c r="C1136" t="str">
        <f>"1500"</f>
        <v>1500</v>
      </c>
      <c r="D1136" t="str">
        <f>""</f>
        <v/>
      </c>
      <c r="E1136" t="s">
        <v>1246</v>
      </c>
      <c r="F1136" t="s">
        <v>216</v>
      </c>
      <c r="G1136" t="str">
        <f>""</f>
        <v/>
      </c>
      <c r="H1136" t="str">
        <f>" 00"</f>
        <v xml:space="preserve"> 00</v>
      </c>
      <c r="I1136">
        <v>0.01</v>
      </c>
      <c r="J1136">
        <v>9999999.9900000002</v>
      </c>
      <c r="K1136" t="s">
        <v>31</v>
      </c>
      <c r="L1136" t="s">
        <v>217</v>
      </c>
      <c r="P1136" t="s">
        <v>250</v>
      </c>
      <c r="Q1136" t="s">
        <v>250</v>
      </c>
      <c r="R1136" t="s">
        <v>31</v>
      </c>
    </row>
    <row r="1137" spans="1:18" customFormat="1" x14ac:dyDescent="0.25">
      <c r="A1137" t="str">
        <f>"95134"</f>
        <v>95134</v>
      </c>
      <c r="B1137" t="str">
        <f>"03000"</f>
        <v>03000</v>
      </c>
      <c r="C1137" t="str">
        <f>"1500"</f>
        <v>1500</v>
      </c>
      <c r="D1137" t="str">
        <f>""</f>
        <v/>
      </c>
      <c r="E1137" t="s">
        <v>1247</v>
      </c>
      <c r="F1137" t="s">
        <v>216</v>
      </c>
      <c r="G1137" t="str">
        <f>""</f>
        <v/>
      </c>
      <c r="H1137" t="str">
        <f>" 00"</f>
        <v xml:space="preserve"> 00</v>
      </c>
      <c r="I1137">
        <v>0.01</v>
      </c>
      <c r="J1137">
        <v>9999999.9900000002</v>
      </c>
      <c r="K1137" t="s">
        <v>31</v>
      </c>
      <c r="L1137" t="s">
        <v>217</v>
      </c>
      <c r="P1137" t="s">
        <v>250</v>
      </c>
      <c r="Q1137" t="s">
        <v>250</v>
      </c>
      <c r="R1137" t="s">
        <v>31</v>
      </c>
    </row>
    <row r="1138" spans="1:18" customFormat="1" x14ac:dyDescent="0.25">
      <c r="A1138" t="str">
        <f>"95135"</f>
        <v>95135</v>
      </c>
      <c r="B1138" t="str">
        <f>"03000"</f>
        <v>03000</v>
      </c>
      <c r="C1138" t="str">
        <f>"1500"</f>
        <v>1500</v>
      </c>
      <c r="D1138" t="str">
        <f>""</f>
        <v/>
      </c>
      <c r="E1138" t="s">
        <v>1248</v>
      </c>
      <c r="F1138" t="s">
        <v>216</v>
      </c>
      <c r="G1138" t="str">
        <f>""</f>
        <v/>
      </c>
      <c r="H1138" t="str">
        <f>" 00"</f>
        <v xml:space="preserve"> 00</v>
      </c>
      <c r="I1138">
        <v>0.01</v>
      </c>
      <c r="J1138">
        <v>9999999.9900000002</v>
      </c>
      <c r="K1138" t="s">
        <v>31</v>
      </c>
      <c r="L1138" t="s">
        <v>217</v>
      </c>
      <c r="P1138" t="s">
        <v>250</v>
      </c>
      <c r="Q1138" t="s">
        <v>250</v>
      </c>
      <c r="R1138" t="s">
        <v>31</v>
      </c>
    </row>
    <row r="1139" spans="1:18" customFormat="1" x14ac:dyDescent="0.25">
      <c r="A1139" t="str">
        <f>"95136"</f>
        <v>95136</v>
      </c>
      <c r="B1139" t="str">
        <f>"03000"</f>
        <v>03000</v>
      </c>
      <c r="C1139" t="str">
        <f>"1500"</f>
        <v>1500</v>
      </c>
      <c r="D1139" t="str">
        <f>""</f>
        <v/>
      </c>
      <c r="E1139" t="s">
        <v>1249</v>
      </c>
      <c r="F1139" t="s">
        <v>216</v>
      </c>
      <c r="G1139" t="str">
        <f>""</f>
        <v/>
      </c>
      <c r="H1139" t="str">
        <f>" 00"</f>
        <v xml:space="preserve"> 00</v>
      </c>
      <c r="I1139">
        <v>0.01</v>
      </c>
      <c r="J1139">
        <v>9999999.9900000002</v>
      </c>
      <c r="K1139" t="s">
        <v>31</v>
      </c>
      <c r="L1139" t="s">
        <v>217</v>
      </c>
      <c r="P1139" t="s">
        <v>250</v>
      </c>
      <c r="Q1139" t="s">
        <v>250</v>
      </c>
      <c r="R1139" t="s">
        <v>31</v>
      </c>
    </row>
    <row r="1140" spans="1:18" customFormat="1" x14ac:dyDescent="0.25">
      <c r="A1140" t="str">
        <f>"95140"</f>
        <v>95140</v>
      </c>
      <c r="B1140" t="str">
        <f>"03000"</f>
        <v>03000</v>
      </c>
      <c r="C1140" t="str">
        <f>"1500"</f>
        <v>1500</v>
      </c>
      <c r="D1140" t="str">
        <f>""</f>
        <v/>
      </c>
      <c r="E1140" t="s">
        <v>1250</v>
      </c>
      <c r="F1140" t="s">
        <v>216</v>
      </c>
      <c r="G1140" t="str">
        <f>""</f>
        <v/>
      </c>
      <c r="H1140" t="str">
        <f>" 00"</f>
        <v xml:space="preserve"> 00</v>
      </c>
      <c r="I1140">
        <v>0.01</v>
      </c>
      <c r="J1140">
        <v>9999999.9900000002</v>
      </c>
      <c r="K1140" t="s">
        <v>31</v>
      </c>
      <c r="L1140" t="s">
        <v>217</v>
      </c>
      <c r="P1140" t="s">
        <v>250</v>
      </c>
      <c r="Q1140" t="s">
        <v>250</v>
      </c>
      <c r="R1140" t="s">
        <v>31</v>
      </c>
    </row>
    <row r="1141" spans="1:18" customFormat="1" x14ac:dyDescent="0.25">
      <c r="A1141" t="str">
        <f>"95141"</f>
        <v>95141</v>
      </c>
      <c r="B1141" t="str">
        <f>"03000"</f>
        <v>03000</v>
      </c>
      <c r="C1141" t="str">
        <f>"1500"</f>
        <v>1500</v>
      </c>
      <c r="D1141" t="str">
        <f>""</f>
        <v/>
      </c>
      <c r="E1141" t="s">
        <v>1251</v>
      </c>
      <c r="F1141" t="s">
        <v>216</v>
      </c>
      <c r="G1141" t="str">
        <f>""</f>
        <v/>
      </c>
      <c r="H1141" t="str">
        <f>" 00"</f>
        <v xml:space="preserve"> 00</v>
      </c>
      <c r="I1141">
        <v>0.01</v>
      </c>
      <c r="J1141">
        <v>9999999.9900000002</v>
      </c>
      <c r="K1141" t="s">
        <v>31</v>
      </c>
      <c r="L1141" t="s">
        <v>217</v>
      </c>
      <c r="P1141" t="s">
        <v>250</v>
      </c>
      <c r="Q1141" t="s">
        <v>250</v>
      </c>
      <c r="R1141" t="s">
        <v>31</v>
      </c>
    </row>
    <row r="1142" spans="1:18" customFormat="1" x14ac:dyDescent="0.25">
      <c r="A1142" t="str">
        <f>"95142"</f>
        <v>95142</v>
      </c>
      <c r="B1142" t="str">
        <f>"03000"</f>
        <v>03000</v>
      </c>
      <c r="C1142" t="str">
        <f>"1500"</f>
        <v>1500</v>
      </c>
      <c r="D1142" t="str">
        <f>""</f>
        <v/>
      </c>
      <c r="E1142" t="s">
        <v>1252</v>
      </c>
      <c r="F1142" t="s">
        <v>216</v>
      </c>
      <c r="G1142" t="str">
        <f>""</f>
        <v/>
      </c>
      <c r="H1142" t="str">
        <f>" 00"</f>
        <v xml:space="preserve"> 00</v>
      </c>
      <c r="I1142">
        <v>0.01</v>
      </c>
      <c r="J1142">
        <v>9999999.9900000002</v>
      </c>
      <c r="K1142" t="s">
        <v>31</v>
      </c>
      <c r="L1142" t="s">
        <v>217</v>
      </c>
      <c r="P1142" t="s">
        <v>250</v>
      </c>
      <c r="Q1142" t="s">
        <v>250</v>
      </c>
      <c r="R1142" t="s">
        <v>31</v>
      </c>
    </row>
    <row r="1143" spans="1:18" customFormat="1" x14ac:dyDescent="0.25">
      <c r="A1143" t="str">
        <f>"95143"</f>
        <v>95143</v>
      </c>
      <c r="B1143" t="str">
        <f>"03000"</f>
        <v>03000</v>
      </c>
      <c r="C1143" t="str">
        <f>"1500"</f>
        <v>1500</v>
      </c>
      <c r="D1143" t="str">
        <f>""</f>
        <v/>
      </c>
      <c r="E1143" t="s">
        <v>1253</v>
      </c>
      <c r="F1143" t="s">
        <v>216</v>
      </c>
      <c r="G1143" t="str">
        <f>""</f>
        <v/>
      </c>
      <c r="H1143" t="str">
        <f>" 00"</f>
        <v xml:space="preserve"> 00</v>
      </c>
      <c r="I1143">
        <v>0.01</v>
      </c>
      <c r="J1143">
        <v>9999999.9900000002</v>
      </c>
      <c r="K1143" t="s">
        <v>31</v>
      </c>
      <c r="L1143" t="s">
        <v>217</v>
      </c>
      <c r="P1143" t="s">
        <v>250</v>
      </c>
      <c r="Q1143" t="s">
        <v>250</v>
      </c>
      <c r="R1143" t="s">
        <v>31</v>
      </c>
    </row>
    <row r="1144" spans="1:18" customFormat="1" x14ac:dyDescent="0.25">
      <c r="A1144" t="str">
        <f>"95144"</f>
        <v>95144</v>
      </c>
      <c r="B1144" t="str">
        <f>"03000"</f>
        <v>03000</v>
      </c>
      <c r="C1144" t="str">
        <f>"1500"</f>
        <v>1500</v>
      </c>
      <c r="D1144" t="str">
        <f>""</f>
        <v/>
      </c>
      <c r="E1144" t="s">
        <v>1254</v>
      </c>
      <c r="F1144" t="s">
        <v>216</v>
      </c>
      <c r="G1144" t="str">
        <f>""</f>
        <v/>
      </c>
      <c r="H1144" t="str">
        <f>" 00"</f>
        <v xml:space="preserve"> 00</v>
      </c>
      <c r="I1144">
        <v>0.01</v>
      </c>
      <c r="J1144">
        <v>9999999.9900000002</v>
      </c>
      <c r="K1144" t="s">
        <v>31</v>
      </c>
      <c r="L1144" t="s">
        <v>217</v>
      </c>
      <c r="P1144" t="s">
        <v>250</v>
      </c>
      <c r="Q1144" t="s">
        <v>250</v>
      </c>
      <c r="R1144" t="s">
        <v>31</v>
      </c>
    </row>
    <row r="1145" spans="1:18" customFormat="1" x14ac:dyDescent="0.25">
      <c r="A1145" t="str">
        <f>"95145"</f>
        <v>95145</v>
      </c>
      <c r="B1145" t="str">
        <f>"03000"</f>
        <v>03000</v>
      </c>
      <c r="C1145" t="str">
        <f>"1500"</f>
        <v>1500</v>
      </c>
      <c r="D1145" t="str">
        <f>""</f>
        <v/>
      </c>
      <c r="E1145" t="s">
        <v>1255</v>
      </c>
      <c r="F1145" t="s">
        <v>216</v>
      </c>
      <c r="G1145" t="str">
        <f>""</f>
        <v/>
      </c>
      <c r="H1145" t="str">
        <f>" 00"</f>
        <v xml:space="preserve"> 00</v>
      </c>
      <c r="I1145">
        <v>0.01</v>
      </c>
      <c r="J1145">
        <v>9999999.9900000002</v>
      </c>
      <c r="K1145" t="s">
        <v>31</v>
      </c>
      <c r="L1145" t="s">
        <v>217</v>
      </c>
      <c r="P1145" t="s">
        <v>250</v>
      </c>
      <c r="Q1145" t="s">
        <v>250</v>
      </c>
      <c r="R1145" t="s">
        <v>31</v>
      </c>
    </row>
    <row r="1146" spans="1:18" customFormat="1" x14ac:dyDescent="0.25">
      <c r="A1146" t="str">
        <f>"95201"</f>
        <v>95201</v>
      </c>
      <c r="B1146" t="str">
        <f>"03000"</f>
        <v>03000</v>
      </c>
      <c r="C1146" t="str">
        <f>"1500"</f>
        <v>1500</v>
      </c>
      <c r="D1146" t="str">
        <f>""</f>
        <v/>
      </c>
      <c r="E1146" t="s">
        <v>1256</v>
      </c>
      <c r="F1146" t="s">
        <v>216</v>
      </c>
      <c r="G1146" t="str">
        <f>""</f>
        <v/>
      </c>
      <c r="H1146" t="str">
        <f>" 00"</f>
        <v xml:space="preserve"> 00</v>
      </c>
      <c r="I1146">
        <v>0.01</v>
      </c>
      <c r="J1146">
        <v>9999999.9900000002</v>
      </c>
      <c r="K1146" t="s">
        <v>31</v>
      </c>
      <c r="L1146" t="s">
        <v>217</v>
      </c>
      <c r="P1146" t="s">
        <v>250</v>
      </c>
      <c r="Q1146" t="s">
        <v>250</v>
      </c>
      <c r="R1146" t="s">
        <v>31</v>
      </c>
    </row>
    <row r="1147" spans="1:18" customFormat="1" x14ac:dyDescent="0.25">
      <c r="A1147" t="str">
        <f>"95202"</f>
        <v>95202</v>
      </c>
      <c r="B1147" t="str">
        <f>"03000"</f>
        <v>03000</v>
      </c>
      <c r="C1147" t="str">
        <f>"1500"</f>
        <v>1500</v>
      </c>
      <c r="D1147" t="str">
        <f>""</f>
        <v/>
      </c>
      <c r="E1147" t="s">
        <v>1257</v>
      </c>
      <c r="F1147" t="s">
        <v>216</v>
      </c>
      <c r="G1147" t="str">
        <f>""</f>
        <v/>
      </c>
      <c r="H1147" t="str">
        <f>" 00"</f>
        <v xml:space="preserve"> 00</v>
      </c>
      <c r="I1147">
        <v>0.01</v>
      </c>
      <c r="J1147">
        <v>9999999.9900000002</v>
      </c>
      <c r="K1147" t="s">
        <v>31</v>
      </c>
      <c r="L1147" t="s">
        <v>217</v>
      </c>
      <c r="P1147" t="s">
        <v>250</v>
      </c>
      <c r="Q1147" t="s">
        <v>250</v>
      </c>
      <c r="R1147" t="s">
        <v>31</v>
      </c>
    </row>
    <row r="1148" spans="1:18" customFormat="1" x14ac:dyDescent="0.25">
      <c r="A1148" t="str">
        <f>"95901"</f>
        <v>95901</v>
      </c>
      <c r="B1148" t="str">
        <f>"03000"</f>
        <v>03000</v>
      </c>
      <c r="C1148" t="str">
        <f>"1500"</f>
        <v>1500</v>
      </c>
      <c r="D1148" t="str">
        <f>""</f>
        <v/>
      </c>
      <c r="E1148" t="s">
        <v>1258</v>
      </c>
      <c r="F1148" t="s">
        <v>216</v>
      </c>
      <c r="G1148" t="str">
        <f>""</f>
        <v/>
      </c>
      <c r="H1148" t="str">
        <f>" 00"</f>
        <v xml:space="preserve"> 00</v>
      </c>
      <c r="I1148">
        <v>0.01</v>
      </c>
      <c r="J1148">
        <v>9999999.9900000002</v>
      </c>
      <c r="K1148" t="s">
        <v>31</v>
      </c>
      <c r="L1148" t="s">
        <v>217</v>
      </c>
      <c r="P1148" t="s">
        <v>250</v>
      </c>
      <c r="Q1148" t="s">
        <v>250</v>
      </c>
      <c r="R1148" t="s">
        <v>31</v>
      </c>
    </row>
    <row r="1149" spans="1:18" customFormat="1" x14ac:dyDescent="0.25">
      <c r="A1149" t="str">
        <f>"95902"</f>
        <v>95902</v>
      </c>
      <c r="B1149" t="str">
        <f>"03000"</f>
        <v>03000</v>
      </c>
      <c r="C1149" t="str">
        <f>"1500"</f>
        <v>1500</v>
      </c>
      <c r="D1149" t="str">
        <f>""</f>
        <v/>
      </c>
      <c r="E1149" t="s">
        <v>1259</v>
      </c>
      <c r="F1149" t="s">
        <v>216</v>
      </c>
      <c r="G1149" t="str">
        <f>""</f>
        <v/>
      </c>
      <c r="H1149" t="str">
        <f>" 00"</f>
        <v xml:space="preserve"> 00</v>
      </c>
      <c r="I1149">
        <v>0.01</v>
      </c>
      <c r="J1149">
        <v>9999999.9900000002</v>
      </c>
      <c r="K1149" t="s">
        <v>31</v>
      </c>
      <c r="L1149" t="s">
        <v>217</v>
      </c>
      <c r="P1149" t="s">
        <v>250</v>
      </c>
      <c r="Q1149" t="s">
        <v>250</v>
      </c>
      <c r="R1149" t="s">
        <v>31</v>
      </c>
    </row>
    <row r="1150" spans="1:18" customFormat="1" x14ac:dyDescent="0.25">
      <c r="A1150" t="str">
        <f>"95903"</f>
        <v>95903</v>
      </c>
      <c r="B1150" t="str">
        <f>"03000"</f>
        <v>03000</v>
      </c>
      <c r="C1150" t="str">
        <f>"1500"</f>
        <v>1500</v>
      </c>
      <c r="D1150" t="str">
        <f>""</f>
        <v/>
      </c>
      <c r="E1150" t="s">
        <v>1260</v>
      </c>
      <c r="F1150" t="s">
        <v>216</v>
      </c>
      <c r="G1150" t="str">
        <f>""</f>
        <v/>
      </c>
      <c r="H1150" t="str">
        <f>" 00"</f>
        <v xml:space="preserve"> 00</v>
      </c>
      <c r="I1150">
        <v>0.01</v>
      </c>
      <c r="J1150">
        <v>9999999.9900000002</v>
      </c>
      <c r="K1150" t="s">
        <v>31</v>
      </c>
      <c r="L1150" t="s">
        <v>217</v>
      </c>
      <c r="P1150" t="s">
        <v>250</v>
      </c>
      <c r="Q1150" t="s">
        <v>250</v>
      </c>
      <c r="R1150" t="s">
        <v>31</v>
      </c>
    </row>
    <row r="1151" spans="1:18" customFormat="1" x14ac:dyDescent="0.25">
      <c r="A1151" t="str">
        <f>"95904"</f>
        <v>95904</v>
      </c>
      <c r="B1151" t="str">
        <f>"03000"</f>
        <v>03000</v>
      </c>
      <c r="C1151" t="str">
        <f>"1500"</f>
        <v>1500</v>
      </c>
      <c r="D1151" t="str">
        <f>""</f>
        <v/>
      </c>
      <c r="E1151" t="s">
        <v>1261</v>
      </c>
      <c r="F1151" t="s">
        <v>216</v>
      </c>
      <c r="G1151" t="str">
        <f>""</f>
        <v/>
      </c>
      <c r="H1151" t="str">
        <f>" 00"</f>
        <v xml:space="preserve"> 00</v>
      </c>
      <c r="I1151">
        <v>0.01</v>
      </c>
      <c r="J1151">
        <v>9999999.9900000002</v>
      </c>
      <c r="K1151" t="s">
        <v>31</v>
      </c>
      <c r="L1151" t="s">
        <v>217</v>
      </c>
      <c r="P1151" t="s">
        <v>250</v>
      </c>
      <c r="Q1151" t="s">
        <v>250</v>
      </c>
      <c r="R1151" t="s">
        <v>31</v>
      </c>
    </row>
    <row r="1152" spans="1:18" customFormat="1" x14ac:dyDescent="0.25">
      <c r="A1152" t="str">
        <f>"95905"</f>
        <v>95905</v>
      </c>
      <c r="B1152" t="str">
        <f>"03000"</f>
        <v>03000</v>
      </c>
      <c r="C1152" t="str">
        <f>"1500"</f>
        <v>1500</v>
      </c>
      <c r="D1152" t="str">
        <f>""</f>
        <v/>
      </c>
      <c r="E1152" t="s">
        <v>1262</v>
      </c>
      <c r="F1152" t="s">
        <v>216</v>
      </c>
      <c r="G1152" t="str">
        <f>""</f>
        <v/>
      </c>
      <c r="H1152" t="str">
        <f>" 00"</f>
        <v xml:space="preserve"> 00</v>
      </c>
      <c r="I1152">
        <v>0.01</v>
      </c>
      <c r="J1152">
        <v>9999999.9900000002</v>
      </c>
      <c r="K1152" t="s">
        <v>31</v>
      </c>
      <c r="L1152" t="s">
        <v>217</v>
      </c>
      <c r="P1152" t="s">
        <v>250</v>
      </c>
      <c r="Q1152" t="s">
        <v>250</v>
      </c>
      <c r="R1152" t="s">
        <v>31</v>
      </c>
    </row>
    <row r="1153" spans="1:18" customFormat="1" x14ac:dyDescent="0.25">
      <c r="A1153" t="str">
        <f>"95906"</f>
        <v>95906</v>
      </c>
      <c r="B1153" t="str">
        <f>"03000"</f>
        <v>03000</v>
      </c>
      <c r="C1153" t="str">
        <f>"1500"</f>
        <v>1500</v>
      </c>
      <c r="D1153" t="str">
        <f>""</f>
        <v/>
      </c>
      <c r="E1153" t="s">
        <v>1263</v>
      </c>
      <c r="F1153" t="s">
        <v>216</v>
      </c>
      <c r="G1153" t="str">
        <f>""</f>
        <v/>
      </c>
      <c r="H1153" t="str">
        <f>" 00"</f>
        <v xml:space="preserve"> 00</v>
      </c>
      <c r="I1153">
        <v>0.01</v>
      </c>
      <c r="J1153">
        <v>9999999.9900000002</v>
      </c>
      <c r="K1153" t="s">
        <v>31</v>
      </c>
      <c r="L1153" t="s">
        <v>217</v>
      </c>
      <c r="P1153" t="s">
        <v>250</v>
      </c>
      <c r="Q1153" t="s">
        <v>250</v>
      </c>
      <c r="R1153" t="s">
        <v>31</v>
      </c>
    </row>
    <row r="1154" spans="1:18" customFormat="1" x14ac:dyDescent="0.25">
      <c r="A1154" t="str">
        <f>"95907"</f>
        <v>95907</v>
      </c>
      <c r="B1154" t="str">
        <f>"03000"</f>
        <v>03000</v>
      </c>
      <c r="C1154" t="str">
        <f>"1500"</f>
        <v>1500</v>
      </c>
      <c r="D1154" t="str">
        <f>""</f>
        <v/>
      </c>
      <c r="E1154" t="s">
        <v>1264</v>
      </c>
      <c r="F1154" t="s">
        <v>216</v>
      </c>
      <c r="G1154" t="str">
        <f>""</f>
        <v/>
      </c>
      <c r="H1154" t="str">
        <f>" 00"</f>
        <v xml:space="preserve"> 00</v>
      </c>
      <c r="I1154">
        <v>0.01</v>
      </c>
      <c r="J1154">
        <v>9999999.9900000002</v>
      </c>
      <c r="K1154" t="s">
        <v>31</v>
      </c>
      <c r="L1154" t="s">
        <v>217</v>
      </c>
      <c r="P1154" t="s">
        <v>250</v>
      </c>
      <c r="Q1154" t="s">
        <v>250</v>
      </c>
      <c r="R1154" t="s">
        <v>31</v>
      </c>
    </row>
    <row r="1155" spans="1:18" customFormat="1" x14ac:dyDescent="0.25">
      <c r="A1155" t="str">
        <f>"95908"</f>
        <v>95908</v>
      </c>
      <c r="B1155" t="str">
        <f>"03000"</f>
        <v>03000</v>
      </c>
      <c r="C1155" t="str">
        <f>"1500"</f>
        <v>1500</v>
      </c>
      <c r="D1155" t="str">
        <f>""</f>
        <v/>
      </c>
      <c r="E1155" t="s">
        <v>1265</v>
      </c>
      <c r="F1155" t="s">
        <v>216</v>
      </c>
      <c r="G1155" t="str">
        <f>""</f>
        <v/>
      </c>
      <c r="H1155" t="str">
        <f>" 00"</f>
        <v xml:space="preserve"> 00</v>
      </c>
      <c r="I1155">
        <v>0.01</v>
      </c>
      <c r="J1155">
        <v>9999999.9900000002</v>
      </c>
      <c r="K1155" t="s">
        <v>31</v>
      </c>
      <c r="L1155" t="s">
        <v>217</v>
      </c>
      <c r="P1155" t="s">
        <v>250</v>
      </c>
      <c r="Q1155" t="s">
        <v>250</v>
      </c>
      <c r="R1155" t="s">
        <v>31</v>
      </c>
    </row>
    <row r="1156" spans="1:18" customFormat="1" x14ac:dyDescent="0.25">
      <c r="A1156" t="str">
        <f>"96041"</f>
        <v>96041</v>
      </c>
      <c r="B1156" t="str">
        <f>"03050"</f>
        <v>03050</v>
      </c>
      <c r="C1156" t="str">
        <f>"2100"</f>
        <v>2100</v>
      </c>
      <c r="D1156" t="str">
        <f>""</f>
        <v/>
      </c>
      <c r="E1156" t="s">
        <v>1188</v>
      </c>
      <c r="F1156" t="s">
        <v>229</v>
      </c>
      <c r="G1156" t="str">
        <f>""</f>
        <v/>
      </c>
      <c r="H1156" t="str">
        <f>" 00"</f>
        <v xml:space="preserve"> 00</v>
      </c>
      <c r="I1156">
        <v>0.01</v>
      </c>
      <c r="J1156">
        <v>9999999.9900000002</v>
      </c>
      <c r="K1156" t="s">
        <v>217</v>
      </c>
      <c r="P1156" t="s">
        <v>250</v>
      </c>
      <c r="Q1156" t="s">
        <v>250</v>
      </c>
      <c r="R1156" t="s">
        <v>231</v>
      </c>
    </row>
    <row r="1157" spans="1:18" customFormat="1" x14ac:dyDescent="0.25">
      <c r="A1157" t="str">
        <f>"96042"</f>
        <v>96042</v>
      </c>
      <c r="B1157" t="str">
        <f>"03050"</f>
        <v>03050</v>
      </c>
      <c r="C1157" t="str">
        <f>"2100"</f>
        <v>2100</v>
      </c>
      <c r="D1157" t="str">
        <f>""</f>
        <v/>
      </c>
      <c r="E1157" t="s">
        <v>1189</v>
      </c>
      <c r="F1157" t="s">
        <v>229</v>
      </c>
      <c r="G1157" t="str">
        <f>""</f>
        <v/>
      </c>
      <c r="H1157" t="str">
        <f>" 00"</f>
        <v xml:space="preserve"> 00</v>
      </c>
      <c r="I1157">
        <v>0.01</v>
      </c>
      <c r="J1157">
        <v>9999999.9900000002</v>
      </c>
      <c r="K1157" t="s">
        <v>217</v>
      </c>
      <c r="P1157" t="s">
        <v>250</v>
      </c>
      <c r="Q1157" t="s">
        <v>250</v>
      </c>
      <c r="R1157" t="s">
        <v>231</v>
      </c>
    </row>
    <row r="1158" spans="1:18" customFormat="1" x14ac:dyDescent="0.25">
      <c r="A1158" t="str">
        <f>"96043"</f>
        <v>96043</v>
      </c>
      <c r="B1158" t="str">
        <f>"03050"</f>
        <v>03050</v>
      </c>
      <c r="C1158" t="str">
        <f>"2100"</f>
        <v>2100</v>
      </c>
      <c r="D1158" t="str">
        <f>""</f>
        <v/>
      </c>
      <c r="E1158" t="s">
        <v>1190</v>
      </c>
      <c r="F1158" t="s">
        <v>229</v>
      </c>
      <c r="G1158" t="str">
        <f>""</f>
        <v/>
      </c>
      <c r="H1158" t="str">
        <f>" 00"</f>
        <v xml:space="preserve"> 00</v>
      </c>
      <c r="I1158">
        <v>0.01</v>
      </c>
      <c r="J1158">
        <v>9999999.9900000002</v>
      </c>
      <c r="K1158" t="s">
        <v>217</v>
      </c>
      <c r="P1158" t="s">
        <v>250</v>
      </c>
      <c r="Q1158" t="s">
        <v>250</v>
      </c>
      <c r="R1158" t="s">
        <v>231</v>
      </c>
    </row>
    <row r="1159" spans="1:18" customFormat="1" x14ac:dyDescent="0.25">
      <c r="A1159" t="str">
        <f>"96045"</f>
        <v>96045</v>
      </c>
      <c r="B1159" t="str">
        <f>"03050"</f>
        <v>03050</v>
      </c>
      <c r="C1159" t="str">
        <f>"2100"</f>
        <v>2100</v>
      </c>
      <c r="D1159" t="str">
        <f>""</f>
        <v/>
      </c>
      <c r="E1159" t="s">
        <v>1191</v>
      </c>
      <c r="F1159" t="s">
        <v>229</v>
      </c>
      <c r="G1159" t="str">
        <f>""</f>
        <v/>
      </c>
      <c r="H1159" t="str">
        <f>" 00"</f>
        <v xml:space="preserve"> 00</v>
      </c>
      <c r="I1159">
        <v>0.01</v>
      </c>
      <c r="J1159">
        <v>9999999.9900000002</v>
      </c>
      <c r="K1159" t="s">
        <v>217</v>
      </c>
      <c r="P1159" t="s">
        <v>250</v>
      </c>
      <c r="Q1159" t="s">
        <v>250</v>
      </c>
      <c r="R1159" t="s">
        <v>231</v>
      </c>
    </row>
    <row r="1160" spans="1:18" customFormat="1" x14ac:dyDescent="0.25">
      <c r="A1160" t="str">
        <f>"96046"</f>
        <v>96046</v>
      </c>
      <c r="B1160" t="str">
        <f>"03050"</f>
        <v>03050</v>
      </c>
      <c r="C1160" t="str">
        <f>"2100"</f>
        <v>2100</v>
      </c>
      <c r="D1160" t="str">
        <f>""</f>
        <v/>
      </c>
      <c r="E1160" t="s">
        <v>1192</v>
      </c>
      <c r="F1160" t="s">
        <v>229</v>
      </c>
      <c r="G1160" t="str">
        <f>""</f>
        <v/>
      </c>
      <c r="H1160" t="str">
        <f>" 00"</f>
        <v xml:space="preserve"> 00</v>
      </c>
      <c r="I1160">
        <v>0.01</v>
      </c>
      <c r="J1160">
        <v>9999999.9900000002</v>
      </c>
      <c r="K1160" t="s">
        <v>217</v>
      </c>
      <c r="P1160" t="s">
        <v>250</v>
      </c>
      <c r="Q1160" t="s">
        <v>250</v>
      </c>
      <c r="R1160" t="s">
        <v>231</v>
      </c>
    </row>
    <row r="1161" spans="1:18" customFormat="1" x14ac:dyDescent="0.25">
      <c r="A1161" t="str">
        <f>"96225"</f>
        <v>96225</v>
      </c>
      <c r="B1161" t="str">
        <f>"03050"</f>
        <v>03050</v>
      </c>
      <c r="C1161" t="str">
        <f>"2100"</f>
        <v>2100</v>
      </c>
      <c r="D1161" t="str">
        <f>""</f>
        <v/>
      </c>
      <c r="E1161" t="s">
        <v>1193</v>
      </c>
      <c r="F1161" t="s">
        <v>229</v>
      </c>
      <c r="G1161" t="str">
        <f>""</f>
        <v/>
      </c>
      <c r="H1161" t="str">
        <f>" 00"</f>
        <v xml:space="preserve"> 00</v>
      </c>
      <c r="I1161">
        <v>0.01</v>
      </c>
      <c r="J1161">
        <v>9999999.9900000002</v>
      </c>
      <c r="K1161" t="s">
        <v>217</v>
      </c>
      <c r="P1161" t="s">
        <v>250</v>
      </c>
      <c r="Q1161" t="s">
        <v>250</v>
      </c>
      <c r="R1161" t="s">
        <v>231</v>
      </c>
    </row>
    <row r="1162" spans="1:18" customFormat="1" x14ac:dyDescent="0.25"/>
    <row r="1163" spans="1:18" customFormat="1" x14ac:dyDescent="0.25"/>
    <row r="1164" spans="1:18" customFormat="1" x14ac:dyDescent="0.25"/>
    <row r="1165" spans="1:18" customFormat="1" x14ac:dyDescent="0.25"/>
    <row r="1166" spans="1:18" customFormat="1" x14ac:dyDescent="0.25"/>
    <row r="1167" spans="1:18" customFormat="1" x14ac:dyDescent="0.25"/>
    <row r="1168" spans="1:1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</sheetData>
  <sortState xmlns:xlrd2="http://schemas.microsoft.com/office/spreadsheetml/2017/richdata2" ref="A3:S1161">
    <sortCondition ref="A3:A1161"/>
  </sortState>
  <mergeCells count="2">
    <mergeCell ref="A1:E1"/>
    <mergeCell ref="F1:I1"/>
  </mergeCells>
  <pageMargins left="0.7" right="0.7" top="0.75" bottom="0.75" header="0.3" footer="0.3"/>
  <pageSetup scale="36" fitToHeight="30" orientation="landscape" r:id="rId1"/>
  <headerFooter>
    <oddHeader>&amp;CUniversity of Southern Indiana
Active Fund-Org-Program Combinations &amp;A</oddHeader>
    <oddFooter xml:space="preserve">&amp;LPage &amp;P of &amp;N&amp;RLast Updated on &amp;D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4032"/>
  <sheetViews>
    <sheetView zoomScale="90" zoomScaleNormal="90" workbookViewId="0">
      <pane ySplit="2" topLeftCell="A3" activePane="bottomLeft" state="frozen"/>
      <selection pane="bottomLeft" activeCell="A2" sqref="A2"/>
    </sheetView>
  </sheetViews>
  <sheetFormatPr defaultRowHeight="15" x14ac:dyDescent="0.25"/>
  <cols>
    <col min="1" max="1" width="6" bestFit="1" customWidth="1"/>
    <col min="2" max="2" width="6.140625" style="10" bestFit="1" customWidth="1"/>
    <col min="3" max="3" width="6" style="10" bestFit="1" customWidth="1"/>
    <col min="4" max="4" width="7.28515625" style="10" bestFit="1" customWidth="1"/>
    <col min="5" max="5" width="38.5703125" bestFit="1" customWidth="1"/>
    <col min="6" max="6" width="36.28515625" bestFit="1" customWidth="1"/>
    <col min="7" max="7" width="10.7109375" bestFit="1" customWidth="1"/>
    <col min="8" max="8" width="13.42578125" bestFit="1" customWidth="1"/>
    <col min="9" max="9" width="7" bestFit="1" customWidth="1"/>
    <col min="10" max="10" width="11" bestFit="1" customWidth="1"/>
    <col min="11" max="11" width="24.28515625" bestFit="1" customWidth="1"/>
    <col min="12" max="14" width="26.85546875" bestFit="1" customWidth="1"/>
    <col min="15" max="15" width="24.28515625" bestFit="1" customWidth="1"/>
    <col min="16" max="16" width="18.85546875" bestFit="1" customWidth="1"/>
    <col min="17" max="17" width="18" bestFit="1" customWidth="1"/>
    <col min="18" max="18" width="23.42578125" bestFit="1" customWidth="1"/>
    <col min="19" max="19" width="22.85546875" bestFit="1" customWidth="1"/>
  </cols>
  <sheetData>
    <row r="1" spans="1:19" ht="15.75" x14ac:dyDescent="0.25">
      <c r="A1" s="14" t="s">
        <v>0</v>
      </c>
      <c r="B1" s="15"/>
      <c r="C1" s="15"/>
      <c r="D1" s="15"/>
      <c r="E1" s="16"/>
      <c r="F1" s="17" t="s">
        <v>1</v>
      </c>
      <c r="G1" s="18"/>
      <c r="H1" s="18"/>
      <c r="I1" s="19"/>
      <c r="L1" s="1"/>
      <c r="M1" s="2"/>
      <c r="N1" s="3"/>
    </row>
    <row r="2" spans="1:19" x14ac:dyDescent="0.25">
      <c r="A2" s="4" t="s">
        <v>2</v>
      </c>
      <c r="B2" s="9" t="s">
        <v>3</v>
      </c>
      <c r="C2" s="9" t="s">
        <v>4</v>
      </c>
      <c r="D2" s="9" t="s">
        <v>5</v>
      </c>
      <c r="E2" s="5" t="s">
        <v>6</v>
      </c>
      <c r="F2" s="5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  <c r="L2" s="6" t="s">
        <v>13</v>
      </c>
      <c r="M2" s="6" t="s">
        <v>14</v>
      </c>
      <c r="N2" s="6" t="s">
        <v>15</v>
      </c>
      <c r="O2" s="6" t="s">
        <v>16</v>
      </c>
      <c r="P2" s="7" t="s">
        <v>17</v>
      </c>
      <c r="Q2" s="8" t="s">
        <v>18</v>
      </c>
      <c r="R2" s="6" t="s">
        <v>19</v>
      </c>
      <c r="S2" s="6" t="s">
        <v>12</v>
      </c>
    </row>
    <row r="3" spans="1:19" x14ac:dyDescent="0.25">
      <c r="A3" t="str">
        <f>"84176"</f>
        <v>84176</v>
      </c>
      <c r="B3" t="str">
        <f>"07020"</f>
        <v>07020</v>
      </c>
      <c r="C3" t="str">
        <f>"1700"</f>
        <v>1700</v>
      </c>
      <c r="D3" t="str">
        <f>"84176"</f>
        <v>84176</v>
      </c>
      <c r="E3" t="s">
        <v>1041</v>
      </c>
      <c r="F3" t="s">
        <v>904</v>
      </c>
      <c r="G3" t="str">
        <f>""</f>
        <v/>
      </c>
      <c r="H3" t="str">
        <f>" 00"</f>
        <v xml:space="preserve"> 00</v>
      </c>
      <c r="I3">
        <v>0.01</v>
      </c>
      <c r="J3">
        <v>9999999.9900000002</v>
      </c>
      <c r="K3" t="s">
        <v>390</v>
      </c>
      <c r="P3" t="s">
        <v>107</v>
      </c>
      <c r="Q3" t="s">
        <v>107</v>
      </c>
      <c r="R3" t="s">
        <v>383</v>
      </c>
    </row>
    <row r="4" spans="1:19" x14ac:dyDescent="0.25">
      <c r="A4" t="str">
        <f>"84005"</f>
        <v>84005</v>
      </c>
      <c r="B4" t="str">
        <f>"07020"</f>
        <v>07020</v>
      </c>
      <c r="C4" t="str">
        <f>"1700"</f>
        <v>1700</v>
      </c>
      <c r="D4" t="str">
        <f>"84005"</f>
        <v>84005</v>
      </c>
      <c r="E4" t="s">
        <v>908</v>
      </c>
      <c r="F4" t="s">
        <v>904</v>
      </c>
      <c r="G4" t="str">
        <f>""</f>
        <v/>
      </c>
      <c r="H4" t="str">
        <f>" 00"</f>
        <v xml:space="preserve"> 00</v>
      </c>
      <c r="I4">
        <v>0.01</v>
      </c>
      <c r="J4">
        <v>9999999.9900000002</v>
      </c>
      <c r="K4" t="s">
        <v>909</v>
      </c>
      <c r="L4" t="s">
        <v>179</v>
      </c>
      <c r="P4" t="s">
        <v>107</v>
      </c>
      <c r="Q4" t="s">
        <v>107</v>
      </c>
      <c r="R4" t="s">
        <v>365</v>
      </c>
    </row>
    <row r="5" spans="1:19" x14ac:dyDescent="0.25">
      <c r="A5" t="str">
        <f>"84118"</f>
        <v>84118</v>
      </c>
      <c r="B5" t="str">
        <f>"07020"</f>
        <v>07020</v>
      </c>
      <c r="C5" t="str">
        <f>"1700"</f>
        <v>1700</v>
      </c>
      <c r="D5" t="str">
        <f>"84118"</f>
        <v>84118</v>
      </c>
      <c r="E5" t="s">
        <v>1012</v>
      </c>
      <c r="F5" t="s">
        <v>904</v>
      </c>
      <c r="G5" t="str">
        <f>""</f>
        <v/>
      </c>
      <c r="H5" t="str">
        <f>" 00"</f>
        <v xml:space="preserve"> 00</v>
      </c>
      <c r="I5">
        <v>0.01</v>
      </c>
      <c r="J5">
        <v>9999999.9900000002</v>
      </c>
      <c r="K5" t="s">
        <v>1013</v>
      </c>
      <c r="L5" t="s">
        <v>1014</v>
      </c>
      <c r="P5" t="s">
        <v>107</v>
      </c>
      <c r="Q5" t="s">
        <v>107</v>
      </c>
      <c r="R5" t="s">
        <v>907</v>
      </c>
    </row>
    <row r="6" spans="1:19" x14ac:dyDescent="0.25">
      <c r="A6" t="str">
        <f>"16018"</f>
        <v>16018</v>
      </c>
      <c r="B6" t="str">
        <f>"05150"</f>
        <v>05150</v>
      </c>
      <c r="C6" t="str">
        <f>"1700"</f>
        <v>1700</v>
      </c>
      <c r="D6" t="str">
        <f>"16018"</f>
        <v>16018</v>
      </c>
      <c r="E6" t="s">
        <v>490</v>
      </c>
      <c r="F6" t="s">
        <v>375</v>
      </c>
      <c r="G6" t="str">
        <f>""</f>
        <v/>
      </c>
      <c r="H6" t="str">
        <f>" 00"</f>
        <v xml:space="preserve"> 00</v>
      </c>
      <c r="I6">
        <v>0.01</v>
      </c>
      <c r="J6">
        <v>9999999.9900000002</v>
      </c>
      <c r="K6" t="s">
        <v>378</v>
      </c>
      <c r="L6" t="s">
        <v>376</v>
      </c>
      <c r="P6" t="s">
        <v>29</v>
      </c>
      <c r="Q6" t="s">
        <v>29</v>
      </c>
      <c r="R6" t="s">
        <v>377</v>
      </c>
    </row>
    <row r="7" spans="1:19" x14ac:dyDescent="0.25">
      <c r="A7" t="str">
        <f>"16019"</f>
        <v>16019</v>
      </c>
      <c r="B7" t="str">
        <f>"05150"</f>
        <v>05150</v>
      </c>
      <c r="C7" t="str">
        <f>"1700"</f>
        <v>1700</v>
      </c>
      <c r="D7" t="str">
        <f>"16019"</f>
        <v>16019</v>
      </c>
      <c r="E7" t="s">
        <v>491</v>
      </c>
      <c r="F7" t="s">
        <v>375</v>
      </c>
      <c r="G7" t="str">
        <f>""</f>
        <v/>
      </c>
      <c r="H7" t="str">
        <f>" 00"</f>
        <v xml:space="preserve"> 00</v>
      </c>
      <c r="I7">
        <v>0.01</v>
      </c>
      <c r="J7">
        <v>9999999.9900000002</v>
      </c>
      <c r="K7" t="s">
        <v>378</v>
      </c>
      <c r="L7" t="s">
        <v>376</v>
      </c>
      <c r="P7" t="s">
        <v>29</v>
      </c>
      <c r="Q7" t="s">
        <v>29</v>
      </c>
      <c r="R7" t="s">
        <v>377</v>
      </c>
    </row>
    <row r="8" spans="1:19" x14ac:dyDescent="0.25">
      <c r="A8" t="str">
        <f>"16022"</f>
        <v>16022</v>
      </c>
      <c r="B8" t="str">
        <f>"05150"</f>
        <v>05150</v>
      </c>
      <c r="C8" t="str">
        <f>"1100"</f>
        <v>1100</v>
      </c>
      <c r="D8" t="str">
        <f>"16022"</f>
        <v>16022</v>
      </c>
      <c r="E8" t="s">
        <v>496</v>
      </c>
      <c r="F8" t="s">
        <v>375</v>
      </c>
      <c r="G8" t="str">
        <f>""</f>
        <v/>
      </c>
      <c r="H8" t="str">
        <f>" 00"</f>
        <v xml:space="preserve"> 00</v>
      </c>
      <c r="I8">
        <v>0.01</v>
      </c>
      <c r="J8">
        <v>9999999.9900000002</v>
      </c>
      <c r="K8" t="s">
        <v>378</v>
      </c>
      <c r="L8" t="s">
        <v>376</v>
      </c>
      <c r="P8" t="s">
        <v>29</v>
      </c>
      <c r="Q8" t="s">
        <v>29</v>
      </c>
      <c r="R8" t="s">
        <v>377</v>
      </c>
    </row>
    <row r="9" spans="1:19" x14ac:dyDescent="0.25">
      <c r="A9" t="str">
        <f>"16023"</f>
        <v>16023</v>
      </c>
      <c r="B9" t="str">
        <f>"05150"</f>
        <v>05150</v>
      </c>
      <c r="C9" t="str">
        <f>"1800"</f>
        <v>1800</v>
      </c>
      <c r="D9" t="str">
        <f>"16023"</f>
        <v>16023</v>
      </c>
      <c r="E9" t="s">
        <v>497</v>
      </c>
      <c r="F9" t="s">
        <v>375</v>
      </c>
      <c r="G9" t="str">
        <f>""</f>
        <v/>
      </c>
      <c r="H9" t="str">
        <f>" 00"</f>
        <v xml:space="preserve"> 00</v>
      </c>
      <c r="I9">
        <v>0.01</v>
      </c>
      <c r="J9">
        <v>9999999.9900000002</v>
      </c>
      <c r="K9" t="s">
        <v>378</v>
      </c>
      <c r="L9" t="s">
        <v>376</v>
      </c>
      <c r="P9" t="s">
        <v>29</v>
      </c>
      <c r="Q9" t="s">
        <v>29</v>
      </c>
      <c r="R9" t="s">
        <v>377</v>
      </c>
    </row>
    <row r="10" spans="1:19" x14ac:dyDescent="0.25">
      <c r="A10" t="str">
        <f>"16024"</f>
        <v>16024</v>
      </c>
      <c r="B10" t="str">
        <f>"05150"</f>
        <v>05150</v>
      </c>
      <c r="C10" t="str">
        <f>"1100"</f>
        <v>1100</v>
      </c>
      <c r="D10" t="str">
        <f>"16024"</f>
        <v>16024</v>
      </c>
      <c r="E10" t="s">
        <v>498</v>
      </c>
      <c r="F10" t="s">
        <v>375</v>
      </c>
      <c r="G10" t="str">
        <f>""</f>
        <v/>
      </c>
      <c r="H10" t="str">
        <f>" 00"</f>
        <v xml:space="preserve"> 00</v>
      </c>
      <c r="I10">
        <v>0.01</v>
      </c>
      <c r="J10">
        <v>9999999.9900000002</v>
      </c>
      <c r="K10" t="s">
        <v>378</v>
      </c>
      <c r="L10" t="s">
        <v>376</v>
      </c>
      <c r="P10" t="s">
        <v>29</v>
      </c>
      <c r="Q10" t="s">
        <v>29</v>
      </c>
      <c r="R10" t="s">
        <v>377</v>
      </c>
    </row>
    <row r="11" spans="1:19" x14ac:dyDescent="0.25">
      <c r="A11" t="str">
        <f>"16025"</f>
        <v>16025</v>
      </c>
      <c r="B11" t="str">
        <f>"05150"</f>
        <v>05150</v>
      </c>
      <c r="C11" t="str">
        <f>"1100"</f>
        <v>1100</v>
      </c>
      <c r="D11" t="str">
        <f>"16025"</f>
        <v>16025</v>
      </c>
      <c r="E11" t="s">
        <v>499</v>
      </c>
      <c r="F11" t="s">
        <v>375</v>
      </c>
      <c r="G11" t="str">
        <f>""</f>
        <v/>
      </c>
      <c r="H11" t="str">
        <f>" 00"</f>
        <v xml:space="preserve"> 00</v>
      </c>
      <c r="I11">
        <v>0.01</v>
      </c>
      <c r="J11">
        <v>9999999.9900000002</v>
      </c>
      <c r="K11" t="s">
        <v>378</v>
      </c>
      <c r="L11" t="s">
        <v>376</v>
      </c>
      <c r="P11" t="s">
        <v>29</v>
      </c>
      <c r="Q11" t="s">
        <v>29</v>
      </c>
      <c r="R11" t="s">
        <v>377</v>
      </c>
    </row>
    <row r="12" spans="1:19" x14ac:dyDescent="0.25">
      <c r="A12" t="str">
        <f>"16026"</f>
        <v>16026</v>
      </c>
      <c r="B12" t="str">
        <f>"05150"</f>
        <v>05150</v>
      </c>
      <c r="C12" t="str">
        <f>"1100"</f>
        <v>1100</v>
      </c>
      <c r="D12" t="str">
        <f>"16026"</f>
        <v>16026</v>
      </c>
      <c r="E12" t="s">
        <v>500</v>
      </c>
      <c r="F12" t="s">
        <v>375</v>
      </c>
      <c r="G12" t="str">
        <f>""</f>
        <v/>
      </c>
      <c r="H12" t="str">
        <f>" 00"</f>
        <v xml:space="preserve"> 00</v>
      </c>
      <c r="I12">
        <v>0.01</v>
      </c>
      <c r="J12">
        <v>9999999.9900000002</v>
      </c>
      <c r="K12" t="s">
        <v>378</v>
      </c>
      <c r="L12" t="s">
        <v>376</v>
      </c>
      <c r="P12" t="s">
        <v>29</v>
      </c>
      <c r="Q12" t="s">
        <v>29</v>
      </c>
      <c r="R12" t="s">
        <v>377</v>
      </c>
    </row>
    <row r="13" spans="1:19" x14ac:dyDescent="0.25">
      <c r="A13" t="str">
        <f>"16027"</f>
        <v>16027</v>
      </c>
      <c r="B13" t="str">
        <f>"05150"</f>
        <v>05150</v>
      </c>
      <c r="C13" t="str">
        <f>"1100"</f>
        <v>1100</v>
      </c>
      <c r="D13" t="str">
        <f>"16027"</f>
        <v>16027</v>
      </c>
      <c r="E13" t="s">
        <v>501</v>
      </c>
      <c r="F13" t="s">
        <v>375</v>
      </c>
      <c r="G13" t="str">
        <f>""</f>
        <v/>
      </c>
      <c r="H13" t="str">
        <f>" 00"</f>
        <v xml:space="preserve"> 00</v>
      </c>
      <c r="I13">
        <v>0.01</v>
      </c>
      <c r="J13">
        <v>9999999.9900000002</v>
      </c>
      <c r="K13" t="s">
        <v>378</v>
      </c>
      <c r="L13" t="s">
        <v>376</v>
      </c>
      <c r="P13" t="s">
        <v>29</v>
      </c>
      <c r="Q13" t="s">
        <v>29</v>
      </c>
      <c r="R13" t="s">
        <v>377</v>
      </c>
    </row>
    <row r="14" spans="1:19" x14ac:dyDescent="0.25">
      <c r="A14" t="str">
        <f>"16028"</f>
        <v>16028</v>
      </c>
      <c r="B14" t="str">
        <f>"05150"</f>
        <v>05150</v>
      </c>
      <c r="C14" t="str">
        <f>"1100"</f>
        <v>1100</v>
      </c>
      <c r="D14" t="str">
        <f>"16028"</f>
        <v>16028</v>
      </c>
      <c r="E14" t="s">
        <v>502</v>
      </c>
      <c r="F14" t="s">
        <v>375</v>
      </c>
      <c r="G14" t="str">
        <f>""</f>
        <v/>
      </c>
      <c r="H14" t="str">
        <f>" 00"</f>
        <v xml:space="preserve"> 00</v>
      </c>
      <c r="I14">
        <v>0.01</v>
      </c>
      <c r="J14">
        <v>9999999.9900000002</v>
      </c>
      <c r="K14" t="s">
        <v>378</v>
      </c>
      <c r="L14" t="s">
        <v>376</v>
      </c>
      <c r="P14" t="s">
        <v>29</v>
      </c>
      <c r="Q14" t="s">
        <v>29</v>
      </c>
      <c r="R14" t="s">
        <v>377</v>
      </c>
    </row>
    <row r="15" spans="1:19" x14ac:dyDescent="0.25">
      <c r="A15" t="str">
        <f>"16029"</f>
        <v>16029</v>
      </c>
      <c r="B15" t="str">
        <f>"05150"</f>
        <v>05150</v>
      </c>
      <c r="C15" t="str">
        <f>"1800"</f>
        <v>1800</v>
      </c>
      <c r="D15" t="str">
        <f>"16029"</f>
        <v>16029</v>
      </c>
      <c r="E15" t="s">
        <v>503</v>
      </c>
      <c r="F15" t="s">
        <v>375</v>
      </c>
      <c r="G15" t="str">
        <f>""</f>
        <v/>
      </c>
      <c r="H15" t="str">
        <f>" 00"</f>
        <v xml:space="preserve"> 00</v>
      </c>
      <c r="I15">
        <v>0.01</v>
      </c>
      <c r="J15">
        <v>9999999.9900000002</v>
      </c>
      <c r="K15" t="s">
        <v>378</v>
      </c>
      <c r="L15" t="s">
        <v>376</v>
      </c>
      <c r="P15" t="s">
        <v>29</v>
      </c>
      <c r="Q15" t="s">
        <v>29</v>
      </c>
      <c r="R15" t="s">
        <v>377</v>
      </c>
    </row>
    <row r="16" spans="1:19" x14ac:dyDescent="0.25">
      <c r="A16" t="str">
        <f>"16034"</f>
        <v>16034</v>
      </c>
      <c r="B16" t="str">
        <f>"05150"</f>
        <v>05150</v>
      </c>
      <c r="C16" t="str">
        <f>"1800"</f>
        <v>1800</v>
      </c>
      <c r="D16" t="str">
        <f>"16034"</f>
        <v>16034</v>
      </c>
      <c r="E16" t="s">
        <v>504</v>
      </c>
      <c r="F16" t="s">
        <v>375</v>
      </c>
      <c r="G16" t="str">
        <f>""</f>
        <v/>
      </c>
      <c r="H16" t="str">
        <f>" 00"</f>
        <v xml:space="preserve"> 00</v>
      </c>
      <c r="I16">
        <v>0.01</v>
      </c>
      <c r="J16">
        <v>9999999.9900000002</v>
      </c>
      <c r="K16" t="s">
        <v>378</v>
      </c>
      <c r="L16" t="s">
        <v>376</v>
      </c>
      <c r="P16" t="s">
        <v>29</v>
      </c>
      <c r="Q16" t="s">
        <v>29</v>
      </c>
      <c r="R16" t="s">
        <v>377</v>
      </c>
    </row>
    <row r="17" spans="1:18" x14ac:dyDescent="0.25">
      <c r="A17" t="str">
        <f>"16035"</f>
        <v>16035</v>
      </c>
      <c r="B17" t="str">
        <f>"05150"</f>
        <v>05150</v>
      </c>
      <c r="C17" t="str">
        <f>"1100"</f>
        <v>1100</v>
      </c>
      <c r="D17" t="str">
        <f>"16035"</f>
        <v>16035</v>
      </c>
      <c r="E17" t="s">
        <v>505</v>
      </c>
      <c r="F17" t="s">
        <v>375</v>
      </c>
      <c r="G17" t="str">
        <f>""</f>
        <v/>
      </c>
      <c r="H17" t="str">
        <f>" 00"</f>
        <v xml:space="preserve"> 00</v>
      </c>
      <c r="I17">
        <v>0.01</v>
      </c>
      <c r="J17">
        <v>9999999.9900000002</v>
      </c>
      <c r="K17" t="s">
        <v>378</v>
      </c>
      <c r="L17" t="s">
        <v>376</v>
      </c>
      <c r="P17" t="s">
        <v>29</v>
      </c>
      <c r="Q17" t="s">
        <v>29</v>
      </c>
      <c r="R17" t="s">
        <v>377</v>
      </c>
    </row>
    <row r="18" spans="1:18" x14ac:dyDescent="0.25">
      <c r="A18" t="str">
        <f>"16036"</f>
        <v>16036</v>
      </c>
      <c r="B18" t="str">
        <f>"05150"</f>
        <v>05150</v>
      </c>
      <c r="C18" t="str">
        <f>"1800"</f>
        <v>1800</v>
      </c>
      <c r="D18" t="str">
        <f>"16036"</f>
        <v>16036</v>
      </c>
      <c r="E18" t="s">
        <v>506</v>
      </c>
      <c r="F18" t="s">
        <v>375</v>
      </c>
      <c r="G18" t="str">
        <f>""</f>
        <v/>
      </c>
      <c r="H18" t="str">
        <f>" 00"</f>
        <v xml:space="preserve"> 00</v>
      </c>
      <c r="I18">
        <v>0.01</v>
      </c>
      <c r="J18">
        <v>9999999.9900000002</v>
      </c>
      <c r="K18" t="s">
        <v>378</v>
      </c>
      <c r="L18" t="s">
        <v>376</v>
      </c>
      <c r="P18" t="s">
        <v>29</v>
      </c>
      <c r="Q18" t="s">
        <v>29</v>
      </c>
      <c r="R18" t="s">
        <v>377</v>
      </c>
    </row>
    <row r="19" spans="1:18" x14ac:dyDescent="0.25">
      <c r="A19" t="str">
        <f>"16040"</f>
        <v>16040</v>
      </c>
      <c r="B19" t="str">
        <f>"05150"</f>
        <v>05150</v>
      </c>
      <c r="C19" t="str">
        <f>"1100"</f>
        <v>1100</v>
      </c>
      <c r="D19" t="str">
        <f>"16040"</f>
        <v>16040</v>
      </c>
      <c r="E19" t="s">
        <v>507</v>
      </c>
      <c r="F19" t="s">
        <v>375</v>
      </c>
      <c r="G19" t="str">
        <f>""</f>
        <v/>
      </c>
      <c r="H19" t="str">
        <f>" 00"</f>
        <v xml:space="preserve"> 00</v>
      </c>
      <c r="I19">
        <v>0.01</v>
      </c>
      <c r="J19">
        <v>9999999.9900000002</v>
      </c>
      <c r="K19" t="s">
        <v>378</v>
      </c>
      <c r="L19" t="s">
        <v>376</v>
      </c>
      <c r="P19" t="s">
        <v>29</v>
      </c>
      <c r="Q19" t="s">
        <v>29</v>
      </c>
      <c r="R19" t="s">
        <v>378</v>
      </c>
    </row>
    <row r="20" spans="1:18" x14ac:dyDescent="0.25">
      <c r="A20" t="str">
        <f>"84257"</f>
        <v>84257</v>
      </c>
      <c r="B20" t="str">
        <f>"07020"</f>
        <v>07020</v>
      </c>
      <c r="C20" t="str">
        <f>"1700"</f>
        <v>1700</v>
      </c>
      <c r="D20" t="str">
        <f>"84257"</f>
        <v>84257</v>
      </c>
      <c r="E20" t="s">
        <v>1101</v>
      </c>
      <c r="F20" t="s">
        <v>904</v>
      </c>
      <c r="G20" t="str">
        <f>""</f>
        <v/>
      </c>
      <c r="H20" t="str">
        <f>" 00"</f>
        <v xml:space="preserve"> 00</v>
      </c>
      <c r="I20">
        <v>0.01</v>
      </c>
      <c r="J20">
        <v>9999999.9900000002</v>
      </c>
      <c r="K20" t="s">
        <v>1102</v>
      </c>
      <c r="L20" t="s">
        <v>154</v>
      </c>
      <c r="P20" t="s">
        <v>107</v>
      </c>
      <c r="Q20" t="s">
        <v>107</v>
      </c>
      <c r="R20" t="s">
        <v>1103</v>
      </c>
    </row>
    <row r="21" spans="1:18" x14ac:dyDescent="0.25">
      <c r="A21" t="str">
        <f>"84020"</f>
        <v>84020</v>
      </c>
      <c r="B21" t="str">
        <f>"07020"</f>
        <v>07020</v>
      </c>
      <c r="C21" t="str">
        <f>"1700"</f>
        <v>1700</v>
      </c>
      <c r="D21" t="str">
        <f>"84020"</f>
        <v>84020</v>
      </c>
      <c r="E21" t="s">
        <v>927</v>
      </c>
      <c r="F21" t="s">
        <v>904</v>
      </c>
      <c r="G21" t="str">
        <f>""</f>
        <v/>
      </c>
      <c r="H21" t="str">
        <f>" 00"</f>
        <v xml:space="preserve"> 00</v>
      </c>
      <c r="I21">
        <v>0.01</v>
      </c>
      <c r="J21">
        <v>9999999.9900000002</v>
      </c>
      <c r="K21" t="s">
        <v>928</v>
      </c>
      <c r="L21" t="s">
        <v>106</v>
      </c>
      <c r="P21" t="s">
        <v>107</v>
      </c>
      <c r="Q21" t="s">
        <v>107</v>
      </c>
      <c r="R21" t="s">
        <v>928</v>
      </c>
    </row>
    <row r="22" spans="1:18" x14ac:dyDescent="0.25">
      <c r="A22" t="str">
        <f>"10001"</f>
        <v>10001</v>
      </c>
      <c r="B22" t="str">
        <f>"01780"</f>
        <v>01780</v>
      </c>
      <c r="C22" t="str">
        <f>"1300"</f>
        <v>1300</v>
      </c>
      <c r="D22" t="str">
        <f>"01780"</f>
        <v>01780</v>
      </c>
      <c r="E22" t="s">
        <v>20</v>
      </c>
      <c r="F22" t="s">
        <v>172</v>
      </c>
      <c r="G22" t="str">
        <f>""</f>
        <v/>
      </c>
      <c r="H22" t="str">
        <f>" 00"</f>
        <v xml:space="preserve"> 00</v>
      </c>
      <c r="I22">
        <v>0.01</v>
      </c>
      <c r="J22">
        <v>9999999.9900000002</v>
      </c>
      <c r="K22" t="s">
        <v>104</v>
      </c>
      <c r="L22" t="s">
        <v>105</v>
      </c>
      <c r="M22" t="s">
        <v>106</v>
      </c>
      <c r="P22" t="s">
        <v>107</v>
      </c>
      <c r="Q22" t="s">
        <v>107</v>
      </c>
      <c r="R22" t="s">
        <v>108</v>
      </c>
    </row>
    <row r="23" spans="1:18" x14ac:dyDescent="0.25">
      <c r="A23" t="str">
        <f>"11024"</f>
        <v>11024</v>
      </c>
      <c r="B23" t="str">
        <f>"01780"</f>
        <v>01780</v>
      </c>
      <c r="C23" t="str">
        <f>"1300"</f>
        <v>1300</v>
      </c>
      <c r="D23" t="str">
        <f>""</f>
        <v/>
      </c>
      <c r="E23" t="s">
        <v>423</v>
      </c>
      <c r="F23" t="s">
        <v>172</v>
      </c>
      <c r="G23" t="str">
        <f>""</f>
        <v/>
      </c>
      <c r="H23" t="str">
        <f>" 00"</f>
        <v xml:space="preserve"> 00</v>
      </c>
      <c r="I23">
        <v>0.01</v>
      </c>
      <c r="J23">
        <v>9999999.9900000002</v>
      </c>
      <c r="K23" t="s">
        <v>104</v>
      </c>
      <c r="L23" t="s">
        <v>105</v>
      </c>
      <c r="M23" t="s">
        <v>106</v>
      </c>
      <c r="P23" t="s">
        <v>107</v>
      </c>
      <c r="Q23" t="s">
        <v>107</v>
      </c>
      <c r="R23" t="s">
        <v>108</v>
      </c>
    </row>
    <row r="24" spans="1:18" x14ac:dyDescent="0.25">
      <c r="A24" t="str">
        <f>"11035"</f>
        <v>11035</v>
      </c>
      <c r="B24" t="str">
        <f>"01780"</f>
        <v>01780</v>
      </c>
      <c r="C24" t="str">
        <f>"1300"</f>
        <v>1300</v>
      </c>
      <c r="D24" t="str">
        <f>""</f>
        <v/>
      </c>
      <c r="E24" t="s">
        <v>432</v>
      </c>
      <c r="F24" t="s">
        <v>172</v>
      </c>
      <c r="G24" t="str">
        <f>""</f>
        <v/>
      </c>
      <c r="H24" t="str">
        <f>" 00"</f>
        <v xml:space="preserve"> 00</v>
      </c>
      <c r="I24">
        <v>0.01</v>
      </c>
      <c r="J24">
        <v>9999999.9900000002</v>
      </c>
      <c r="K24" t="s">
        <v>104</v>
      </c>
      <c r="L24" t="s">
        <v>105</v>
      </c>
      <c r="M24" t="s">
        <v>106</v>
      </c>
      <c r="P24" t="s">
        <v>107</v>
      </c>
      <c r="Q24" t="s">
        <v>107</v>
      </c>
      <c r="R24" t="s">
        <v>108</v>
      </c>
    </row>
    <row r="25" spans="1:18" x14ac:dyDescent="0.25">
      <c r="A25" t="str">
        <f>"11044"</f>
        <v>11044</v>
      </c>
      <c r="B25" t="str">
        <f>"01780"</f>
        <v>01780</v>
      </c>
      <c r="C25" t="str">
        <f>"1300"</f>
        <v>1300</v>
      </c>
      <c r="D25" t="str">
        <f>""</f>
        <v/>
      </c>
      <c r="E25" t="s">
        <v>441</v>
      </c>
      <c r="F25" t="s">
        <v>172</v>
      </c>
      <c r="G25" t="str">
        <f>""</f>
        <v/>
      </c>
      <c r="H25" t="str">
        <f>" 00"</f>
        <v xml:space="preserve"> 00</v>
      </c>
      <c r="I25">
        <v>0.01</v>
      </c>
      <c r="J25">
        <v>9999999.9900000002</v>
      </c>
      <c r="K25" t="s">
        <v>104</v>
      </c>
      <c r="L25" t="s">
        <v>105</v>
      </c>
      <c r="M25" t="s">
        <v>106</v>
      </c>
      <c r="P25" t="s">
        <v>107</v>
      </c>
      <c r="Q25" t="s">
        <v>107</v>
      </c>
      <c r="R25" t="s">
        <v>108</v>
      </c>
    </row>
    <row r="26" spans="1:18" x14ac:dyDescent="0.25">
      <c r="A26" t="str">
        <f>"11046"</f>
        <v>11046</v>
      </c>
      <c r="B26" t="str">
        <f>"01780"</f>
        <v>01780</v>
      </c>
      <c r="C26" t="str">
        <f>"1300"</f>
        <v>1300</v>
      </c>
      <c r="D26" t="str">
        <f>""</f>
        <v/>
      </c>
      <c r="E26" t="s">
        <v>443</v>
      </c>
      <c r="F26" t="s">
        <v>172</v>
      </c>
      <c r="G26" t="str">
        <f>""</f>
        <v/>
      </c>
      <c r="H26" t="str">
        <f>" 00"</f>
        <v xml:space="preserve"> 00</v>
      </c>
      <c r="I26">
        <v>0.01</v>
      </c>
      <c r="J26">
        <v>9999999.9900000002</v>
      </c>
      <c r="K26" t="s">
        <v>104</v>
      </c>
      <c r="L26" t="s">
        <v>105</v>
      </c>
      <c r="M26" t="s">
        <v>106</v>
      </c>
      <c r="P26" t="s">
        <v>107</v>
      </c>
      <c r="Q26" t="s">
        <v>107</v>
      </c>
      <c r="R26" t="s">
        <v>108</v>
      </c>
    </row>
    <row r="27" spans="1:18" x14ac:dyDescent="0.25">
      <c r="A27" t="str">
        <f>"18019"</f>
        <v>18019</v>
      </c>
      <c r="B27" t="str">
        <f>"01780"</f>
        <v>01780</v>
      </c>
      <c r="C27" t="str">
        <f>"1300"</f>
        <v>1300</v>
      </c>
      <c r="D27" t="str">
        <f>"18019"</f>
        <v>18019</v>
      </c>
      <c r="E27" t="s">
        <v>546</v>
      </c>
      <c r="F27" t="s">
        <v>172</v>
      </c>
      <c r="G27" t="str">
        <f>""</f>
        <v/>
      </c>
      <c r="H27" t="str">
        <f>" 00"</f>
        <v xml:space="preserve"> 00</v>
      </c>
      <c r="I27">
        <v>0.01</v>
      </c>
      <c r="J27">
        <v>9999999.9900000002</v>
      </c>
      <c r="K27" t="s">
        <v>104</v>
      </c>
      <c r="L27" t="s">
        <v>105</v>
      </c>
      <c r="M27" t="s">
        <v>106</v>
      </c>
      <c r="P27" t="s">
        <v>107</v>
      </c>
      <c r="Q27" t="s">
        <v>107</v>
      </c>
      <c r="R27" t="s">
        <v>108</v>
      </c>
    </row>
    <row r="28" spans="1:18" x14ac:dyDescent="0.25">
      <c r="A28" t="str">
        <f>"18502"</f>
        <v>18502</v>
      </c>
      <c r="B28" t="str">
        <f>"01780"</f>
        <v>01780</v>
      </c>
      <c r="C28" t="str">
        <f>"1300"</f>
        <v>1300</v>
      </c>
      <c r="D28" t="str">
        <f>""</f>
        <v/>
      </c>
      <c r="E28" t="s">
        <v>621</v>
      </c>
      <c r="F28" t="s">
        <v>172</v>
      </c>
      <c r="G28" t="str">
        <f>""</f>
        <v/>
      </c>
      <c r="H28" t="str">
        <f>" 00"</f>
        <v xml:space="preserve"> 00</v>
      </c>
      <c r="I28">
        <v>0.01</v>
      </c>
      <c r="J28">
        <v>9999999.9900000002</v>
      </c>
      <c r="K28" t="s">
        <v>104</v>
      </c>
      <c r="L28" t="s">
        <v>105</v>
      </c>
      <c r="M28" t="s">
        <v>106</v>
      </c>
      <c r="P28" t="s">
        <v>107</v>
      </c>
      <c r="Q28" t="s">
        <v>107</v>
      </c>
      <c r="R28" t="s">
        <v>108</v>
      </c>
    </row>
    <row r="29" spans="1:18" x14ac:dyDescent="0.25">
      <c r="A29" t="str">
        <f>"18522"</f>
        <v>18522</v>
      </c>
      <c r="B29" t="str">
        <f>"01830"</f>
        <v>01830</v>
      </c>
      <c r="C29" t="str">
        <f>"1300"</f>
        <v>1300</v>
      </c>
      <c r="D29" t="str">
        <f>""</f>
        <v/>
      </c>
      <c r="E29" t="s">
        <v>638</v>
      </c>
      <c r="F29" t="s">
        <v>185</v>
      </c>
      <c r="G29" t="str">
        <f>""</f>
        <v/>
      </c>
      <c r="H29" t="str">
        <f>" 00"</f>
        <v xml:space="preserve"> 00</v>
      </c>
      <c r="I29">
        <v>0.01</v>
      </c>
      <c r="J29">
        <v>9999999.9900000002</v>
      </c>
      <c r="K29" t="s">
        <v>104</v>
      </c>
      <c r="L29" t="s">
        <v>105</v>
      </c>
      <c r="M29" t="s">
        <v>106</v>
      </c>
      <c r="P29" t="s">
        <v>107</v>
      </c>
      <c r="Q29" t="s">
        <v>107</v>
      </c>
      <c r="R29" t="s">
        <v>108</v>
      </c>
    </row>
    <row r="30" spans="1:18" x14ac:dyDescent="0.25">
      <c r="A30" t="str">
        <f>"18525"</f>
        <v>18525</v>
      </c>
      <c r="B30" t="str">
        <f>"01800"</f>
        <v>01800</v>
      </c>
      <c r="C30" t="str">
        <f>"1300"</f>
        <v>1300</v>
      </c>
      <c r="D30" t="str">
        <f>""</f>
        <v/>
      </c>
      <c r="E30" t="s">
        <v>641</v>
      </c>
      <c r="F30" t="s">
        <v>178</v>
      </c>
      <c r="G30" t="str">
        <f>""</f>
        <v/>
      </c>
      <c r="H30" t="str">
        <f>" 00"</f>
        <v xml:space="preserve"> 00</v>
      </c>
      <c r="I30">
        <v>0.01</v>
      </c>
      <c r="J30">
        <v>9999999.9900000002</v>
      </c>
      <c r="K30" t="s">
        <v>104</v>
      </c>
      <c r="L30" t="s">
        <v>105</v>
      </c>
      <c r="M30" t="s">
        <v>106</v>
      </c>
      <c r="P30" t="s">
        <v>107</v>
      </c>
      <c r="Q30" t="s">
        <v>107</v>
      </c>
      <c r="R30" t="s">
        <v>108</v>
      </c>
    </row>
    <row r="31" spans="1:18" x14ac:dyDescent="0.25">
      <c r="A31" t="str">
        <f>"18615"</f>
        <v>18615</v>
      </c>
      <c r="B31" t="str">
        <f>"01780"</f>
        <v>01780</v>
      </c>
      <c r="C31" t="str">
        <f>"1800"</f>
        <v>1800</v>
      </c>
      <c r="D31" t="str">
        <f>""</f>
        <v/>
      </c>
      <c r="E31" t="s">
        <v>665</v>
      </c>
      <c r="F31" t="s">
        <v>172</v>
      </c>
      <c r="G31" t="str">
        <f>""</f>
        <v/>
      </c>
      <c r="H31" t="str">
        <f>" 00"</f>
        <v xml:space="preserve"> 00</v>
      </c>
      <c r="I31">
        <v>0.01</v>
      </c>
      <c r="J31">
        <v>9999999.9900000002</v>
      </c>
      <c r="K31" t="s">
        <v>104</v>
      </c>
      <c r="L31" t="s">
        <v>105</v>
      </c>
      <c r="M31" t="s">
        <v>106</v>
      </c>
      <c r="P31" t="s">
        <v>107</v>
      </c>
      <c r="Q31" t="s">
        <v>107</v>
      </c>
      <c r="R31" t="s">
        <v>108</v>
      </c>
    </row>
    <row r="32" spans="1:18" x14ac:dyDescent="0.25">
      <c r="A32" t="str">
        <f>"19005"</f>
        <v>19005</v>
      </c>
      <c r="B32" t="str">
        <f>"01820"</f>
        <v>01820</v>
      </c>
      <c r="C32" t="str">
        <f>"1200"</f>
        <v>1200</v>
      </c>
      <c r="D32" t="str">
        <f>"19005"</f>
        <v>19005</v>
      </c>
      <c r="E32" t="s">
        <v>667</v>
      </c>
      <c r="F32" t="s">
        <v>184</v>
      </c>
      <c r="G32" t="str">
        <f>"GR0019005"</f>
        <v>GR0019005</v>
      </c>
      <c r="H32" t="str">
        <f>" 00"</f>
        <v xml:space="preserve"> 00</v>
      </c>
      <c r="I32">
        <v>0.01</v>
      </c>
      <c r="J32">
        <v>9999999.9900000002</v>
      </c>
      <c r="K32" t="s">
        <v>104</v>
      </c>
      <c r="L32" t="s">
        <v>105</v>
      </c>
      <c r="M32" t="s">
        <v>106</v>
      </c>
      <c r="O32" t="s">
        <v>668</v>
      </c>
      <c r="P32" t="s">
        <v>107</v>
      </c>
      <c r="Q32" t="s">
        <v>107</v>
      </c>
      <c r="R32" t="s">
        <v>108</v>
      </c>
    </row>
    <row r="33" spans="1:18" x14ac:dyDescent="0.25">
      <c r="A33" t="str">
        <f>"19353"</f>
        <v>19353</v>
      </c>
      <c r="B33" t="str">
        <f>"01380"</f>
        <v>01380</v>
      </c>
      <c r="C33" t="str">
        <f>"1200"</f>
        <v>1200</v>
      </c>
      <c r="D33" t="str">
        <f>"19353"</f>
        <v>19353</v>
      </c>
      <c r="E33" t="s">
        <v>693</v>
      </c>
      <c r="F33" t="s">
        <v>102</v>
      </c>
      <c r="G33" t="str">
        <f>"GR0019353"</f>
        <v>GR0019353</v>
      </c>
      <c r="H33" t="str">
        <f>" 00"</f>
        <v xml:space="preserve"> 00</v>
      </c>
      <c r="I33">
        <v>0.01</v>
      </c>
      <c r="J33">
        <v>9999999.9900000002</v>
      </c>
      <c r="K33" t="s">
        <v>104</v>
      </c>
      <c r="L33" t="s">
        <v>105</v>
      </c>
      <c r="M33" t="s">
        <v>106</v>
      </c>
      <c r="N33" t="s">
        <v>103</v>
      </c>
      <c r="O33" t="s">
        <v>694</v>
      </c>
      <c r="P33" t="s">
        <v>107</v>
      </c>
      <c r="Q33" t="s">
        <v>107</v>
      </c>
      <c r="R33" t="s">
        <v>108</v>
      </c>
    </row>
    <row r="34" spans="1:18" x14ac:dyDescent="0.25">
      <c r="A34" t="str">
        <f>"19356"</f>
        <v>19356</v>
      </c>
      <c r="B34" t="str">
        <f>"01800"</f>
        <v>01800</v>
      </c>
      <c r="C34" t="str">
        <f>"1200"</f>
        <v>1200</v>
      </c>
      <c r="D34" t="str">
        <f>"19356"</f>
        <v>19356</v>
      </c>
      <c r="E34" t="s">
        <v>695</v>
      </c>
      <c r="F34" t="s">
        <v>178</v>
      </c>
      <c r="G34" t="str">
        <f>"GR0019356"</f>
        <v>GR0019356</v>
      </c>
      <c r="H34" t="str">
        <f>" 00"</f>
        <v xml:space="preserve"> 00</v>
      </c>
      <c r="I34">
        <v>0.01</v>
      </c>
      <c r="J34">
        <v>9999999.9900000002</v>
      </c>
      <c r="K34" t="s">
        <v>104</v>
      </c>
      <c r="L34" t="s">
        <v>105</v>
      </c>
      <c r="M34" t="s">
        <v>179</v>
      </c>
      <c r="N34" t="s">
        <v>106</v>
      </c>
      <c r="O34" t="s">
        <v>696</v>
      </c>
      <c r="P34" t="s">
        <v>107</v>
      </c>
      <c r="Q34" t="s">
        <v>107</v>
      </c>
      <c r="R34" t="s">
        <v>108</v>
      </c>
    </row>
    <row r="35" spans="1:18" x14ac:dyDescent="0.25">
      <c r="A35" t="str">
        <f>"19357"</f>
        <v>19357</v>
      </c>
      <c r="B35" t="str">
        <f>"01380"</f>
        <v>01380</v>
      </c>
      <c r="C35" t="str">
        <f>"1200"</f>
        <v>1200</v>
      </c>
      <c r="D35" t="str">
        <f>"19357"</f>
        <v>19357</v>
      </c>
      <c r="E35" t="s">
        <v>697</v>
      </c>
      <c r="F35" t="s">
        <v>102</v>
      </c>
      <c r="G35" t="str">
        <f>"GR0019357"</f>
        <v>GR0019357</v>
      </c>
      <c r="H35" t="str">
        <f>" 00"</f>
        <v xml:space="preserve"> 00</v>
      </c>
      <c r="I35">
        <v>0.01</v>
      </c>
      <c r="J35">
        <v>9999999.9900000002</v>
      </c>
      <c r="K35" t="s">
        <v>104</v>
      </c>
      <c r="L35" t="s">
        <v>105</v>
      </c>
      <c r="M35" t="s">
        <v>106</v>
      </c>
      <c r="N35" t="s">
        <v>103</v>
      </c>
      <c r="O35" t="s">
        <v>698</v>
      </c>
      <c r="P35" t="s">
        <v>107</v>
      </c>
      <c r="Q35" t="s">
        <v>107</v>
      </c>
      <c r="R35" t="s">
        <v>108</v>
      </c>
    </row>
    <row r="36" spans="1:18" x14ac:dyDescent="0.25">
      <c r="A36" t="str">
        <f>"19358"</f>
        <v>19358</v>
      </c>
      <c r="B36" t="str">
        <f>"01800"</f>
        <v>01800</v>
      </c>
      <c r="C36" t="str">
        <f>"1200"</f>
        <v>1200</v>
      </c>
      <c r="D36" t="str">
        <f>"19358"</f>
        <v>19358</v>
      </c>
      <c r="E36" t="s">
        <v>699</v>
      </c>
      <c r="F36" t="s">
        <v>178</v>
      </c>
      <c r="G36" t="str">
        <f>"GR0019358"</f>
        <v>GR0019358</v>
      </c>
      <c r="H36" t="str">
        <f>" 00"</f>
        <v xml:space="preserve"> 00</v>
      </c>
      <c r="I36">
        <v>0.01</v>
      </c>
      <c r="J36">
        <v>9999999.9900000002</v>
      </c>
      <c r="K36" t="s">
        <v>104</v>
      </c>
      <c r="L36" t="s">
        <v>105</v>
      </c>
      <c r="M36" t="s">
        <v>179</v>
      </c>
      <c r="N36" t="s">
        <v>106</v>
      </c>
      <c r="O36" t="s">
        <v>700</v>
      </c>
      <c r="P36" t="s">
        <v>107</v>
      </c>
      <c r="Q36" t="s">
        <v>107</v>
      </c>
      <c r="R36" t="s">
        <v>108</v>
      </c>
    </row>
    <row r="37" spans="1:18" x14ac:dyDescent="0.25">
      <c r="A37" t="str">
        <f>"19359"</f>
        <v>19359</v>
      </c>
      <c r="B37" t="str">
        <f>"01390"</f>
        <v>01390</v>
      </c>
      <c r="C37" t="str">
        <f>"1200"</f>
        <v>1200</v>
      </c>
      <c r="D37" t="str">
        <f>"19359"</f>
        <v>19359</v>
      </c>
      <c r="E37" t="s">
        <v>701</v>
      </c>
      <c r="F37" t="s">
        <v>109</v>
      </c>
      <c r="G37" t="str">
        <f>"GR0019359"</f>
        <v>GR0019359</v>
      </c>
      <c r="H37" t="str">
        <f>" 00"</f>
        <v xml:space="preserve"> 00</v>
      </c>
      <c r="I37">
        <v>0.01</v>
      </c>
      <c r="J37">
        <v>9999999.9900000002</v>
      </c>
      <c r="K37" t="s">
        <v>104</v>
      </c>
      <c r="L37" t="s">
        <v>105</v>
      </c>
      <c r="M37" t="s">
        <v>106</v>
      </c>
      <c r="O37" t="s">
        <v>702</v>
      </c>
      <c r="P37" t="s">
        <v>107</v>
      </c>
      <c r="Q37" t="s">
        <v>107</v>
      </c>
      <c r="R37" t="s">
        <v>108</v>
      </c>
    </row>
    <row r="38" spans="1:18" x14ac:dyDescent="0.25">
      <c r="A38" t="str">
        <f>"19360"</f>
        <v>19360</v>
      </c>
      <c r="B38" t="str">
        <f>"01820"</f>
        <v>01820</v>
      </c>
      <c r="C38" t="str">
        <f>"1200"</f>
        <v>1200</v>
      </c>
      <c r="D38" t="str">
        <f>"19360"</f>
        <v>19360</v>
      </c>
      <c r="E38" t="s">
        <v>703</v>
      </c>
      <c r="F38" t="s">
        <v>184</v>
      </c>
      <c r="G38" t="str">
        <f>"GR0019360"</f>
        <v>GR0019360</v>
      </c>
      <c r="H38" t="str">
        <f>" 00"</f>
        <v xml:space="preserve"> 00</v>
      </c>
      <c r="I38">
        <v>0.01</v>
      </c>
      <c r="J38">
        <v>9999999.9900000002</v>
      </c>
      <c r="K38" t="s">
        <v>104</v>
      </c>
      <c r="L38" t="s">
        <v>105</v>
      </c>
      <c r="M38" t="s">
        <v>106</v>
      </c>
      <c r="O38" t="s">
        <v>704</v>
      </c>
      <c r="P38" t="s">
        <v>107</v>
      </c>
      <c r="Q38" t="s">
        <v>107</v>
      </c>
      <c r="R38" t="s">
        <v>108</v>
      </c>
    </row>
    <row r="39" spans="1:18" x14ac:dyDescent="0.25">
      <c r="A39" t="str">
        <f>"19361"</f>
        <v>19361</v>
      </c>
      <c r="B39" t="str">
        <f>"01800"</f>
        <v>01800</v>
      </c>
      <c r="C39" t="str">
        <f>"1200"</f>
        <v>1200</v>
      </c>
      <c r="D39" t="str">
        <f>"19361"</f>
        <v>19361</v>
      </c>
      <c r="E39" t="s">
        <v>705</v>
      </c>
      <c r="F39" t="s">
        <v>178</v>
      </c>
      <c r="G39" t="str">
        <f>"GR0019361"</f>
        <v>GR0019361</v>
      </c>
      <c r="H39" t="str">
        <f>" 00"</f>
        <v xml:space="preserve"> 00</v>
      </c>
      <c r="I39">
        <v>0.01</v>
      </c>
      <c r="J39">
        <v>9999999.9900000002</v>
      </c>
      <c r="K39" t="s">
        <v>104</v>
      </c>
      <c r="L39" t="s">
        <v>105</v>
      </c>
      <c r="M39" t="s">
        <v>179</v>
      </c>
      <c r="N39" t="s">
        <v>106</v>
      </c>
      <c r="O39" t="s">
        <v>706</v>
      </c>
      <c r="P39" t="s">
        <v>107</v>
      </c>
      <c r="Q39" t="s">
        <v>107</v>
      </c>
      <c r="R39" t="s">
        <v>108</v>
      </c>
    </row>
    <row r="40" spans="1:18" x14ac:dyDescent="0.25">
      <c r="A40" t="str">
        <f>"19373"</f>
        <v>19373</v>
      </c>
      <c r="B40" t="str">
        <f>"01790"</f>
        <v>01790</v>
      </c>
      <c r="C40" t="str">
        <f>"1300"</f>
        <v>1300</v>
      </c>
      <c r="D40" t="str">
        <f>"19373"</f>
        <v>19373</v>
      </c>
      <c r="E40" t="s">
        <v>729</v>
      </c>
      <c r="F40" t="s">
        <v>176</v>
      </c>
      <c r="G40" t="str">
        <f>"GR0019373"</f>
        <v>GR0019373</v>
      </c>
      <c r="H40" t="str">
        <f>" 00"</f>
        <v xml:space="preserve"> 00</v>
      </c>
      <c r="I40">
        <v>0.01</v>
      </c>
      <c r="J40">
        <v>9999999.9900000002</v>
      </c>
      <c r="K40" t="s">
        <v>104</v>
      </c>
      <c r="L40" t="s">
        <v>710</v>
      </c>
      <c r="M40" t="s">
        <v>106</v>
      </c>
      <c r="O40" t="s">
        <v>177</v>
      </c>
      <c r="P40" t="s">
        <v>107</v>
      </c>
      <c r="Q40" t="s">
        <v>107</v>
      </c>
      <c r="R40" t="s">
        <v>108</v>
      </c>
    </row>
    <row r="41" spans="1:18" x14ac:dyDescent="0.25">
      <c r="A41" t="str">
        <f>"19374"</f>
        <v>19374</v>
      </c>
      <c r="B41" t="str">
        <f>"01800"</f>
        <v>01800</v>
      </c>
      <c r="C41" t="str">
        <f>"1300"</f>
        <v>1300</v>
      </c>
      <c r="D41" t="str">
        <f>"19374"</f>
        <v>19374</v>
      </c>
      <c r="E41" t="s">
        <v>730</v>
      </c>
      <c r="F41" t="s">
        <v>178</v>
      </c>
      <c r="G41" t="str">
        <f>"GR0019374"</f>
        <v>GR0019374</v>
      </c>
      <c r="H41" t="str">
        <f>" 00"</f>
        <v xml:space="preserve"> 00</v>
      </c>
      <c r="I41">
        <v>0.01</v>
      </c>
      <c r="J41">
        <v>9999999.9900000002</v>
      </c>
      <c r="K41" t="s">
        <v>104</v>
      </c>
      <c r="L41" t="s">
        <v>710</v>
      </c>
      <c r="M41" t="s">
        <v>106</v>
      </c>
      <c r="O41" t="s">
        <v>731</v>
      </c>
      <c r="P41" t="s">
        <v>107</v>
      </c>
      <c r="Q41" t="s">
        <v>107</v>
      </c>
      <c r="R41" t="s">
        <v>108</v>
      </c>
    </row>
    <row r="42" spans="1:18" x14ac:dyDescent="0.25">
      <c r="A42" t="str">
        <f>"19375"</f>
        <v>19375</v>
      </c>
      <c r="B42" t="str">
        <f>"01780"</f>
        <v>01780</v>
      </c>
      <c r="C42" t="str">
        <f>"1300"</f>
        <v>1300</v>
      </c>
      <c r="D42" t="str">
        <f>"19375"</f>
        <v>19375</v>
      </c>
      <c r="E42" t="s">
        <v>732</v>
      </c>
      <c r="F42" t="s">
        <v>172</v>
      </c>
      <c r="G42" t="str">
        <f>"GR0019375"</f>
        <v>GR0019375</v>
      </c>
      <c r="H42" t="str">
        <f>" 00"</f>
        <v xml:space="preserve"> 00</v>
      </c>
      <c r="I42">
        <v>0.01</v>
      </c>
      <c r="J42">
        <v>9999999.9900000002</v>
      </c>
      <c r="K42" t="s">
        <v>104</v>
      </c>
      <c r="L42" t="s">
        <v>710</v>
      </c>
      <c r="M42" t="s">
        <v>106</v>
      </c>
      <c r="O42" t="s">
        <v>733</v>
      </c>
      <c r="P42" t="s">
        <v>107</v>
      </c>
      <c r="Q42" t="s">
        <v>107</v>
      </c>
      <c r="R42" t="s">
        <v>108</v>
      </c>
    </row>
    <row r="43" spans="1:18" x14ac:dyDescent="0.25">
      <c r="A43" t="str">
        <f>"19376"</f>
        <v>19376</v>
      </c>
      <c r="B43" t="str">
        <f>"01810"</f>
        <v>01810</v>
      </c>
      <c r="C43" t="str">
        <f>"1300"</f>
        <v>1300</v>
      </c>
      <c r="D43" t="str">
        <f>"19376"</f>
        <v>19376</v>
      </c>
      <c r="E43" t="s">
        <v>734</v>
      </c>
      <c r="F43" t="s">
        <v>182</v>
      </c>
      <c r="G43" t="str">
        <f>"GR0019376"</f>
        <v>GR0019376</v>
      </c>
      <c r="H43" t="str">
        <f>" 00"</f>
        <v xml:space="preserve"> 00</v>
      </c>
      <c r="I43">
        <v>0.01</v>
      </c>
      <c r="J43">
        <v>9999999.9900000002</v>
      </c>
      <c r="K43" t="s">
        <v>104</v>
      </c>
      <c r="L43" t="s">
        <v>710</v>
      </c>
      <c r="M43" t="s">
        <v>106</v>
      </c>
      <c r="O43" t="s">
        <v>735</v>
      </c>
      <c r="P43" t="s">
        <v>107</v>
      </c>
      <c r="Q43" t="s">
        <v>107</v>
      </c>
      <c r="R43" t="s">
        <v>108</v>
      </c>
    </row>
    <row r="44" spans="1:18" x14ac:dyDescent="0.25">
      <c r="A44" t="str">
        <f>"19377"</f>
        <v>19377</v>
      </c>
      <c r="B44" t="str">
        <f>"01820"</f>
        <v>01820</v>
      </c>
      <c r="C44" t="str">
        <f>"1300"</f>
        <v>1300</v>
      </c>
      <c r="D44" t="str">
        <f>"19377"</f>
        <v>19377</v>
      </c>
      <c r="E44" t="s">
        <v>736</v>
      </c>
      <c r="F44" t="s">
        <v>184</v>
      </c>
      <c r="G44" t="str">
        <f>"GR0019377"</f>
        <v>GR0019377</v>
      </c>
      <c r="H44" t="str">
        <f>" 00"</f>
        <v xml:space="preserve"> 00</v>
      </c>
      <c r="I44">
        <v>0.01</v>
      </c>
      <c r="J44">
        <v>9999999.9900000002</v>
      </c>
      <c r="K44" t="s">
        <v>104</v>
      </c>
      <c r="L44" t="s">
        <v>710</v>
      </c>
      <c r="M44" t="s">
        <v>106</v>
      </c>
      <c r="O44" t="s">
        <v>668</v>
      </c>
      <c r="P44" t="s">
        <v>107</v>
      </c>
      <c r="Q44" t="s">
        <v>107</v>
      </c>
      <c r="R44" t="s">
        <v>108</v>
      </c>
    </row>
    <row r="45" spans="1:18" x14ac:dyDescent="0.25">
      <c r="A45" t="str">
        <f>"25179"</f>
        <v>25179</v>
      </c>
      <c r="B45" t="str">
        <f>"01830"</f>
        <v>01830</v>
      </c>
      <c r="C45" t="str">
        <f>"1300"</f>
        <v>1300</v>
      </c>
      <c r="D45" t="str">
        <f>"25179"</f>
        <v>25179</v>
      </c>
      <c r="E45" t="s">
        <v>838</v>
      </c>
      <c r="F45" t="s">
        <v>185</v>
      </c>
      <c r="G45" t="str">
        <f>"GR0025179"</f>
        <v>GR0025179</v>
      </c>
      <c r="H45" t="str">
        <f>" 00"</f>
        <v xml:space="preserve"> 00</v>
      </c>
      <c r="I45">
        <v>0.01</v>
      </c>
      <c r="J45">
        <v>9999999.9900000002</v>
      </c>
      <c r="K45" t="s">
        <v>104</v>
      </c>
      <c r="L45" t="s">
        <v>710</v>
      </c>
      <c r="M45" t="s">
        <v>106</v>
      </c>
      <c r="N45" t="s">
        <v>575</v>
      </c>
      <c r="O45" t="s">
        <v>710</v>
      </c>
      <c r="P45" t="s">
        <v>107</v>
      </c>
      <c r="Q45" t="s">
        <v>107</v>
      </c>
      <c r="R45" t="s">
        <v>108</v>
      </c>
    </row>
    <row r="46" spans="1:18" x14ac:dyDescent="0.25">
      <c r="A46" t="str">
        <f>"35236"</f>
        <v>35236</v>
      </c>
      <c r="B46" t="str">
        <f>"01900"</f>
        <v>01900</v>
      </c>
      <c r="C46" t="str">
        <f>"1930"</f>
        <v>1930</v>
      </c>
      <c r="D46" t="str">
        <f>"35236"</f>
        <v>35236</v>
      </c>
      <c r="E46" t="s">
        <v>892</v>
      </c>
      <c r="F46" t="s">
        <v>893</v>
      </c>
      <c r="G46" t="str">
        <f>"GN0035236"</f>
        <v>GN0035236</v>
      </c>
      <c r="H46" t="str">
        <f>" 00"</f>
        <v xml:space="preserve"> 00</v>
      </c>
      <c r="I46">
        <v>0.01</v>
      </c>
      <c r="J46">
        <v>9999999.9900000002</v>
      </c>
      <c r="K46" t="s">
        <v>104</v>
      </c>
      <c r="L46" t="s">
        <v>105</v>
      </c>
      <c r="M46" t="s">
        <v>106</v>
      </c>
      <c r="N46" t="s">
        <v>894</v>
      </c>
      <c r="O46" t="s">
        <v>104</v>
      </c>
      <c r="P46" t="s">
        <v>107</v>
      </c>
      <c r="Q46" t="s">
        <v>107</v>
      </c>
      <c r="R46" t="s">
        <v>108</v>
      </c>
    </row>
    <row r="47" spans="1:18" x14ac:dyDescent="0.25">
      <c r="A47" t="str">
        <f>"84255"</f>
        <v>84255</v>
      </c>
      <c r="B47" t="str">
        <f>"07020"</f>
        <v>07020</v>
      </c>
      <c r="C47" t="str">
        <f>"1700"</f>
        <v>1700</v>
      </c>
      <c r="D47" t="str">
        <f>"84255"</f>
        <v>84255</v>
      </c>
      <c r="E47" t="s">
        <v>1098</v>
      </c>
      <c r="F47" t="s">
        <v>904</v>
      </c>
      <c r="G47" t="str">
        <f>""</f>
        <v/>
      </c>
      <c r="H47" t="str">
        <f>" 00"</f>
        <v xml:space="preserve"> 00</v>
      </c>
      <c r="I47">
        <v>0.01</v>
      </c>
      <c r="J47">
        <v>9999999.9900000002</v>
      </c>
      <c r="K47" t="s">
        <v>104</v>
      </c>
      <c r="L47" t="s">
        <v>105</v>
      </c>
      <c r="M47" t="s">
        <v>106</v>
      </c>
      <c r="P47" t="s">
        <v>107</v>
      </c>
      <c r="Q47" t="s">
        <v>107</v>
      </c>
      <c r="R47" t="s">
        <v>108</v>
      </c>
    </row>
    <row r="48" spans="1:18" x14ac:dyDescent="0.25">
      <c r="A48" t="str">
        <f>"84191"</f>
        <v>84191</v>
      </c>
      <c r="B48" t="str">
        <f>"07020"</f>
        <v>07020</v>
      </c>
      <c r="C48" t="str">
        <f>"1700"</f>
        <v>1700</v>
      </c>
      <c r="D48" t="str">
        <f>"84191"</f>
        <v>84191</v>
      </c>
      <c r="E48" t="s">
        <v>1047</v>
      </c>
      <c r="F48" t="s">
        <v>904</v>
      </c>
      <c r="G48" t="str">
        <f>""</f>
        <v/>
      </c>
      <c r="H48" t="str">
        <f>" 00"</f>
        <v xml:space="preserve"> 00</v>
      </c>
      <c r="I48">
        <v>0.01</v>
      </c>
      <c r="J48">
        <v>9999999.9900000002</v>
      </c>
      <c r="K48" t="s">
        <v>1048</v>
      </c>
      <c r="L48" t="s">
        <v>1049</v>
      </c>
      <c r="M48" t="s">
        <v>671</v>
      </c>
      <c r="P48" t="s">
        <v>107</v>
      </c>
      <c r="Q48" t="s">
        <v>107</v>
      </c>
      <c r="R48" t="s">
        <v>365</v>
      </c>
    </row>
    <row r="49" spans="1:18" x14ac:dyDescent="0.25">
      <c r="A49" t="str">
        <f>"84070"</f>
        <v>84070</v>
      </c>
      <c r="B49" t="str">
        <f>"07020"</f>
        <v>07020</v>
      </c>
      <c r="C49" t="str">
        <f>"1700"</f>
        <v>1700</v>
      </c>
      <c r="D49" t="str">
        <f>"84070"</f>
        <v>84070</v>
      </c>
      <c r="E49" t="s">
        <v>977</v>
      </c>
      <c r="F49" t="s">
        <v>904</v>
      </c>
      <c r="G49" t="str">
        <f>""</f>
        <v/>
      </c>
      <c r="H49" t="str">
        <f>" 00"</f>
        <v xml:space="preserve"> 00</v>
      </c>
      <c r="I49">
        <v>0.01</v>
      </c>
      <c r="J49">
        <v>9999999.9900000002</v>
      </c>
      <c r="K49" t="s">
        <v>357</v>
      </c>
      <c r="L49" t="s">
        <v>756</v>
      </c>
      <c r="P49" t="s">
        <v>107</v>
      </c>
      <c r="Q49" t="s">
        <v>107</v>
      </c>
      <c r="R49" t="s">
        <v>907</v>
      </c>
    </row>
    <row r="50" spans="1:18" x14ac:dyDescent="0.25">
      <c r="A50" t="str">
        <f>"10001"</f>
        <v>10001</v>
      </c>
      <c r="B50" t="str">
        <f>"05030"</f>
        <v>05030</v>
      </c>
      <c r="C50" t="str">
        <f>"1700"</f>
        <v>1700</v>
      </c>
      <c r="D50" t="str">
        <f>"05030"</f>
        <v>05030</v>
      </c>
      <c r="E50" t="s">
        <v>20</v>
      </c>
      <c r="F50" t="s">
        <v>356</v>
      </c>
      <c r="G50" t="str">
        <f>""</f>
        <v/>
      </c>
      <c r="H50" t="str">
        <f>" 00"</f>
        <v xml:space="preserve"> 00</v>
      </c>
      <c r="I50">
        <v>0.01</v>
      </c>
      <c r="J50">
        <v>9999999.9900000002</v>
      </c>
      <c r="K50" t="s">
        <v>354</v>
      </c>
      <c r="L50" t="s">
        <v>343</v>
      </c>
      <c r="M50" t="s">
        <v>357</v>
      </c>
      <c r="P50" t="s">
        <v>107</v>
      </c>
      <c r="Q50" t="s">
        <v>107</v>
      </c>
      <c r="R50" t="s">
        <v>357</v>
      </c>
    </row>
    <row r="51" spans="1:18" x14ac:dyDescent="0.25">
      <c r="A51" t="str">
        <f>"16004"</f>
        <v>16004</v>
      </c>
      <c r="B51" t="str">
        <f>"05030"</f>
        <v>05030</v>
      </c>
      <c r="C51" t="str">
        <f>"1700"</f>
        <v>1700</v>
      </c>
      <c r="D51" t="str">
        <f>"16004"</f>
        <v>16004</v>
      </c>
      <c r="E51" t="s">
        <v>474</v>
      </c>
      <c r="F51" t="s">
        <v>356</v>
      </c>
      <c r="G51" t="str">
        <f>""</f>
        <v/>
      </c>
      <c r="H51" t="str">
        <f>" 00"</f>
        <v xml:space="preserve"> 00</v>
      </c>
      <c r="I51">
        <v>0.01</v>
      </c>
      <c r="J51">
        <v>9999999.9900000002</v>
      </c>
      <c r="K51" t="s">
        <v>354</v>
      </c>
      <c r="L51" t="s">
        <v>343</v>
      </c>
      <c r="M51" t="s">
        <v>357</v>
      </c>
      <c r="P51" t="s">
        <v>107</v>
      </c>
      <c r="Q51" t="s">
        <v>107</v>
      </c>
      <c r="R51" t="s">
        <v>357</v>
      </c>
    </row>
    <row r="52" spans="1:18" x14ac:dyDescent="0.25">
      <c r="A52" t="str">
        <f>"16012"</f>
        <v>16012</v>
      </c>
      <c r="B52" t="str">
        <f>"05111"</f>
        <v>05111</v>
      </c>
      <c r="C52" t="str">
        <f>"1700"</f>
        <v>1700</v>
      </c>
      <c r="D52" t="str">
        <f>"16012"</f>
        <v>16012</v>
      </c>
      <c r="E52" t="s">
        <v>483</v>
      </c>
      <c r="F52" t="s">
        <v>364</v>
      </c>
      <c r="G52" t="str">
        <f>""</f>
        <v/>
      </c>
      <c r="H52" t="str">
        <f>" 00"</f>
        <v xml:space="preserve"> 00</v>
      </c>
      <c r="I52">
        <v>0.01</v>
      </c>
      <c r="J52">
        <v>9999999.9900000002</v>
      </c>
      <c r="K52" t="s">
        <v>354</v>
      </c>
      <c r="L52" t="s">
        <v>343</v>
      </c>
      <c r="M52" t="s">
        <v>365</v>
      </c>
      <c r="P52" t="s">
        <v>107</v>
      </c>
      <c r="Q52" t="s">
        <v>107</v>
      </c>
      <c r="R52" t="s">
        <v>484</v>
      </c>
    </row>
    <row r="53" spans="1:18" x14ac:dyDescent="0.25">
      <c r="A53" t="str">
        <f>"18613"</f>
        <v>18613</v>
      </c>
      <c r="B53" t="str">
        <f>"05030"</f>
        <v>05030</v>
      </c>
      <c r="C53" t="str">
        <f>"1800"</f>
        <v>1800</v>
      </c>
      <c r="D53" t="str">
        <f>"18613"</f>
        <v>18613</v>
      </c>
      <c r="E53" t="s">
        <v>663</v>
      </c>
      <c r="F53" t="s">
        <v>356</v>
      </c>
      <c r="G53" t="str">
        <f>""</f>
        <v/>
      </c>
      <c r="H53" t="str">
        <f>" 00"</f>
        <v xml:space="preserve"> 00</v>
      </c>
      <c r="I53">
        <v>0.01</v>
      </c>
      <c r="J53">
        <v>9999999.9900000002</v>
      </c>
      <c r="K53" t="s">
        <v>354</v>
      </c>
      <c r="L53" t="s">
        <v>357</v>
      </c>
      <c r="P53" t="s">
        <v>107</v>
      </c>
      <c r="Q53" t="s">
        <v>107</v>
      </c>
      <c r="R53" t="s">
        <v>354</v>
      </c>
    </row>
    <row r="54" spans="1:18" x14ac:dyDescent="0.25">
      <c r="A54" t="str">
        <f>"85057"</f>
        <v>85057</v>
      </c>
      <c r="B54" t="str">
        <f>"07030"</f>
        <v>07030</v>
      </c>
      <c r="C54" t="str">
        <f>"8000"</f>
        <v>8000</v>
      </c>
      <c r="D54" t="str">
        <f>"85057"</f>
        <v>85057</v>
      </c>
      <c r="E54" t="s">
        <v>1130</v>
      </c>
      <c r="F54" t="s">
        <v>1121</v>
      </c>
      <c r="G54" t="str">
        <f>""</f>
        <v/>
      </c>
      <c r="H54" t="str">
        <f>" 00"</f>
        <v xml:space="preserve"> 00</v>
      </c>
      <c r="I54">
        <v>0.01</v>
      </c>
      <c r="J54">
        <v>9999999.9900000002</v>
      </c>
      <c r="K54" t="s">
        <v>354</v>
      </c>
      <c r="L54" t="s">
        <v>343</v>
      </c>
      <c r="M54" t="s">
        <v>357</v>
      </c>
      <c r="P54" t="s">
        <v>107</v>
      </c>
      <c r="Q54" t="s">
        <v>107</v>
      </c>
      <c r="R54" t="s">
        <v>357</v>
      </c>
    </row>
    <row r="55" spans="1:18" x14ac:dyDescent="0.25">
      <c r="A55" t="str">
        <f>"10001"</f>
        <v>10001</v>
      </c>
      <c r="B55" t="str">
        <f>"03065"</f>
        <v>03065</v>
      </c>
      <c r="C55" t="str">
        <f>"1400"</f>
        <v>1400</v>
      </c>
      <c r="D55" t="str">
        <f>"03065"</f>
        <v>03065</v>
      </c>
      <c r="E55" t="s">
        <v>20</v>
      </c>
      <c r="F55" t="s">
        <v>236</v>
      </c>
      <c r="G55" t="str">
        <f>""</f>
        <v/>
      </c>
      <c r="H55" t="str">
        <f>" 00"</f>
        <v xml:space="preserve"> 00</v>
      </c>
      <c r="I55">
        <v>0.01</v>
      </c>
      <c r="J55">
        <v>9999999.9900000002</v>
      </c>
      <c r="K55" t="s">
        <v>237</v>
      </c>
      <c r="L55" t="s">
        <v>238</v>
      </c>
      <c r="P55" t="s">
        <v>24</v>
      </c>
      <c r="Q55" t="s">
        <v>24</v>
      </c>
      <c r="R55" t="s">
        <v>238</v>
      </c>
    </row>
    <row r="56" spans="1:18" x14ac:dyDescent="0.25">
      <c r="A56" t="str">
        <f>"10001"</f>
        <v>10001</v>
      </c>
      <c r="B56" t="str">
        <f>"00100"</f>
        <v>00100</v>
      </c>
      <c r="C56" t="str">
        <f>"1400"</f>
        <v>1400</v>
      </c>
      <c r="D56" t="str">
        <f>"00100"</f>
        <v>00100</v>
      </c>
      <c r="E56" t="s">
        <v>20</v>
      </c>
      <c r="F56" t="s">
        <v>21</v>
      </c>
      <c r="G56" t="str">
        <f>""</f>
        <v/>
      </c>
      <c r="H56" t="str">
        <f>" 00"</f>
        <v xml:space="preserve"> 00</v>
      </c>
      <c r="I56">
        <v>0.01</v>
      </c>
      <c r="J56">
        <v>9999999.9900000002</v>
      </c>
      <c r="K56" t="s">
        <v>22</v>
      </c>
      <c r="L56" t="s">
        <v>23</v>
      </c>
      <c r="P56" t="s">
        <v>24</v>
      </c>
      <c r="Q56" t="s">
        <v>24</v>
      </c>
      <c r="R56" t="s">
        <v>23</v>
      </c>
    </row>
    <row r="57" spans="1:18" x14ac:dyDescent="0.25">
      <c r="A57" t="str">
        <f>"18128"</f>
        <v>18128</v>
      </c>
      <c r="B57" t="str">
        <f>"00100"</f>
        <v>00100</v>
      </c>
      <c r="C57" t="str">
        <f>"1400"</f>
        <v>1400</v>
      </c>
      <c r="D57" t="str">
        <f>"18128"</f>
        <v>18128</v>
      </c>
      <c r="E57" t="s">
        <v>613</v>
      </c>
      <c r="F57" t="s">
        <v>21</v>
      </c>
      <c r="G57" t="str">
        <f>""</f>
        <v/>
      </c>
      <c r="H57" t="str">
        <f>" 00"</f>
        <v xml:space="preserve"> 00</v>
      </c>
      <c r="I57">
        <v>0.01</v>
      </c>
      <c r="J57">
        <v>9999999.9900000002</v>
      </c>
      <c r="K57" t="s">
        <v>22</v>
      </c>
      <c r="L57" t="s">
        <v>23</v>
      </c>
      <c r="P57" t="s">
        <v>24</v>
      </c>
      <c r="Q57" t="s">
        <v>24</v>
      </c>
      <c r="R57" t="s">
        <v>23</v>
      </c>
    </row>
    <row r="58" spans="1:18" x14ac:dyDescent="0.25">
      <c r="A58" t="str">
        <f>"10001"</f>
        <v>10001</v>
      </c>
      <c r="B58" t="str">
        <f>"00162"</f>
        <v>00162</v>
      </c>
      <c r="C58" t="str">
        <f>"1400"</f>
        <v>1400</v>
      </c>
      <c r="D58" t="str">
        <f>"00162"</f>
        <v>00162</v>
      </c>
      <c r="E58" t="s">
        <v>20</v>
      </c>
      <c r="F58" t="s">
        <v>26</v>
      </c>
      <c r="G58" t="str">
        <f>""</f>
        <v/>
      </c>
      <c r="H58" t="str">
        <f>" 00"</f>
        <v xml:space="preserve"> 00</v>
      </c>
      <c r="I58">
        <v>0.01</v>
      </c>
      <c r="J58">
        <v>9999999.9900000002</v>
      </c>
      <c r="K58" t="s">
        <v>27</v>
      </c>
      <c r="L58" t="s">
        <v>28</v>
      </c>
      <c r="P58" t="s">
        <v>29</v>
      </c>
      <c r="Q58" t="s">
        <v>29</v>
      </c>
      <c r="R58" t="s">
        <v>28</v>
      </c>
    </row>
    <row r="59" spans="1:18" x14ac:dyDescent="0.25">
      <c r="A59" t="str">
        <f>"10001"</f>
        <v>10001</v>
      </c>
      <c r="B59" t="str">
        <f>"01000"</f>
        <v>01000</v>
      </c>
      <c r="C59" t="str">
        <f>"1400"</f>
        <v>1400</v>
      </c>
      <c r="D59" t="str">
        <f>"01000"</f>
        <v>01000</v>
      </c>
      <c r="E59" t="s">
        <v>20</v>
      </c>
      <c r="F59" t="s">
        <v>36</v>
      </c>
      <c r="G59" t="str">
        <f>""</f>
        <v/>
      </c>
      <c r="H59" t="str">
        <f>" 00"</f>
        <v xml:space="preserve"> 00</v>
      </c>
      <c r="I59">
        <v>0.01</v>
      </c>
      <c r="J59">
        <v>9999999.9900000002</v>
      </c>
      <c r="K59" t="s">
        <v>27</v>
      </c>
      <c r="L59" t="s">
        <v>28</v>
      </c>
      <c r="P59" t="s">
        <v>29</v>
      </c>
      <c r="Q59" t="s">
        <v>29</v>
      </c>
      <c r="R59" t="s">
        <v>37</v>
      </c>
    </row>
    <row r="60" spans="1:18" x14ac:dyDescent="0.25">
      <c r="A60" t="str">
        <f>"10001"</f>
        <v>10001</v>
      </c>
      <c r="B60" t="str">
        <f>"01010"</f>
        <v>01010</v>
      </c>
      <c r="C60" t="str">
        <f>"1400"</f>
        <v>1400</v>
      </c>
      <c r="D60" t="str">
        <f>"01010"</f>
        <v>01010</v>
      </c>
      <c r="E60" t="s">
        <v>20</v>
      </c>
      <c r="F60" t="s">
        <v>38</v>
      </c>
      <c r="G60" t="str">
        <f>""</f>
        <v/>
      </c>
      <c r="H60" t="str">
        <f>" 00"</f>
        <v xml:space="preserve"> 00</v>
      </c>
      <c r="I60">
        <v>0.01</v>
      </c>
      <c r="J60">
        <v>9999999.9900000002</v>
      </c>
      <c r="K60" t="s">
        <v>27</v>
      </c>
      <c r="L60" t="s">
        <v>28</v>
      </c>
      <c r="P60" t="s">
        <v>29</v>
      </c>
      <c r="Q60" t="s">
        <v>29</v>
      </c>
      <c r="R60" t="s">
        <v>28</v>
      </c>
    </row>
    <row r="61" spans="1:18" x14ac:dyDescent="0.25">
      <c r="A61" t="str">
        <f>"10001"</f>
        <v>10001</v>
      </c>
      <c r="B61" t="str">
        <f>"01242"</f>
        <v>01242</v>
      </c>
      <c r="C61" t="str">
        <f>"1300"</f>
        <v>1300</v>
      </c>
      <c r="D61" t="str">
        <f>"01242"</f>
        <v>01242</v>
      </c>
      <c r="E61" t="s">
        <v>20</v>
      </c>
      <c r="F61" t="s">
        <v>73</v>
      </c>
      <c r="G61" t="str">
        <f>""</f>
        <v/>
      </c>
      <c r="H61" t="str">
        <f>" 00"</f>
        <v xml:space="preserve"> 00</v>
      </c>
      <c r="I61">
        <v>0.01</v>
      </c>
      <c r="J61">
        <v>9999999.9900000002</v>
      </c>
      <c r="K61" t="s">
        <v>27</v>
      </c>
      <c r="L61" t="s">
        <v>28</v>
      </c>
      <c r="P61" t="s">
        <v>29</v>
      </c>
      <c r="Q61" t="s">
        <v>29</v>
      </c>
      <c r="R61" t="s">
        <v>28</v>
      </c>
    </row>
    <row r="62" spans="1:18" x14ac:dyDescent="0.25">
      <c r="A62" t="str">
        <f>"10001"</f>
        <v>10001</v>
      </c>
      <c r="B62" t="str">
        <f>"01250"</f>
        <v>01250</v>
      </c>
      <c r="C62" t="str">
        <f>"1300"</f>
        <v>1300</v>
      </c>
      <c r="D62" t="str">
        <f>"01250"</f>
        <v>01250</v>
      </c>
      <c r="E62" t="s">
        <v>20</v>
      </c>
      <c r="F62" t="s">
        <v>74</v>
      </c>
      <c r="G62" t="str">
        <f>""</f>
        <v/>
      </c>
      <c r="H62" t="str">
        <f>" 00"</f>
        <v xml:space="preserve"> 00</v>
      </c>
      <c r="I62">
        <v>0.01</v>
      </c>
      <c r="J62">
        <v>9999999.9900000002</v>
      </c>
      <c r="K62" t="s">
        <v>27</v>
      </c>
      <c r="L62" t="s">
        <v>75</v>
      </c>
      <c r="P62" t="s">
        <v>29</v>
      </c>
      <c r="Q62" t="s">
        <v>29</v>
      </c>
      <c r="R62" t="s">
        <v>76</v>
      </c>
    </row>
    <row r="63" spans="1:18" x14ac:dyDescent="0.25">
      <c r="A63" t="str">
        <f>"10001"</f>
        <v>10001</v>
      </c>
      <c r="B63" t="str">
        <f>"01285"</f>
        <v>01285</v>
      </c>
      <c r="C63" t="str">
        <f>"1700"</f>
        <v>1700</v>
      </c>
      <c r="D63" t="str">
        <f>"01285"</f>
        <v>01285</v>
      </c>
      <c r="E63" t="s">
        <v>20</v>
      </c>
      <c r="F63" t="s">
        <v>82</v>
      </c>
      <c r="G63" t="str">
        <f>""</f>
        <v/>
      </c>
      <c r="H63" t="str">
        <f>" 00"</f>
        <v xml:space="preserve"> 00</v>
      </c>
      <c r="I63">
        <v>0.01</v>
      </c>
      <c r="J63">
        <v>9999999.9900000002</v>
      </c>
      <c r="K63" t="s">
        <v>27</v>
      </c>
      <c r="L63" t="s">
        <v>83</v>
      </c>
      <c r="P63" t="s">
        <v>29</v>
      </c>
      <c r="Q63" t="s">
        <v>29</v>
      </c>
      <c r="R63" t="s">
        <v>83</v>
      </c>
    </row>
    <row r="64" spans="1:18" x14ac:dyDescent="0.25">
      <c r="A64" t="str">
        <f>"11025"</f>
        <v>11025</v>
      </c>
      <c r="B64" t="str">
        <f>"01000"</f>
        <v>01000</v>
      </c>
      <c r="C64" t="str">
        <f>"1400"</f>
        <v>1400</v>
      </c>
      <c r="D64" t="str">
        <f>""</f>
        <v/>
      </c>
      <c r="E64" t="s">
        <v>424</v>
      </c>
      <c r="F64" t="s">
        <v>36</v>
      </c>
      <c r="G64" t="str">
        <f>""</f>
        <v/>
      </c>
      <c r="H64" t="str">
        <f>" 00"</f>
        <v xml:space="preserve"> 00</v>
      </c>
      <c r="I64">
        <v>0.01</v>
      </c>
      <c r="J64">
        <v>9999999.9900000002</v>
      </c>
      <c r="K64" t="s">
        <v>27</v>
      </c>
      <c r="L64" t="s">
        <v>217</v>
      </c>
      <c r="P64" t="s">
        <v>29</v>
      </c>
      <c r="Q64" t="s">
        <v>29</v>
      </c>
      <c r="R64" t="s">
        <v>28</v>
      </c>
    </row>
    <row r="65" spans="1:18" x14ac:dyDescent="0.25">
      <c r="A65" t="str">
        <f>"11028"</f>
        <v>11028</v>
      </c>
      <c r="B65" t="str">
        <f>"01035"</f>
        <v>01035</v>
      </c>
      <c r="C65" t="str">
        <f>"1600"</f>
        <v>1600</v>
      </c>
      <c r="D65" t="str">
        <f>""</f>
        <v/>
      </c>
      <c r="E65" t="s">
        <v>427</v>
      </c>
      <c r="F65" t="s">
        <v>43</v>
      </c>
      <c r="G65" t="str">
        <f>""</f>
        <v/>
      </c>
      <c r="H65" t="str">
        <f>" 00"</f>
        <v xml:space="preserve"> 00</v>
      </c>
      <c r="I65">
        <v>0.01</v>
      </c>
      <c r="J65">
        <v>9999999.9900000002</v>
      </c>
      <c r="K65" t="s">
        <v>27</v>
      </c>
      <c r="L65" t="s">
        <v>217</v>
      </c>
      <c r="P65" t="s">
        <v>29</v>
      </c>
      <c r="Q65" t="s">
        <v>29</v>
      </c>
      <c r="R65" t="s">
        <v>28</v>
      </c>
    </row>
    <row r="66" spans="1:18" x14ac:dyDescent="0.25">
      <c r="A66" t="str">
        <f>"11029"</f>
        <v>11029</v>
      </c>
      <c r="B66" t="str">
        <f>"01000"</f>
        <v>01000</v>
      </c>
      <c r="C66" t="str">
        <f>"1400"</f>
        <v>1400</v>
      </c>
      <c r="D66" t="str">
        <f>""</f>
        <v/>
      </c>
      <c r="E66" t="s">
        <v>428</v>
      </c>
      <c r="F66" t="s">
        <v>36</v>
      </c>
      <c r="G66" t="str">
        <f>""</f>
        <v/>
      </c>
      <c r="H66" t="str">
        <f>" 00"</f>
        <v xml:space="preserve"> 00</v>
      </c>
      <c r="I66">
        <v>0.01</v>
      </c>
      <c r="J66">
        <v>9999999.9900000002</v>
      </c>
      <c r="K66" t="s">
        <v>27</v>
      </c>
      <c r="L66" t="s">
        <v>217</v>
      </c>
      <c r="P66" t="s">
        <v>29</v>
      </c>
      <c r="Q66" t="s">
        <v>29</v>
      </c>
      <c r="R66" t="s">
        <v>28</v>
      </c>
    </row>
    <row r="67" spans="1:18" x14ac:dyDescent="0.25">
      <c r="A67" t="str">
        <f>"11030"</f>
        <v>11030</v>
      </c>
      <c r="B67" t="str">
        <f>"01780"</f>
        <v>01780</v>
      </c>
      <c r="C67" t="str">
        <f>"1300"</f>
        <v>1300</v>
      </c>
      <c r="D67" t="str">
        <f>""</f>
        <v/>
      </c>
      <c r="E67" t="s">
        <v>429</v>
      </c>
      <c r="F67" t="s">
        <v>172</v>
      </c>
      <c r="G67" t="str">
        <f>""</f>
        <v/>
      </c>
      <c r="H67" t="str">
        <f>" 00"</f>
        <v xml:space="preserve"> 00</v>
      </c>
      <c r="I67">
        <v>0.01</v>
      </c>
      <c r="J67">
        <v>9999999.9900000002</v>
      </c>
      <c r="K67" t="s">
        <v>27</v>
      </c>
      <c r="L67" t="s">
        <v>179</v>
      </c>
      <c r="M67" t="s">
        <v>106</v>
      </c>
      <c r="P67" t="s">
        <v>107</v>
      </c>
      <c r="Q67" t="s">
        <v>107</v>
      </c>
      <c r="R67" t="s">
        <v>108</v>
      </c>
    </row>
    <row r="68" spans="1:18" x14ac:dyDescent="0.25">
      <c r="A68" t="str">
        <f>"11038"</f>
        <v>11038</v>
      </c>
      <c r="B68" t="str">
        <f>"01180"</f>
        <v>01180</v>
      </c>
      <c r="C68" t="str">
        <f>"1100"</f>
        <v>1100</v>
      </c>
      <c r="D68" t="str">
        <f>""</f>
        <v/>
      </c>
      <c r="E68" t="s">
        <v>435</v>
      </c>
      <c r="F68" t="s">
        <v>51</v>
      </c>
      <c r="G68" t="str">
        <f>""</f>
        <v/>
      </c>
      <c r="H68" t="str">
        <f>" 00"</f>
        <v xml:space="preserve"> 00</v>
      </c>
      <c r="I68">
        <v>0.01</v>
      </c>
      <c r="J68">
        <v>9999999.9900000002</v>
      </c>
      <c r="K68" t="s">
        <v>27</v>
      </c>
      <c r="L68" t="s">
        <v>217</v>
      </c>
      <c r="P68" t="s">
        <v>29</v>
      </c>
      <c r="Q68" t="s">
        <v>29</v>
      </c>
      <c r="R68" t="s">
        <v>28</v>
      </c>
    </row>
    <row r="69" spans="1:18" x14ac:dyDescent="0.25">
      <c r="A69" t="str">
        <f>"15004"</f>
        <v>15004</v>
      </c>
      <c r="B69" t="str">
        <f>"03769"</f>
        <v>03769</v>
      </c>
      <c r="C69" t="str">
        <f>"1700"</f>
        <v>1700</v>
      </c>
      <c r="D69" t="str">
        <f>""</f>
        <v/>
      </c>
      <c r="E69" t="s">
        <v>468</v>
      </c>
      <c r="F69" t="s">
        <v>465</v>
      </c>
      <c r="G69" t="str">
        <f>""</f>
        <v/>
      </c>
      <c r="H69" t="str">
        <f>" 00"</f>
        <v xml:space="preserve"> 00</v>
      </c>
      <c r="I69">
        <v>0.01</v>
      </c>
      <c r="J69">
        <v>9999999.9900000002</v>
      </c>
      <c r="K69" t="s">
        <v>27</v>
      </c>
      <c r="L69" t="s">
        <v>28</v>
      </c>
      <c r="P69" t="s">
        <v>230</v>
      </c>
      <c r="Q69" t="s">
        <v>230</v>
      </c>
      <c r="R69" t="s">
        <v>28</v>
      </c>
    </row>
    <row r="70" spans="1:18" x14ac:dyDescent="0.25">
      <c r="A70" t="str">
        <f>"17001"</f>
        <v>17001</v>
      </c>
      <c r="B70" t="str">
        <f>"01000"</f>
        <v>01000</v>
      </c>
      <c r="C70" t="str">
        <f>"1200"</f>
        <v>1200</v>
      </c>
      <c r="D70" t="str">
        <f>""</f>
        <v/>
      </c>
      <c r="E70" t="s">
        <v>525</v>
      </c>
      <c r="F70" t="s">
        <v>36</v>
      </c>
      <c r="G70" t="str">
        <f>"GR0017001"</f>
        <v>GR0017001</v>
      </c>
      <c r="H70" t="str">
        <f>" 00"</f>
        <v xml:space="preserve"> 00</v>
      </c>
      <c r="I70">
        <v>0.01</v>
      </c>
      <c r="J70">
        <v>9999999.9900000002</v>
      </c>
      <c r="K70" t="s">
        <v>27</v>
      </c>
      <c r="L70" t="s">
        <v>28</v>
      </c>
      <c r="O70" t="s">
        <v>27</v>
      </c>
      <c r="P70" t="s">
        <v>29</v>
      </c>
      <c r="Q70" t="s">
        <v>29</v>
      </c>
      <c r="R70" t="s">
        <v>28</v>
      </c>
    </row>
    <row r="71" spans="1:18" x14ac:dyDescent="0.25">
      <c r="A71" t="str">
        <f>"17002"</f>
        <v>17002</v>
      </c>
      <c r="B71" t="str">
        <f>"01290"</f>
        <v>01290</v>
      </c>
      <c r="C71" t="str">
        <f>"1300"</f>
        <v>1300</v>
      </c>
      <c r="D71" t="str">
        <f>""</f>
        <v/>
      </c>
      <c r="E71" t="s">
        <v>526</v>
      </c>
      <c r="F71" t="s">
        <v>84</v>
      </c>
      <c r="G71" t="str">
        <f>"GR0017002"</f>
        <v>GR0017002</v>
      </c>
      <c r="H71" t="str">
        <f>" 00"</f>
        <v xml:space="preserve"> 00</v>
      </c>
      <c r="I71">
        <v>0.01</v>
      </c>
      <c r="J71">
        <v>9999999.9900000002</v>
      </c>
      <c r="K71" t="s">
        <v>27</v>
      </c>
      <c r="L71" t="s">
        <v>28</v>
      </c>
      <c r="O71" t="s">
        <v>27</v>
      </c>
      <c r="P71" t="s">
        <v>29</v>
      </c>
      <c r="Q71" t="s">
        <v>29</v>
      </c>
      <c r="R71" t="s">
        <v>28</v>
      </c>
    </row>
    <row r="72" spans="1:18" x14ac:dyDescent="0.25">
      <c r="A72" t="str">
        <f>"17003"</f>
        <v>17003</v>
      </c>
      <c r="B72" t="str">
        <f>"01000"</f>
        <v>01000</v>
      </c>
      <c r="C72" t="str">
        <f>"1200"</f>
        <v>1200</v>
      </c>
      <c r="D72" t="str">
        <f>""</f>
        <v/>
      </c>
      <c r="E72" t="s">
        <v>527</v>
      </c>
      <c r="F72" t="s">
        <v>36</v>
      </c>
      <c r="G72" t="str">
        <f>"GR0017003"</f>
        <v>GR0017003</v>
      </c>
      <c r="H72" t="str">
        <f>" 00"</f>
        <v xml:space="preserve"> 00</v>
      </c>
      <c r="I72">
        <v>0.01</v>
      </c>
      <c r="J72">
        <v>9999999.9900000002</v>
      </c>
      <c r="K72" t="s">
        <v>27</v>
      </c>
      <c r="L72" t="s">
        <v>28</v>
      </c>
      <c r="O72" t="s">
        <v>28</v>
      </c>
      <c r="P72" t="s">
        <v>29</v>
      </c>
      <c r="Q72" t="s">
        <v>29</v>
      </c>
      <c r="R72" t="s">
        <v>28</v>
      </c>
    </row>
    <row r="73" spans="1:18" x14ac:dyDescent="0.25">
      <c r="A73" t="str">
        <f>"17004"</f>
        <v>17004</v>
      </c>
      <c r="B73" t="str">
        <f>"01000"</f>
        <v>01000</v>
      </c>
      <c r="C73" t="str">
        <f>"1700"</f>
        <v>1700</v>
      </c>
      <c r="D73" t="str">
        <f>"17004"</f>
        <v>17004</v>
      </c>
      <c r="E73" t="s">
        <v>528</v>
      </c>
      <c r="F73" t="s">
        <v>36</v>
      </c>
      <c r="G73" t="str">
        <f>"GR0017004"</f>
        <v>GR0017004</v>
      </c>
      <c r="H73" t="str">
        <f>" 00"</f>
        <v xml:space="preserve"> 00</v>
      </c>
      <c r="I73">
        <v>0.01</v>
      </c>
      <c r="J73">
        <v>9999999.9900000002</v>
      </c>
      <c r="K73" t="s">
        <v>27</v>
      </c>
      <c r="L73" t="s">
        <v>28</v>
      </c>
      <c r="O73" t="s">
        <v>28</v>
      </c>
      <c r="P73" t="s">
        <v>29</v>
      </c>
      <c r="Q73" t="s">
        <v>29</v>
      </c>
      <c r="R73" t="s">
        <v>28</v>
      </c>
    </row>
    <row r="74" spans="1:18" x14ac:dyDescent="0.25">
      <c r="A74" t="str">
        <f>"18001"</f>
        <v>18001</v>
      </c>
      <c r="B74" t="str">
        <f>"01000"</f>
        <v>01000</v>
      </c>
      <c r="C74" t="str">
        <f>"1300"</f>
        <v>1300</v>
      </c>
      <c r="D74" t="str">
        <f>"18001"</f>
        <v>18001</v>
      </c>
      <c r="E74" t="s">
        <v>530</v>
      </c>
      <c r="F74" t="s">
        <v>36</v>
      </c>
      <c r="G74" t="str">
        <f>""</f>
        <v/>
      </c>
      <c r="H74" t="str">
        <f>" 00"</f>
        <v xml:space="preserve"> 00</v>
      </c>
      <c r="I74">
        <v>0.01</v>
      </c>
      <c r="J74">
        <v>9999999.9900000002</v>
      </c>
      <c r="K74" t="s">
        <v>27</v>
      </c>
      <c r="L74" t="s">
        <v>75</v>
      </c>
      <c r="P74" t="s">
        <v>29</v>
      </c>
      <c r="Q74" t="s">
        <v>29</v>
      </c>
      <c r="R74" t="s">
        <v>28</v>
      </c>
    </row>
    <row r="75" spans="1:18" x14ac:dyDescent="0.25">
      <c r="A75" t="str">
        <f>"18014"</f>
        <v>18014</v>
      </c>
      <c r="B75" t="str">
        <f>"01000"</f>
        <v>01000</v>
      </c>
      <c r="C75" t="str">
        <f>"1300"</f>
        <v>1300</v>
      </c>
      <c r="D75" t="str">
        <f>"18014"</f>
        <v>18014</v>
      </c>
      <c r="E75" t="s">
        <v>542</v>
      </c>
      <c r="F75" t="s">
        <v>36</v>
      </c>
      <c r="G75" t="str">
        <f>""</f>
        <v/>
      </c>
      <c r="H75" t="str">
        <f>" 00"</f>
        <v xml:space="preserve"> 00</v>
      </c>
      <c r="I75">
        <v>0.01</v>
      </c>
      <c r="J75">
        <v>9999999.9900000002</v>
      </c>
      <c r="K75" t="s">
        <v>27</v>
      </c>
      <c r="L75" t="s">
        <v>28</v>
      </c>
      <c r="P75" t="s">
        <v>29</v>
      </c>
      <c r="Q75" t="s">
        <v>29</v>
      </c>
      <c r="R75" t="s">
        <v>28</v>
      </c>
    </row>
    <row r="76" spans="1:18" x14ac:dyDescent="0.25">
      <c r="A76" t="str">
        <f>"18015"</f>
        <v>18015</v>
      </c>
      <c r="B76" t="str">
        <f>"01000"</f>
        <v>01000</v>
      </c>
      <c r="C76" t="str">
        <f>"1300"</f>
        <v>1300</v>
      </c>
      <c r="D76" t="str">
        <f>"18015"</f>
        <v>18015</v>
      </c>
      <c r="E76" t="s">
        <v>543</v>
      </c>
      <c r="F76" t="s">
        <v>36</v>
      </c>
      <c r="G76" t="str">
        <f>""</f>
        <v/>
      </c>
      <c r="H76" t="str">
        <f>" 00"</f>
        <v xml:space="preserve"> 00</v>
      </c>
      <c r="I76">
        <v>0.01</v>
      </c>
      <c r="J76">
        <v>9999999.9900000002</v>
      </c>
      <c r="K76" t="s">
        <v>27</v>
      </c>
      <c r="L76" t="s">
        <v>28</v>
      </c>
      <c r="P76" t="s">
        <v>29</v>
      </c>
      <c r="Q76" t="s">
        <v>29</v>
      </c>
      <c r="R76" t="s">
        <v>28</v>
      </c>
    </row>
    <row r="77" spans="1:18" x14ac:dyDescent="0.25">
      <c r="A77" t="str">
        <f>"18016"</f>
        <v>18016</v>
      </c>
      <c r="B77" t="str">
        <f>"01000"</f>
        <v>01000</v>
      </c>
      <c r="C77" t="str">
        <f>"1300"</f>
        <v>1300</v>
      </c>
      <c r="D77" t="str">
        <f>"18016"</f>
        <v>18016</v>
      </c>
      <c r="E77" t="s">
        <v>544</v>
      </c>
      <c r="F77" t="s">
        <v>36</v>
      </c>
      <c r="G77" t="str">
        <f>""</f>
        <v/>
      </c>
      <c r="H77" t="str">
        <f>" 00"</f>
        <v xml:space="preserve"> 00</v>
      </c>
      <c r="I77">
        <v>0.01</v>
      </c>
      <c r="J77">
        <v>9999999.9900000002</v>
      </c>
      <c r="K77" t="s">
        <v>27</v>
      </c>
      <c r="L77" t="s">
        <v>28</v>
      </c>
      <c r="P77" t="s">
        <v>29</v>
      </c>
      <c r="Q77" t="s">
        <v>29</v>
      </c>
      <c r="R77" t="s">
        <v>28</v>
      </c>
    </row>
    <row r="78" spans="1:18" x14ac:dyDescent="0.25">
      <c r="A78" t="str">
        <f>"18017"</f>
        <v>18017</v>
      </c>
      <c r="B78" t="str">
        <f>"01000"</f>
        <v>01000</v>
      </c>
      <c r="C78" t="str">
        <f>"1300"</f>
        <v>1300</v>
      </c>
      <c r="D78" t="str">
        <f>"18017"</f>
        <v>18017</v>
      </c>
      <c r="E78" t="s">
        <v>545</v>
      </c>
      <c r="F78" t="s">
        <v>36</v>
      </c>
      <c r="G78" t="str">
        <f>""</f>
        <v/>
      </c>
      <c r="H78" t="str">
        <f>" 00"</f>
        <v xml:space="preserve"> 00</v>
      </c>
      <c r="I78">
        <v>0.01</v>
      </c>
      <c r="J78">
        <v>9999999.9900000002</v>
      </c>
      <c r="K78" t="s">
        <v>27</v>
      </c>
      <c r="L78" t="s">
        <v>75</v>
      </c>
      <c r="M78" t="s">
        <v>28</v>
      </c>
      <c r="P78" t="s">
        <v>29</v>
      </c>
      <c r="Q78" t="s">
        <v>29</v>
      </c>
      <c r="R78" t="s">
        <v>37</v>
      </c>
    </row>
    <row r="79" spans="1:18" x14ac:dyDescent="0.25">
      <c r="A79" t="str">
        <f>"18067"</f>
        <v>18067</v>
      </c>
      <c r="B79" t="str">
        <f>"01000"</f>
        <v>01000</v>
      </c>
      <c r="C79" t="str">
        <f>"1300"</f>
        <v>1300</v>
      </c>
      <c r="D79" t="str">
        <f>"18067"</f>
        <v>18067</v>
      </c>
      <c r="E79" t="s">
        <v>580</v>
      </c>
      <c r="F79" t="s">
        <v>36</v>
      </c>
      <c r="G79" t="str">
        <f>""</f>
        <v/>
      </c>
      <c r="H79" t="str">
        <f>" 00"</f>
        <v xml:space="preserve"> 00</v>
      </c>
      <c r="I79">
        <v>0.01</v>
      </c>
      <c r="J79">
        <v>9999999.9900000002</v>
      </c>
      <c r="K79" t="s">
        <v>27</v>
      </c>
      <c r="L79" t="s">
        <v>75</v>
      </c>
      <c r="P79" t="s">
        <v>29</v>
      </c>
      <c r="Q79" t="s">
        <v>29</v>
      </c>
      <c r="R79" t="s">
        <v>76</v>
      </c>
    </row>
    <row r="80" spans="1:18" x14ac:dyDescent="0.25">
      <c r="A80" t="str">
        <f>"18068"</f>
        <v>18068</v>
      </c>
      <c r="B80" t="str">
        <f>"01000"</f>
        <v>01000</v>
      </c>
      <c r="C80" t="str">
        <f>"1300"</f>
        <v>1300</v>
      </c>
      <c r="D80" t="str">
        <f>"18068"</f>
        <v>18068</v>
      </c>
      <c r="E80" t="s">
        <v>581</v>
      </c>
      <c r="F80" t="s">
        <v>36</v>
      </c>
      <c r="G80" t="str">
        <f>""</f>
        <v/>
      </c>
      <c r="H80" t="str">
        <f>" 00"</f>
        <v xml:space="preserve"> 00</v>
      </c>
      <c r="I80">
        <v>0.01</v>
      </c>
      <c r="J80">
        <v>9999999.9900000002</v>
      </c>
      <c r="K80" t="s">
        <v>27</v>
      </c>
      <c r="L80" t="s">
        <v>75</v>
      </c>
      <c r="P80" t="s">
        <v>29</v>
      </c>
      <c r="Q80" t="s">
        <v>29</v>
      </c>
      <c r="R80" t="s">
        <v>76</v>
      </c>
    </row>
    <row r="81" spans="1:18" x14ac:dyDescent="0.25">
      <c r="A81" t="str">
        <f>"18080"</f>
        <v>18080</v>
      </c>
      <c r="B81" t="str">
        <f>"01285"</f>
        <v>01285</v>
      </c>
      <c r="C81" t="str">
        <f>"1700"</f>
        <v>1700</v>
      </c>
      <c r="D81" t="str">
        <f>"18080"</f>
        <v>18080</v>
      </c>
      <c r="E81" t="s">
        <v>584</v>
      </c>
      <c r="F81" t="s">
        <v>82</v>
      </c>
      <c r="G81" t="str">
        <f>""</f>
        <v/>
      </c>
      <c r="H81" t="str">
        <f>" 00"</f>
        <v xml:space="preserve"> 00</v>
      </c>
      <c r="I81">
        <v>0.01</v>
      </c>
      <c r="J81">
        <v>9999999.9900000002</v>
      </c>
      <c r="K81" t="s">
        <v>27</v>
      </c>
      <c r="L81" t="s">
        <v>83</v>
      </c>
      <c r="P81" t="s">
        <v>29</v>
      </c>
      <c r="Q81" t="s">
        <v>29</v>
      </c>
      <c r="R81" t="s">
        <v>28</v>
      </c>
    </row>
    <row r="82" spans="1:18" x14ac:dyDescent="0.25">
      <c r="A82" t="str">
        <f>"18126"</f>
        <v>18126</v>
      </c>
      <c r="B82" t="str">
        <f>"01000"</f>
        <v>01000</v>
      </c>
      <c r="C82" t="str">
        <f>"1100"</f>
        <v>1100</v>
      </c>
      <c r="D82" t="str">
        <f>"18126"</f>
        <v>18126</v>
      </c>
      <c r="E82" t="s">
        <v>610</v>
      </c>
      <c r="F82" t="s">
        <v>36</v>
      </c>
      <c r="G82" t="str">
        <f>""</f>
        <v/>
      </c>
      <c r="H82" t="str">
        <f>" 00"</f>
        <v xml:space="preserve"> 00</v>
      </c>
      <c r="I82">
        <v>0.01</v>
      </c>
      <c r="J82">
        <v>9999999.9900000002</v>
      </c>
      <c r="K82" t="s">
        <v>27</v>
      </c>
      <c r="L82" t="s">
        <v>611</v>
      </c>
      <c r="M82" t="s">
        <v>28</v>
      </c>
      <c r="P82" t="s">
        <v>29</v>
      </c>
      <c r="Q82" t="s">
        <v>29</v>
      </c>
      <c r="R82" t="s">
        <v>37</v>
      </c>
    </row>
    <row r="83" spans="1:18" x14ac:dyDescent="0.25">
      <c r="A83" t="str">
        <f>"18520"</f>
        <v>18520</v>
      </c>
      <c r="B83" t="str">
        <f>"01260"</f>
        <v>01260</v>
      </c>
      <c r="C83" t="str">
        <f>"1300"</f>
        <v>1300</v>
      </c>
      <c r="D83" t="str">
        <f>""</f>
        <v/>
      </c>
      <c r="E83" t="s">
        <v>636</v>
      </c>
      <c r="F83" t="s">
        <v>77</v>
      </c>
      <c r="G83" t="str">
        <f>""</f>
        <v/>
      </c>
      <c r="H83" t="str">
        <f>" 00"</f>
        <v xml:space="preserve"> 00</v>
      </c>
      <c r="I83">
        <v>0.01</v>
      </c>
      <c r="J83">
        <v>9999999.9900000002</v>
      </c>
      <c r="K83" t="s">
        <v>27</v>
      </c>
      <c r="L83" t="s">
        <v>28</v>
      </c>
      <c r="P83" t="s">
        <v>29</v>
      </c>
      <c r="Q83" t="s">
        <v>29</v>
      </c>
      <c r="R83" t="s">
        <v>28</v>
      </c>
    </row>
    <row r="84" spans="1:18" x14ac:dyDescent="0.25">
      <c r="A84" t="str">
        <f>"18532"</f>
        <v>18532</v>
      </c>
      <c r="B84" t="str">
        <f>"01000"</f>
        <v>01000</v>
      </c>
      <c r="C84" t="str">
        <f>"1400"</f>
        <v>1400</v>
      </c>
      <c r="D84" t="str">
        <f>""</f>
        <v/>
      </c>
      <c r="E84" t="s">
        <v>651</v>
      </c>
      <c r="F84" t="s">
        <v>36</v>
      </c>
      <c r="G84" t="str">
        <f>""</f>
        <v/>
      </c>
      <c r="H84" t="str">
        <f>" 00"</f>
        <v xml:space="preserve"> 00</v>
      </c>
      <c r="I84">
        <v>0.01</v>
      </c>
      <c r="J84">
        <v>9999999.9900000002</v>
      </c>
      <c r="K84" t="s">
        <v>27</v>
      </c>
      <c r="L84" t="s">
        <v>611</v>
      </c>
      <c r="M84" t="s">
        <v>28</v>
      </c>
      <c r="P84" t="s">
        <v>29</v>
      </c>
      <c r="Q84" t="s">
        <v>29</v>
      </c>
      <c r="R84" t="s">
        <v>28</v>
      </c>
    </row>
    <row r="85" spans="1:18" x14ac:dyDescent="0.25">
      <c r="A85" t="str">
        <f>"18533"</f>
        <v>18533</v>
      </c>
      <c r="B85" t="str">
        <f>"01180"</f>
        <v>01180</v>
      </c>
      <c r="C85" t="str">
        <f>"1700"</f>
        <v>1700</v>
      </c>
      <c r="D85" t="str">
        <f>""</f>
        <v/>
      </c>
      <c r="E85" t="s">
        <v>652</v>
      </c>
      <c r="F85" t="s">
        <v>51</v>
      </c>
      <c r="G85" t="str">
        <f>""</f>
        <v/>
      </c>
      <c r="H85" t="str">
        <f>" 00"</f>
        <v xml:space="preserve"> 00</v>
      </c>
      <c r="I85">
        <v>0.01</v>
      </c>
      <c r="J85">
        <v>9999999.9900000002</v>
      </c>
      <c r="K85" t="s">
        <v>27</v>
      </c>
      <c r="L85" t="s">
        <v>53</v>
      </c>
      <c r="P85" t="s">
        <v>29</v>
      </c>
      <c r="Q85" t="s">
        <v>29</v>
      </c>
      <c r="R85" t="s">
        <v>28</v>
      </c>
    </row>
    <row r="86" spans="1:18" x14ac:dyDescent="0.25">
      <c r="A86" t="str">
        <f>"18603"</f>
        <v>18603</v>
      </c>
      <c r="B86" t="str">
        <f>"01000"</f>
        <v>01000</v>
      </c>
      <c r="C86" t="str">
        <f>"1800"</f>
        <v>1800</v>
      </c>
      <c r="D86" t="str">
        <f>"18603"</f>
        <v>18603</v>
      </c>
      <c r="E86" t="s">
        <v>657</v>
      </c>
      <c r="F86" t="s">
        <v>36</v>
      </c>
      <c r="G86" t="str">
        <f>""</f>
        <v/>
      </c>
      <c r="H86" t="str">
        <f>" 00"</f>
        <v xml:space="preserve"> 00</v>
      </c>
      <c r="I86">
        <v>0.01</v>
      </c>
      <c r="J86">
        <v>9999999.9900000002</v>
      </c>
      <c r="K86" t="s">
        <v>27</v>
      </c>
      <c r="L86" t="s">
        <v>75</v>
      </c>
      <c r="P86" t="s">
        <v>29</v>
      </c>
      <c r="Q86" t="s">
        <v>29</v>
      </c>
      <c r="R86" t="s">
        <v>28</v>
      </c>
    </row>
    <row r="87" spans="1:18" x14ac:dyDescent="0.25">
      <c r="A87" t="str">
        <f>"19052"</f>
        <v>19052</v>
      </c>
      <c r="B87" t="str">
        <f>"01000"</f>
        <v>01000</v>
      </c>
      <c r="C87" t="str">
        <f>"1200"</f>
        <v>1200</v>
      </c>
      <c r="D87" t="str">
        <f>""</f>
        <v/>
      </c>
      <c r="E87" t="s">
        <v>669</v>
      </c>
      <c r="F87" t="s">
        <v>36</v>
      </c>
      <c r="G87" t="str">
        <f>"GR0019052"</f>
        <v>GR0019052</v>
      </c>
      <c r="H87" t="str">
        <f>" 00"</f>
        <v xml:space="preserve"> 00</v>
      </c>
      <c r="I87">
        <v>0.01</v>
      </c>
      <c r="J87">
        <v>9999999.9900000002</v>
      </c>
      <c r="K87" t="s">
        <v>27</v>
      </c>
      <c r="L87" t="s">
        <v>611</v>
      </c>
      <c r="M87" t="s">
        <v>28</v>
      </c>
      <c r="O87" t="s">
        <v>28</v>
      </c>
      <c r="P87" t="s">
        <v>29</v>
      </c>
      <c r="Q87" t="s">
        <v>29</v>
      </c>
      <c r="R87" t="s">
        <v>28</v>
      </c>
    </row>
    <row r="88" spans="1:18" x14ac:dyDescent="0.25">
      <c r="A88" t="str">
        <f>"20302"</f>
        <v>20302</v>
      </c>
      <c r="B88" t="str">
        <f>"05140"</f>
        <v>05140</v>
      </c>
      <c r="C88" t="str">
        <f>"1700"</f>
        <v>1700</v>
      </c>
      <c r="D88" t="str">
        <f>"20302"</f>
        <v>20302</v>
      </c>
      <c r="E88" t="s">
        <v>752</v>
      </c>
      <c r="F88" t="s">
        <v>373</v>
      </c>
      <c r="G88" t="str">
        <f>""</f>
        <v/>
      </c>
      <c r="H88" t="str">
        <f>" 00"</f>
        <v xml:space="preserve"> 00</v>
      </c>
      <c r="I88">
        <v>0.01</v>
      </c>
      <c r="J88">
        <v>9999999.9900000002</v>
      </c>
      <c r="K88" t="s">
        <v>27</v>
      </c>
      <c r="L88" t="s">
        <v>611</v>
      </c>
      <c r="M88" t="s">
        <v>28</v>
      </c>
      <c r="P88" t="s">
        <v>230</v>
      </c>
      <c r="Q88" t="s">
        <v>230</v>
      </c>
      <c r="R88" t="s">
        <v>374</v>
      </c>
    </row>
    <row r="89" spans="1:18" x14ac:dyDescent="0.25">
      <c r="A89" t="str">
        <f>"25136"</f>
        <v>25136</v>
      </c>
      <c r="B89" t="str">
        <f>"01240"</f>
        <v>01240</v>
      </c>
      <c r="C89" t="str">
        <f>"1400"</f>
        <v>1400</v>
      </c>
      <c r="D89" t="str">
        <f>"25136"</f>
        <v>25136</v>
      </c>
      <c r="E89" t="s">
        <v>810</v>
      </c>
      <c r="F89" t="s">
        <v>68</v>
      </c>
      <c r="G89" t="str">
        <f>"GR0025136"</f>
        <v>GR0025136</v>
      </c>
      <c r="H89" t="str">
        <f>" 00"</f>
        <v xml:space="preserve"> 00</v>
      </c>
      <c r="I89">
        <v>0.01</v>
      </c>
      <c r="J89">
        <v>9999999.9900000002</v>
      </c>
      <c r="K89" t="s">
        <v>27</v>
      </c>
      <c r="L89" t="s">
        <v>69</v>
      </c>
      <c r="O89" t="s">
        <v>69</v>
      </c>
      <c r="P89" t="s">
        <v>29</v>
      </c>
      <c r="Q89" t="s">
        <v>29</v>
      </c>
      <c r="R89" t="s">
        <v>69</v>
      </c>
    </row>
    <row r="90" spans="1:18" x14ac:dyDescent="0.25">
      <c r="A90" t="str">
        <f>"26035"</f>
        <v>26035</v>
      </c>
      <c r="B90" t="str">
        <f>"01000"</f>
        <v>01000</v>
      </c>
      <c r="C90" t="str">
        <f>"1300"</f>
        <v>1300</v>
      </c>
      <c r="D90" t="str">
        <f>"26035"</f>
        <v>26035</v>
      </c>
      <c r="E90" t="s">
        <v>845</v>
      </c>
      <c r="F90" t="s">
        <v>36</v>
      </c>
      <c r="G90" t="str">
        <f>"GR0026029"</f>
        <v>GR0026029</v>
      </c>
      <c r="H90" t="str">
        <f>" 00"</f>
        <v xml:space="preserve"> 00</v>
      </c>
      <c r="I90">
        <v>0.01</v>
      </c>
      <c r="J90">
        <v>9999999.9900000002</v>
      </c>
      <c r="K90" t="s">
        <v>27</v>
      </c>
      <c r="L90" t="s">
        <v>28</v>
      </c>
      <c r="O90" t="s">
        <v>27</v>
      </c>
      <c r="P90" t="s">
        <v>29</v>
      </c>
      <c r="Q90" t="s">
        <v>29</v>
      </c>
      <c r="R90" t="s">
        <v>28</v>
      </c>
    </row>
    <row r="91" spans="1:18" x14ac:dyDescent="0.25">
      <c r="A91" t="str">
        <f>"84107"</f>
        <v>84107</v>
      </c>
      <c r="B91" t="str">
        <f>"07020"</f>
        <v>07020</v>
      </c>
      <c r="C91" t="str">
        <f>"1700"</f>
        <v>1700</v>
      </c>
      <c r="D91" t="str">
        <f>"84107"</f>
        <v>84107</v>
      </c>
      <c r="E91" t="s">
        <v>1004</v>
      </c>
      <c r="F91" t="s">
        <v>904</v>
      </c>
      <c r="G91" t="str">
        <f>""</f>
        <v/>
      </c>
      <c r="H91" t="str">
        <f>" 00"</f>
        <v xml:space="preserve"> 00</v>
      </c>
      <c r="I91">
        <v>0.01</v>
      </c>
      <c r="J91">
        <v>9999999.9900000002</v>
      </c>
      <c r="K91" t="s">
        <v>27</v>
      </c>
      <c r="L91" t="s">
        <v>59</v>
      </c>
      <c r="P91" t="s">
        <v>107</v>
      </c>
      <c r="Q91" t="s">
        <v>107</v>
      </c>
      <c r="R91" t="s">
        <v>738</v>
      </c>
    </row>
    <row r="92" spans="1:18" x14ac:dyDescent="0.25">
      <c r="A92" t="str">
        <f>"84013"</f>
        <v>84013</v>
      </c>
      <c r="B92" t="str">
        <f>"07020"</f>
        <v>07020</v>
      </c>
      <c r="C92" t="str">
        <f>"1700"</f>
        <v>1700</v>
      </c>
      <c r="D92" t="str">
        <f>"84013"</f>
        <v>84013</v>
      </c>
      <c r="E92" t="s">
        <v>916</v>
      </c>
      <c r="F92" t="s">
        <v>904</v>
      </c>
      <c r="G92" t="str">
        <f>""</f>
        <v/>
      </c>
      <c r="H92" t="str">
        <f>" 00"</f>
        <v xml:space="preserve"> 00</v>
      </c>
      <c r="I92">
        <v>0.01</v>
      </c>
      <c r="J92">
        <v>9999999.9900000002</v>
      </c>
      <c r="K92" t="s">
        <v>917</v>
      </c>
      <c r="L92" t="s">
        <v>918</v>
      </c>
      <c r="M92" t="s">
        <v>59</v>
      </c>
      <c r="P92" t="s">
        <v>107</v>
      </c>
      <c r="Q92" t="s">
        <v>107</v>
      </c>
      <c r="R92" t="s">
        <v>919</v>
      </c>
    </row>
    <row r="93" spans="1:18" x14ac:dyDescent="0.25">
      <c r="A93" t="str">
        <f>"84188"</f>
        <v>84188</v>
      </c>
      <c r="B93" t="str">
        <f>"07020"</f>
        <v>07020</v>
      </c>
      <c r="C93" t="str">
        <f>"1700"</f>
        <v>1700</v>
      </c>
      <c r="D93" t="str">
        <f>"84188"</f>
        <v>84188</v>
      </c>
      <c r="E93" t="s">
        <v>1045</v>
      </c>
      <c r="F93" t="s">
        <v>904</v>
      </c>
      <c r="G93" t="str">
        <f>""</f>
        <v/>
      </c>
      <c r="H93" t="str">
        <f>" 00"</f>
        <v xml:space="preserve"> 00</v>
      </c>
      <c r="I93">
        <v>0.01</v>
      </c>
      <c r="J93">
        <v>9999999.9900000002</v>
      </c>
      <c r="K93" t="s">
        <v>1046</v>
      </c>
      <c r="L93" t="s">
        <v>98</v>
      </c>
      <c r="P93" t="s">
        <v>107</v>
      </c>
      <c r="Q93" t="s">
        <v>107</v>
      </c>
      <c r="R93" t="s">
        <v>1046</v>
      </c>
    </row>
    <row r="94" spans="1:18" x14ac:dyDescent="0.25">
      <c r="A94" t="str">
        <f>"84206"</f>
        <v>84206</v>
      </c>
      <c r="B94" t="str">
        <f>"07020"</f>
        <v>07020</v>
      </c>
      <c r="C94" t="str">
        <f>"1700"</f>
        <v>1700</v>
      </c>
      <c r="D94" t="str">
        <f>"84206"</f>
        <v>84206</v>
      </c>
      <c r="E94" t="s">
        <v>1060</v>
      </c>
      <c r="F94" t="s">
        <v>904</v>
      </c>
      <c r="G94" t="str">
        <f>""</f>
        <v/>
      </c>
      <c r="H94" t="str">
        <f>" 00"</f>
        <v xml:space="preserve"> 00</v>
      </c>
      <c r="I94">
        <v>0.01</v>
      </c>
      <c r="J94">
        <v>9999999.9900000002</v>
      </c>
      <c r="K94" t="s">
        <v>1046</v>
      </c>
      <c r="L94" t="s">
        <v>971</v>
      </c>
      <c r="P94" t="s">
        <v>107</v>
      </c>
      <c r="Q94" t="s">
        <v>107</v>
      </c>
      <c r="R94" t="s">
        <v>365</v>
      </c>
    </row>
    <row r="95" spans="1:18" x14ac:dyDescent="0.25">
      <c r="A95" t="str">
        <f>"31010"</f>
        <v>31010</v>
      </c>
      <c r="B95" t="str">
        <f>"05170"</f>
        <v>05170</v>
      </c>
      <c r="C95" t="str">
        <f>"1921"</f>
        <v>1921</v>
      </c>
      <c r="D95" t="str">
        <f>"05170A"</f>
        <v>05170A</v>
      </c>
      <c r="E95" t="s">
        <v>855</v>
      </c>
      <c r="F95" t="s">
        <v>855</v>
      </c>
      <c r="G95" t="str">
        <f>""</f>
        <v/>
      </c>
      <c r="H95" t="str">
        <f>" 10"</f>
        <v xml:space="preserve"> 10</v>
      </c>
      <c r="I95">
        <v>0.01</v>
      </c>
      <c r="J95">
        <v>500</v>
      </c>
      <c r="K95" t="s">
        <v>857</v>
      </c>
      <c r="P95" t="s">
        <v>107</v>
      </c>
      <c r="Q95" t="s">
        <v>107</v>
      </c>
      <c r="R95" t="s">
        <v>857</v>
      </c>
    </row>
    <row r="96" spans="1:18" x14ac:dyDescent="0.25">
      <c r="A96" t="str">
        <f>"31010"</f>
        <v>31010</v>
      </c>
      <c r="B96" t="str">
        <f>"05190"</f>
        <v>05190</v>
      </c>
      <c r="C96" t="str">
        <f>"1921"</f>
        <v>1921</v>
      </c>
      <c r="D96" t="str">
        <f>"05190"</f>
        <v>05190</v>
      </c>
      <c r="E96" t="s">
        <v>855</v>
      </c>
      <c r="F96" t="s">
        <v>860</v>
      </c>
      <c r="G96" t="str">
        <f>""</f>
        <v/>
      </c>
      <c r="H96" t="str">
        <f>" 10"</f>
        <v xml:space="preserve"> 10</v>
      </c>
      <c r="I96">
        <v>0.01</v>
      </c>
      <c r="J96">
        <v>500</v>
      </c>
      <c r="K96" t="s">
        <v>857</v>
      </c>
      <c r="P96" t="s">
        <v>107</v>
      </c>
      <c r="Q96" t="s">
        <v>107</v>
      </c>
      <c r="R96" t="s">
        <v>857</v>
      </c>
    </row>
    <row r="97" spans="1:18" x14ac:dyDescent="0.25">
      <c r="A97" t="str">
        <f>"31010"</f>
        <v>31010</v>
      </c>
      <c r="B97" t="str">
        <f>"05220"</f>
        <v>05220</v>
      </c>
      <c r="C97" t="str">
        <f>"1921"</f>
        <v>1921</v>
      </c>
      <c r="D97" t="str">
        <f>"05220"</f>
        <v>05220</v>
      </c>
      <c r="E97" t="s">
        <v>855</v>
      </c>
      <c r="F97" t="s">
        <v>861</v>
      </c>
      <c r="G97" t="str">
        <f>""</f>
        <v/>
      </c>
      <c r="H97" t="str">
        <f>" 10"</f>
        <v xml:space="preserve"> 10</v>
      </c>
      <c r="I97">
        <v>0.01</v>
      </c>
      <c r="J97">
        <v>500</v>
      </c>
      <c r="K97" t="s">
        <v>857</v>
      </c>
      <c r="P97" t="s">
        <v>107</v>
      </c>
      <c r="Q97" t="s">
        <v>107</v>
      </c>
      <c r="R97" t="s">
        <v>857</v>
      </c>
    </row>
    <row r="98" spans="1:18" x14ac:dyDescent="0.25">
      <c r="A98" t="str">
        <f>"31015"</f>
        <v>31015</v>
      </c>
      <c r="B98" t="str">
        <f>"05170"</f>
        <v>05170</v>
      </c>
      <c r="C98" t="str">
        <f>"1921"</f>
        <v>1921</v>
      </c>
      <c r="D98" t="str">
        <f>"05170B"</f>
        <v>05170B</v>
      </c>
      <c r="E98" t="s">
        <v>862</v>
      </c>
      <c r="F98" t="s">
        <v>855</v>
      </c>
      <c r="G98" t="str">
        <f>""</f>
        <v/>
      </c>
      <c r="H98" t="str">
        <f>" 10"</f>
        <v xml:space="preserve"> 10</v>
      </c>
      <c r="I98">
        <v>0.01</v>
      </c>
      <c r="J98">
        <v>500</v>
      </c>
      <c r="K98" t="s">
        <v>857</v>
      </c>
      <c r="P98" t="s">
        <v>107</v>
      </c>
      <c r="Q98" t="s">
        <v>107</v>
      </c>
      <c r="R98" t="s">
        <v>857</v>
      </c>
    </row>
    <row r="99" spans="1:18" x14ac:dyDescent="0.25">
      <c r="A99" t="str">
        <f>"10001"</f>
        <v>10001</v>
      </c>
      <c r="B99" t="str">
        <f>"05005"</f>
        <v>05005</v>
      </c>
      <c r="C99" t="str">
        <f>"1700"</f>
        <v>1700</v>
      </c>
      <c r="D99" t="str">
        <f>"05005"</f>
        <v>05005</v>
      </c>
      <c r="E99" t="s">
        <v>20</v>
      </c>
      <c r="F99" t="s">
        <v>346</v>
      </c>
      <c r="G99" t="str">
        <f>""</f>
        <v/>
      </c>
      <c r="H99" t="str">
        <f>" 00"</f>
        <v xml:space="preserve"> 00</v>
      </c>
      <c r="I99">
        <v>0.01</v>
      </c>
      <c r="J99">
        <v>9999999.9900000002</v>
      </c>
      <c r="K99" t="s">
        <v>347</v>
      </c>
      <c r="L99" t="s">
        <v>343</v>
      </c>
      <c r="P99" t="s">
        <v>107</v>
      </c>
      <c r="Q99" t="s">
        <v>107</v>
      </c>
      <c r="R99" t="s">
        <v>347</v>
      </c>
    </row>
    <row r="100" spans="1:18" x14ac:dyDescent="0.25">
      <c r="A100" t="str">
        <f>"84029"</f>
        <v>84029</v>
      </c>
      <c r="B100" t="str">
        <f>"07020"</f>
        <v>07020</v>
      </c>
      <c r="C100" t="str">
        <f>"1700"</f>
        <v>1700</v>
      </c>
      <c r="D100" t="str">
        <f>"84029"</f>
        <v>84029</v>
      </c>
      <c r="E100" t="s">
        <v>940</v>
      </c>
      <c r="F100" t="s">
        <v>904</v>
      </c>
      <c r="G100" t="str">
        <f>""</f>
        <v/>
      </c>
      <c r="H100" t="str">
        <f>" 00"</f>
        <v xml:space="preserve"> 00</v>
      </c>
      <c r="I100">
        <v>0.01</v>
      </c>
      <c r="J100">
        <v>9999999.9900000002</v>
      </c>
      <c r="K100" t="s">
        <v>941</v>
      </c>
      <c r="L100" t="s">
        <v>942</v>
      </c>
      <c r="P100" t="s">
        <v>107</v>
      </c>
      <c r="Q100" t="s">
        <v>107</v>
      </c>
      <c r="R100" t="s">
        <v>365</v>
      </c>
    </row>
    <row r="101" spans="1:18" x14ac:dyDescent="0.25">
      <c r="A101" t="str">
        <f>"84195"</f>
        <v>84195</v>
      </c>
      <c r="B101" t="str">
        <f>"07020"</f>
        <v>07020</v>
      </c>
      <c r="C101" t="str">
        <f>"1700"</f>
        <v>1700</v>
      </c>
      <c r="D101" t="str">
        <f>"84195"</f>
        <v>84195</v>
      </c>
      <c r="E101" t="s">
        <v>1052</v>
      </c>
      <c r="F101" t="s">
        <v>904</v>
      </c>
      <c r="G101" t="str">
        <f>""</f>
        <v/>
      </c>
      <c r="H101" t="str">
        <f>" 00"</f>
        <v xml:space="preserve"> 00</v>
      </c>
      <c r="I101">
        <v>0.01</v>
      </c>
      <c r="J101">
        <v>9999999.9900000002</v>
      </c>
      <c r="K101" t="s">
        <v>690</v>
      </c>
      <c r="L101" t="s">
        <v>688</v>
      </c>
      <c r="M101" t="s">
        <v>59</v>
      </c>
      <c r="P101" t="s">
        <v>107</v>
      </c>
      <c r="Q101" t="s">
        <v>107</v>
      </c>
      <c r="R101" t="s">
        <v>690</v>
      </c>
    </row>
    <row r="102" spans="1:18" x14ac:dyDescent="0.25">
      <c r="A102" t="str">
        <f>"10001"</f>
        <v>10001</v>
      </c>
      <c r="B102" t="str">
        <f>"02010"</f>
        <v>02010</v>
      </c>
      <c r="C102" t="str">
        <f>"1400"</f>
        <v>1400</v>
      </c>
      <c r="D102" t="str">
        <f>"02010"</f>
        <v>02010</v>
      </c>
      <c r="E102" t="s">
        <v>20</v>
      </c>
      <c r="F102" t="s">
        <v>191</v>
      </c>
      <c r="G102" t="str">
        <f>""</f>
        <v/>
      </c>
      <c r="H102" t="str">
        <f>" 00"</f>
        <v xml:space="preserve"> 00</v>
      </c>
      <c r="I102">
        <v>0.01</v>
      </c>
      <c r="J102">
        <v>9999999.9900000002</v>
      </c>
      <c r="K102" t="s">
        <v>192</v>
      </c>
      <c r="L102" t="s">
        <v>193</v>
      </c>
      <c r="P102" t="s">
        <v>107</v>
      </c>
      <c r="Q102" t="s">
        <v>107</v>
      </c>
      <c r="R102" t="s">
        <v>192</v>
      </c>
    </row>
    <row r="103" spans="1:18" x14ac:dyDescent="0.25">
      <c r="A103" t="str">
        <f>"18002"</f>
        <v>18002</v>
      </c>
      <c r="B103" t="str">
        <f>"02010"</f>
        <v>02010</v>
      </c>
      <c r="C103" t="str">
        <f>"1400"</f>
        <v>1400</v>
      </c>
      <c r="D103" t="str">
        <f>"18002"</f>
        <v>18002</v>
      </c>
      <c r="E103" t="s">
        <v>531</v>
      </c>
      <c r="F103" t="s">
        <v>191</v>
      </c>
      <c r="G103" t="str">
        <f>""</f>
        <v/>
      </c>
      <c r="H103" t="str">
        <f>" 00"</f>
        <v xml:space="preserve"> 00</v>
      </c>
      <c r="I103">
        <v>0.01</v>
      </c>
      <c r="J103">
        <v>9999999.9900000002</v>
      </c>
      <c r="K103" t="s">
        <v>192</v>
      </c>
      <c r="L103" t="s">
        <v>193</v>
      </c>
      <c r="P103" t="s">
        <v>107</v>
      </c>
      <c r="Q103" t="s">
        <v>107</v>
      </c>
      <c r="R103" t="s">
        <v>192</v>
      </c>
    </row>
    <row r="104" spans="1:18" x14ac:dyDescent="0.25">
      <c r="A104" t="str">
        <f>"84067"</f>
        <v>84067</v>
      </c>
      <c r="B104" t="str">
        <f>"07020"</f>
        <v>07020</v>
      </c>
      <c r="C104" t="str">
        <f>"1700"</f>
        <v>1700</v>
      </c>
      <c r="D104" t="str">
        <f>"84067"</f>
        <v>84067</v>
      </c>
      <c r="E104" t="s">
        <v>973</v>
      </c>
      <c r="F104" t="s">
        <v>904</v>
      </c>
      <c r="G104" t="str">
        <f>""</f>
        <v/>
      </c>
      <c r="H104" t="str">
        <f>" 00"</f>
        <v xml:space="preserve"> 00</v>
      </c>
      <c r="I104">
        <v>0.01</v>
      </c>
      <c r="J104">
        <v>9999999.9900000002</v>
      </c>
      <c r="K104" t="s">
        <v>192</v>
      </c>
      <c r="P104" t="s">
        <v>107</v>
      </c>
      <c r="Q104" t="s">
        <v>107</v>
      </c>
      <c r="R104" t="s">
        <v>192</v>
      </c>
    </row>
    <row r="105" spans="1:18" x14ac:dyDescent="0.25">
      <c r="A105" t="str">
        <f>"84119"</f>
        <v>84119</v>
      </c>
      <c r="B105" t="str">
        <f>"07020"</f>
        <v>07020</v>
      </c>
      <c r="C105" t="str">
        <f>"1700"</f>
        <v>1700</v>
      </c>
      <c r="D105" t="str">
        <f>"84119"</f>
        <v>84119</v>
      </c>
      <c r="E105" t="s">
        <v>1015</v>
      </c>
      <c r="F105" t="s">
        <v>904</v>
      </c>
      <c r="G105" t="str">
        <f>""</f>
        <v/>
      </c>
      <c r="H105" t="str">
        <f>" 00"</f>
        <v xml:space="preserve"> 00</v>
      </c>
      <c r="I105">
        <v>0.01</v>
      </c>
      <c r="J105">
        <v>9999999.9900000002</v>
      </c>
      <c r="K105" t="s">
        <v>671</v>
      </c>
      <c r="P105" t="s">
        <v>107</v>
      </c>
      <c r="Q105" t="s">
        <v>107</v>
      </c>
      <c r="R105" t="s">
        <v>671</v>
      </c>
    </row>
    <row r="106" spans="1:18" x14ac:dyDescent="0.25">
      <c r="A106" t="str">
        <f>"84249"</f>
        <v>84249</v>
      </c>
      <c r="B106" t="str">
        <f>"07020"</f>
        <v>07020</v>
      </c>
      <c r="C106" t="str">
        <f>"1700"</f>
        <v>1700</v>
      </c>
      <c r="D106" t="str">
        <f>"84249"</f>
        <v>84249</v>
      </c>
      <c r="E106" t="s">
        <v>1093</v>
      </c>
      <c r="F106" t="s">
        <v>904</v>
      </c>
      <c r="G106" t="str">
        <f>""</f>
        <v/>
      </c>
      <c r="H106" t="str">
        <f>" 00"</f>
        <v xml:space="preserve"> 00</v>
      </c>
      <c r="I106">
        <v>0.01</v>
      </c>
      <c r="J106">
        <v>9999999.9900000002</v>
      </c>
      <c r="K106" t="s">
        <v>671</v>
      </c>
      <c r="L106" t="s">
        <v>365</v>
      </c>
      <c r="P106" t="s">
        <v>107</v>
      </c>
      <c r="Q106" t="s">
        <v>107</v>
      </c>
      <c r="R106" t="s">
        <v>671</v>
      </c>
    </row>
    <row r="107" spans="1:18" x14ac:dyDescent="0.25">
      <c r="A107" t="str">
        <f>"10001"</f>
        <v>10001</v>
      </c>
      <c r="B107" t="str">
        <f>"01241"</f>
        <v>01241</v>
      </c>
      <c r="C107" t="str">
        <f>"1300"</f>
        <v>1300</v>
      </c>
      <c r="D107" t="str">
        <f>"01241"</f>
        <v>01241</v>
      </c>
      <c r="E107" t="s">
        <v>20</v>
      </c>
      <c r="F107" t="s">
        <v>70</v>
      </c>
      <c r="G107" t="str">
        <f>""</f>
        <v/>
      </c>
      <c r="H107" t="str">
        <f>" 00"</f>
        <v xml:space="preserve"> 00</v>
      </c>
      <c r="I107">
        <v>0.01</v>
      </c>
      <c r="J107">
        <v>9999999.9900000002</v>
      </c>
      <c r="K107" t="s">
        <v>71</v>
      </c>
      <c r="L107" t="s">
        <v>27</v>
      </c>
      <c r="M107" t="s">
        <v>72</v>
      </c>
      <c r="P107" t="s">
        <v>29</v>
      </c>
      <c r="Q107" t="s">
        <v>29</v>
      </c>
      <c r="R107" t="s">
        <v>28</v>
      </c>
    </row>
    <row r="108" spans="1:18" x14ac:dyDescent="0.25">
      <c r="A108" t="str">
        <f>"10001"</f>
        <v>10001</v>
      </c>
      <c r="B108" t="str">
        <f>"01290"</f>
        <v>01290</v>
      </c>
      <c r="C108" t="str">
        <f>"1300"</f>
        <v>1300</v>
      </c>
      <c r="D108" t="str">
        <f>"01290"</f>
        <v>01290</v>
      </c>
      <c r="E108" t="s">
        <v>20</v>
      </c>
      <c r="F108" t="s">
        <v>84</v>
      </c>
      <c r="G108" t="str">
        <f>""</f>
        <v/>
      </c>
      <c r="H108" t="str">
        <f>" 00"</f>
        <v xml:space="preserve"> 00</v>
      </c>
      <c r="I108">
        <v>0.01</v>
      </c>
      <c r="J108">
        <v>9999999.9900000002</v>
      </c>
      <c r="K108" t="s">
        <v>71</v>
      </c>
      <c r="L108" t="s">
        <v>27</v>
      </c>
      <c r="M108" t="s">
        <v>28</v>
      </c>
      <c r="P108" t="s">
        <v>29</v>
      </c>
      <c r="Q108" t="s">
        <v>29</v>
      </c>
      <c r="R108" t="s">
        <v>28</v>
      </c>
    </row>
    <row r="109" spans="1:18" x14ac:dyDescent="0.25">
      <c r="A109" t="str">
        <f>"18509"</f>
        <v>18509</v>
      </c>
      <c r="B109" t="str">
        <f>"01241"</f>
        <v>01241</v>
      </c>
      <c r="C109" t="str">
        <f>"1300"</f>
        <v>1300</v>
      </c>
      <c r="D109" t="str">
        <f>""</f>
        <v/>
      </c>
      <c r="E109" t="s">
        <v>627</v>
      </c>
      <c r="F109" t="s">
        <v>70</v>
      </c>
      <c r="G109" t="str">
        <f>""</f>
        <v/>
      </c>
      <c r="H109" t="str">
        <f>" 00"</f>
        <v xml:space="preserve"> 00</v>
      </c>
      <c r="I109">
        <v>0.01</v>
      </c>
      <c r="J109">
        <v>9999999.9900000002</v>
      </c>
      <c r="K109" t="s">
        <v>71</v>
      </c>
      <c r="L109" t="s">
        <v>27</v>
      </c>
      <c r="M109" t="s">
        <v>72</v>
      </c>
      <c r="P109" t="s">
        <v>29</v>
      </c>
      <c r="Q109" t="s">
        <v>29</v>
      </c>
      <c r="R109" t="s">
        <v>28</v>
      </c>
    </row>
    <row r="110" spans="1:18" x14ac:dyDescent="0.25">
      <c r="A110" t="str">
        <f>"18530"</f>
        <v>18530</v>
      </c>
      <c r="B110" t="str">
        <f>"01290"</f>
        <v>01290</v>
      </c>
      <c r="C110" t="str">
        <f>"1300"</f>
        <v>1300</v>
      </c>
      <c r="D110" t="str">
        <f>""</f>
        <v/>
      </c>
      <c r="E110" t="s">
        <v>649</v>
      </c>
      <c r="F110" t="s">
        <v>84</v>
      </c>
      <c r="G110" t="str">
        <f>""</f>
        <v/>
      </c>
      <c r="H110" t="str">
        <f>" 00"</f>
        <v xml:space="preserve"> 00</v>
      </c>
      <c r="I110">
        <v>0.01</v>
      </c>
      <c r="J110">
        <v>9999999.9900000002</v>
      </c>
      <c r="K110" t="s">
        <v>71</v>
      </c>
      <c r="L110" t="s">
        <v>27</v>
      </c>
      <c r="M110" t="s">
        <v>28</v>
      </c>
      <c r="P110" t="s">
        <v>29</v>
      </c>
      <c r="Q110" t="s">
        <v>29</v>
      </c>
      <c r="R110" t="s">
        <v>28</v>
      </c>
    </row>
    <row r="111" spans="1:18" x14ac:dyDescent="0.25">
      <c r="A111" t="str">
        <f>"21212"</f>
        <v>21212</v>
      </c>
      <c r="B111" t="str">
        <f>"01290"</f>
        <v>01290</v>
      </c>
      <c r="C111" t="str">
        <f>"1300"</f>
        <v>1300</v>
      </c>
      <c r="D111" t="str">
        <f>"21212"</f>
        <v>21212</v>
      </c>
      <c r="E111" t="s">
        <v>758</v>
      </c>
      <c r="F111" t="s">
        <v>84</v>
      </c>
      <c r="G111" t="str">
        <f>"GR0021212"</f>
        <v>GR0021212</v>
      </c>
      <c r="H111" t="str">
        <f>" 00"</f>
        <v xml:space="preserve"> 00</v>
      </c>
      <c r="I111">
        <v>0.01</v>
      </c>
      <c r="J111">
        <v>9999999.9900000002</v>
      </c>
      <c r="K111" t="s">
        <v>71</v>
      </c>
      <c r="L111" t="s">
        <v>27</v>
      </c>
      <c r="M111" t="s">
        <v>28</v>
      </c>
      <c r="O111" t="s">
        <v>71</v>
      </c>
      <c r="P111" t="s">
        <v>29</v>
      </c>
      <c r="Q111" t="s">
        <v>29</v>
      </c>
      <c r="R111" t="s">
        <v>28</v>
      </c>
    </row>
    <row r="112" spans="1:18" x14ac:dyDescent="0.25">
      <c r="A112" t="str">
        <f>"84021"</f>
        <v>84021</v>
      </c>
      <c r="B112" t="str">
        <f>"07020"</f>
        <v>07020</v>
      </c>
      <c r="C112" t="str">
        <f>"1700"</f>
        <v>1700</v>
      </c>
      <c r="D112" t="str">
        <f>"84021"</f>
        <v>84021</v>
      </c>
      <c r="E112" t="s">
        <v>929</v>
      </c>
      <c r="F112" t="s">
        <v>904</v>
      </c>
      <c r="G112" t="str">
        <f>""</f>
        <v/>
      </c>
      <c r="H112" t="str">
        <f>" 00"</f>
        <v xml:space="preserve"> 00</v>
      </c>
      <c r="I112">
        <v>0.01</v>
      </c>
      <c r="J112">
        <v>9999999.9900000002</v>
      </c>
      <c r="K112" t="s">
        <v>930</v>
      </c>
      <c r="L112" t="s">
        <v>179</v>
      </c>
      <c r="P112" t="s">
        <v>107</v>
      </c>
      <c r="Q112" t="s">
        <v>107</v>
      </c>
      <c r="R112" t="s">
        <v>930</v>
      </c>
    </row>
    <row r="113" spans="1:18" x14ac:dyDescent="0.25">
      <c r="A113" t="str">
        <f>"10001"</f>
        <v>10001</v>
      </c>
      <c r="B113" t="str">
        <f>"01305"</f>
        <v>01305</v>
      </c>
      <c r="C113" t="str">
        <f>"1300"</f>
        <v>1300</v>
      </c>
      <c r="D113" t="str">
        <f>"01305"</f>
        <v>01305</v>
      </c>
      <c r="E113" t="s">
        <v>20</v>
      </c>
      <c r="F113" t="s">
        <v>90</v>
      </c>
      <c r="G113" t="str">
        <f>""</f>
        <v/>
      </c>
      <c r="H113" t="str">
        <f>" 10"</f>
        <v xml:space="preserve"> 10</v>
      </c>
      <c r="I113">
        <v>0.01</v>
      </c>
      <c r="J113">
        <v>500</v>
      </c>
      <c r="K113" t="s">
        <v>91</v>
      </c>
      <c r="P113" t="s">
        <v>29</v>
      </c>
      <c r="Q113" t="s">
        <v>29</v>
      </c>
      <c r="R113" t="s">
        <v>91</v>
      </c>
    </row>
    <row r="114" spans="1:18" x14ac:dyDescent="0.25">
      <c r="A114" t="str">
        <f>"10001"</f>
        <v>10001</v>
      </c>
      <c r="B114" t="str">
        <f>"01305"</f>
        <v>01305</v>
      </c>
      <c r="C114" t="str">
        <f>"1300"</f>
        <v>1300</v>
      </c>
      <c r="D114" t="str">
        <f>"01305"</f>
        <v>01305</v>
      </c>
      <c r="E114" t="s">
        <v>20</v>
      </c>
      <c r="F114" t="s">
        <v>90</v>
      </c>
      <c r="G114" t="str">
        <f>""</f>
        <v/>
      </c>
      <c r="H114" t="str">
        <f>" 20"</f>
        <v xml:space="preserve"> 20</v>
      </c>
      <c r="I114">
        <v>500.01</v>
      </c>
      <c r="J114">
        <v>9999999.9900000002</v>
      </c>
      <c r="K114" t="s">
        <v>91</v>
      </c>
      <c r="P114" t="s">
        <v>29</v>
      </c>
      <c r="Q114" t="s">
        <v>29</v>
      </c>
      <c r="R114" t="s">
        <v>91</v>
      </c>
    </row>
    <row r="115" spans="1:18" x14ac:dyDescent="0.25">
      <c r="A115" t="str">
        <f>"10001"</f>
        <v>10001</v>
      </c>
      <c r="B115" t="str">
        <f>"01390"</f>
        <v>01390</v>
      </c>
      <c r="C115" t="str">
        <f>"1100"</f>
        <v>1100</v>
      </c>
      <c r="D115" t="str">
        <f>"01390"</f>
        <v>01390</v>
      </c>
      <c r="E115" t="s">
        <v>20</v>
      </c>
      <c r="F115" t="s">
        <v>109</v>
      </c>
      <c r="G115" t="str">
        <f>""</f>
        <v/>
      </c>
      <c r="H115" t="str">
        <f>" 00"</f>
        <v xml:space="preserve"> 00</v>
      </c>
      <c r="I115">
        <v>0.01</v>
      </c>
      <c r="J115">
        <v>9999999.9900000002</v>
      </c>
      <c r="K115" t="s">
        <v>106</v>
      </c>
      <c r="L115" t="s">
        <v>104</v>
      </c>
      <c r="M115" t="s">
        <v>105</v>
      </c>
      <c r="P115" t="s">
        <v>107</v>
      </c>
      <c r="Q115" t="s">
        <v>107</v>
      </c>
      <c r="R115" t="s">
        <v>108</v>
      </c>
    </row>
    <row r="116" spans="1:18" x14ac:dyDescent="0.25">
      <c r="A116" t="str">
        <f>"11043"</f>
        <v>11043</v>
      </c>
      <c r="B116" t="str">
        <f>"01390"</f>
        <v>01390</v>
      </c>
      <c r="C116" t="str">
        <f>"1100"</f>
        <v>1100</v>
      </c>
      <c r="D116" t="str">
        <f>""</f>
        <v/>
      </c>
      <c r="E116" t="s">
        <v>440</v>
      </c>
      <c r="F116" t="s">
        <v>109</v>
      </c>
      <c r="G116" t="str">
        <f>""</f>
        <v/>
      </c>
      <c r="H116" t="str">
        <f>" 00"</f>
        <v xml:space="preserve"> 00</v>
      </c>
      <c r="I116">
        <v>0.01</v>
      </c>
      <c r="J116">
        <v>9999999.9900000002</v>
      </c>
      <c r="K116" t="s">
        <v>106</v>
      </c>
      <c r="L116" t="s">
        <v>104</v>
      </c>
      <c r="M116" t="s">
        <v>105</v>
      </c>
      <c r="P116" t="s">
        <v>107</v>
      </c>
      <c r="Q116" t="s">
        <v>107</v>
      </c>
      <c r="R116" t="s">
        <v>108</v>
      </c>
    </row>
    <row r="117" spans="1:18" x14ac:dyDescent="0.25">
      <c r="A117" t="str">
        <f>"18519"</f>
        <v>18519</v>
      </c>
      <c r="B117" t="str">
        <f>"01390"</f>
        <v>01390</v>
      </c>
      <c r="C117" t="str">
        <f>"1100"</f>
        <v>1100</v>
      </c>
      <c r="D117" t="str">
        <f>""</f>
        <v/>
      </c>
      <c r="E117" t="s">
        <v>635</v>
      </c>
      <c r="F117" t="s">
        <v>109</v>
      </c>
      <c r="G117" t="str">
        <f>""</f>
        <v/>
      </c>
      <c r="H117" t="str">
        <f>" 00"</f>
        <v xml:space="preserve"> 00</v>
      </c>
      <c r="I117">
        <v>0.01</v>
      </c>
      <c r="J117">
        <v>9999999.9900000002</v>
      </c>
      <c r="K117" t="s">
        <v>106</v>
      </c>
      <c r="L117" t="s">
        <v>104</v>
      </c>
      <c r="M117" t="s">
        <v>105</v>
      </c>
      <c r="P117" t="s">
        <v>107</v>
      </c>
      <c r="Q117" t="s">
        <v>107</v>
      </c>
      <c r="R117" t="s">
        <v>108</v>
      </c>
    </row>
    <row r="118" spans="1:18" x14ac:dyDescent="0.25">
      <c r="A118" t="str">
        <f>"19363"</f>
        <v>19363</v>
      </c>
      <c r="B118" t="str">
        <f>"01390"</f>
        <v>01390</v>
      </c>
      <c r="C118" t="str">
        <f>"1200"</f>
        <v>1200</v>
      </c>
      <c r="D118" t="str">
        <f>"19363"</f>
        <v>19363</v>
      </c>
      <c r="E118" t="s">
        <v>709</v>
      </c>
      <c r="F118" t="s">
        <v>109</v>
      </c>
      <c r="G118" t="str">
        <f>"GR0019363"</f>
        <v>GR0019363</v>
      </c>
      <c r="H118" t="str">
        <f>" 00"</f>
        <v xml:space="preserve"> 00</v>
      </c>
      <c r="I118">
        <v>0.01</v>
      </c>
      <c r="J118">
        <v>9999999.9900000002</v>
      </c>
      <c r="K118" t="s">
        <v>106</v>
      </c>
      <c r="L118" t="s">
        <v>104</v>
      </c>
      <c r="M118" t="s">
        <v>710</v>
      </c>
      <c r="O118" t="s">
        <v>711</v>
      </c>
      <c r="P118" t="s">
        <v>107</v>
      </c>
      <c r="Q118" t="s">
        <v>107</v>
      </c>
      <c r="R118" t="s">
        <v>108</v>
      </c>
    </row>
    <row r="119" spans="1:18" x14ac:dyDescent="0.25">
      <c r="A119" t="str">
        <f>"25158"</f>
        <v>25158</v>
      </c>
      <c r="B119" t="str">
        <f>"01390"</f>
        <v>01390</v>
      </c>
      <c r="C119" t="str">
        <f>"1300"</f>
        <v>1300</v>
      </c>
      <c r="D119" t="str">
        <f>"25158"</f>
        <v>25158</v>
      </c>
      <c r="E119" t="s">
        <v>816</v>
      </c>
      <c r="F119" t="s">
        <v>109</v>
      </c>
      <c r="G119" t="str">
        <f>"GR0025158"</f>
        <v>GR0025158</v>
      </c>
      <c r="H119" t="str">
        <f>" 00"</f>
        <v xml:space="preserve"> 00</v>
      </c>
      <c r="I119">
        <v>0.01</v>
      </c>
      <c r="J119">
        <v>9999999.9900000002</v>
      </c>
      <c r="K119" t="s">
        <v>106</v>
      </c>
      <c r="L119" t="s">
        <v>104</v>
      </c>
      <c r="M119" t="s">
        <v>105</v>
      </c>
      <c r="O119" t="s">
        <v>106</v>
      </c>
      <c r="P119" t="s">
        <v>107</v>
      </c>
      <c r="Q119" t="s">
        <v>107</v>
      </c>
      <c r="R119" t="s">
        <v>108</v>
      </c>
    </row>
    <row r="120" spans="1:18" x14ac:dyDescent="0.25">
      <c r="A120" t="str">
        <f>"84259"</f>
        <v>84259</v>
      </c>
      <c r="B120" t="str">
        <f>"07020"</f>
        <v>07020</v>
      </c>
      <c r="C120" t="str">
        <f>"1700"</f>
        <v>1700</v>
      </c>
      <c r="D120" t="str">
        <f>"84259"</f>
        <v>84259</v>
      </c>
      <c r="E120" t="s">
        <v>1106</v>
      </c>
      <c r="F120" t="s">
        <v>904</v>
      </c>
      <c r="G120" t="str">
        <f>""</f>
        <v/>
      </c>
      <c r="H120" t="str">
        <f>" 00"</f>
        <v xml:space="preserve"> 00</v>
      </c>
      <c r="I120">
        <v>0.01</v>
      </c>
      <c r="J120">
        <v>9999999.9900000002</v>
      </c>
      <c r="K120" t="s">
        <v>1107</v>
      </c>
      <c r="L120" t="s">
        <v>1108</v>
      </c>
      <c r="P120" t="s">
        <v>107</v>
      </c>
      <c r="Q120" t="s">
        <v>107</v>
      </c>
      <c r="R120" t="s">
        <v>365</v>
      </c>
    </row>
    <row r="121" spans="1:18" x14ac:dyDescent="0.25">
      <c r="A121" t="str">
        <f>"10001"</f>
        <v>10001</v>
      </c>
      <c r="B121" t="str">
        <f>"01760"</f>
        <v>01760</v>
      </c>
      <c r="C121" t="str">
        <f>"1100"</f>
        <v>1100</v>
      </c>
      <c r="D121" t="str">
        <f>"01760"</f>
        <v>01760</v>
      </c>
      <c r="E121" t="s">
        <v>20</v>
      </c>
      <c r="F121" t="s">
        <v>165</v>
      </c>
      <c r="G121" t="str">
        <f>""</f>
        <v/>
      </c>
      <c r="H121" t="str">
        <f>" 20"</f>
        <v xml:space="preserve"> 20</v>
      </c>
      <c r="I121">
        <v>500.01</v>
      </c>
      <c r="J121">
        <v>9999999.9900000002</v>
      </c>
      <c r="K121" t="s">
        <v>166</v>
      </c>
      <c r="L121" t="s">
        <v>140</v>
      </c>
      <c r="M121" t="s">
        <v>148</v>
      </c>
      <c r="P121" t="s">
        <v>24</v>
      </c>
      <c r="Q121" t="s">
        <v>24</v>
      </c>
      <c r="R121" t="s">
        <v>139</v>
      </c>
    </row>
    <row r="122" spans="1:18" x14ac:dyDescent="0.25">
      <c r="A122" t="str">
        <f>"25149"</f>
        <v>25149</v>
      </c>
      <c r="B122" t="str">
        <f>"01100"</f>
        <v>01100</v>
      </c>
      <c r="C122" t="str">
        <f>"1930"</f>
        <v>1930</v>
      </c>
      <c r="D122" t="str">
        <f>"25149"</f>
        <v>25149</v>
      </c>
      <c r="E122" t="s">
        <v>811</v>
      </c>
      <c r="F122" t="s">
        <v>644</v>
      </c>
      <c r="G122" t="str">
        <f>"GR0025149"</f>
        <v>GR0025149</v>
      </c>
      <c r="H122" t="str">
        <f>" 10"</f>
        <v xml:space="preserve"> 10</v>
      </c>
      <c r="I122">
        <v>0.01</v>
      </c>
      <c r="J122">
        <v>500</v>
      </c>
      <c r="K122" t="s">
        <v>646</v>
      </c>
      <c r="L122" t="s">
        <v>42</v>
      </c>
      <c r="O122" t="s">
        <v>42</v>
      </c>
      <c r="P122" t="s">
        <v>24</v>
      </c>
      <c r="Q122" t="s">
        <v>24</v>
      </c>
      <c r="R122" t="s">
        <v>646</v>
      </c>
    </row>
    <row r="123" spans="1:18" x14ac:dyDescent="0.25">
      <c r="A123" t="str">
        <f>"25170"</f>
        <v>25170</v>
      </c>
      <c r="B123" t="str">
        <f>"01100"</f>
        <v>01100</v>
      </c>
      <c r="C123" t="str">
        <f>"1930"</f>
        <v>1930</v>
      </c>
      <c r="D123" t="str">
        <f>"25170"</f>
        <v>25170</v>
      </c>
      <c r="E123" t="s">
        <v>826</v>
      </c>
      <c r="F123" t="s">
        <v>644</v>
      </c>
      <c r="G123" t="str">
        <f>"GR0025170"</f>
        <v>GR0025170</v>
      </c>
      <c r="H123" t="str">
        <f>" 10"</f>
        <v xml:space="preserve"> 10</v>
      </c>
      <c r="I123">
        <v>0.01</v>
      </c>
      <c r="J123">
        <v>500</v>
      </c>
      <c r="K123" t="s">
        <v>646</v>
      </c>
      <c r="L123" t="s">
        <v>42</v>
      </c>
      <c r="O123" t="s">
        <v>42</v>
      </c>
      <c r="P123" t="s">
        <v>24</v>
      </c>
      <c r="Q123" t="s">
        <v>24</v>
      </c>
      <c r="R123" t="s">
        <v>646</v>
      </c>
    </row>
    <row r="124" spans="1:18" x14ac:dyDescent="0.25">
      <c r="A124" t="str">
        <f>"25172"</f>
        <v>25172</v>
      </c>
      <c r="B124" t="str">
        <f>"01100"</f>
        <v>01100</v>
      </c>
      <c r="C124" t="str">
        <f>"1930"</f>
        <v>1930</v>
      </c>
      <c r="D124" t="str">
        <f>"25172"</f>
        <v>25172</v>
      </c>
      <c r="E124" t="s">
        <v>829</v>
      </c>
      <c r="F124" t="s">
        <v>644</v>
      </c>
      <c r="G124" t="str">
        <f>"GR0025172"</f>
        <v>GR0025172</v>
      </c>
      <c r="H124" t="str">
        <f>" 10"</f>
        <v xml:space="preserve"> 10</v>
      </c>
      <c r="I124">
        <v>0.01</v>
      </c>
      <c r="J124">
        <v>500</v>
      </c>
      <c r="K124" t="s">
        <v>646</v>
      </c>
      <c r="L124" t="s">
        <v>42</v>
      </c>
      <c r="O124" t="s">
        <v>42</v>
      </c>
      <c r="P124" t="s">
        <v>24</v>
      </c>
      <c r="Q124" t="s">
        <v>24</v>
      </c>
      <c r="R124" t="s">
        <v>646</v>
      </c>
    </row>
    <row r="125" spans="1:18" x14ac:dyDescent="0.25">
      <c r="A125" t="str">
        <f>"25175"</f>
        <v>25175</v>
      </c>
      <c r="B125" t="str">
        <f>"01100"</f>
        <v>01100</v>
      </c>
      <c r="C125" t="str">
        <f>"1930"</f>
        <v>1930</v>
      </c>
      <c r="D125" t="str">
        <f>"25175"</f>
        <v>25175</v>
      </c>
      <c r="E125" t="s">
        <v>834</v>
      </c>
      <c r="F125" t="s">
        <v>644</v>
      </c>
      <c r="G125" t="str">
        <f>"GR0025175"</f>
        <v>GR0025175</v>
      </c>
      <c r="H125" t="str">
        <f>" 10"</f>
        <v xml:space="preserve"> 10</v>
      </c>
      <c r="I125">
        <v>0.01</v>
      </c>
      <c r="J125">
        <v>500</v>
      </c>
      <c r="K125" t="s">
        <v>646</v>
      </c>
      <c r="L125" t="s">
        <v>42</v>
      </c>
      <c r="O125" t="s">
        <v>42</v>
      </c>
      <c r="P125" t="s">
        <v>24</v>
      </c>
      <c r="Q125" t="s">
        <v>24</v>
      </c>
      <c r="R125" t="s">
        <v>646</v>
      </c>
    </row>
    <row r="126" spans="1:18" x14ac:dyDescent="0.25">
      <c r="A126" t="str">
        <f>"25185"</f>
        <v>25185</v>
      </c>
      <c r="B126" t="str">
        <f>"01100"</f>
        <v>01100</v>
      </c>
      <c r="C126" t="str">
        <f>"1930"</f>
        <v>1930</v>
      </c>
      <c r="D126" t="str">
        <f>"25185"</f>
        <v>25185</v>
      </c>
      <c r="E126" t="s">
        <v>844</v>
      </c>
      <c r="F126" t="s">
        <v>644</v>
      </c>
      <c r="G126" t="str">
        <f>"GR0025185"</f>
        <v>GR0025185</v>
      </c>
      <c r="H126" t="str">
        <f>" 10"</f>
        <v xml:space="preserve"> 10</v>
      </c>
      <c r="I126">
        <v>0.01</v>
      </c>
      <c r="J126">
        <v>500</v>
      </c>
      <c r="K126" t="s">
        <v>646</v>
      </c>
      <c r="L126" t="s">
        <v>42</v>
      </c>
      <c r="O126" t="s">
        <v>645</v>
      </c>
      <c r="P126" t="s">
        <v>24</v>
      </c>
      <c r="Q126" t="s">
        <v>24</v>
      </c>
      <c r="R126" t="s">
        <v>646</v>
      </c>
    </row>
    <row r="127" spans="1:18" x14ac:dyDescent="0.25">
      <c r="A127" t="str">
        <f>"33105"</f>
        <v>33105</v>
      </c>
      <c r="B127" t="str">
        <f>"01110"</f>
        <v>01110</v>
      </c>
      <c r="C127" t="str">
        <f>"1930"</f>
        <v>1930</v>
      </c>
      <c r="D127" t="str">
        <f>"01110"</f>
        <v>01110</v>
      </c>
      <c r="E127" t="s">
        <v>644</v>
      </c>
      <c r="F127" t="s">
        <v>879</v>
      </c>
      <c r="G127" t="str">
        <f>""</f>
        <v/>
      </c>
      <c r="H127" t="str">
        <f>" 10"</f>
        <v xml:space="preserve"> 10</v>
      </c>
      <c r="I127">
        <v>0.01</v>
      </c>
      <c r="J127">
        <v>500</v>
      </c>
      <c r="K127" t="s">
        <v>646</v>
      </c>
      <c r="L127" t="s">
        <v>880</v>
      </c>
      <c r="M127" t="s">
        <v>42</v>
      </c>
      <c r="N127" t="s">
        <v>645</v>
      </c>
      <c r="P127" t="s">
        <v>24</v>
      </c>
      <c r="Q127" t="s">
        <v>24</v>
      </c>
      <c r="R127" t="s">
        <v>646</v>
      </c>
    </row>
    <row r="128" spans="1:18" x14ac:dyDescent="0.25">
      <c r="A128" t="str">
        <f>"10001"</f>
        <v>10001</v>
      </c>
      <c r="B128" t="str">
        <f>"01180"</f>
        <v>01180</v>
      </c>
      <c r="C128" t="str">
        <f>"1100"</f>
        <v>1100</v>
      </c>
      <c r="D128" t="str">
        <f>"01180"</f>
        <v>01180</v>
      </c>
      <c r="E128" t="s">
        <v>20</v>
      </c>
      <c r="F128" t="s">
        <v>51</v>
      </c>
      <c r="G128" t="str">
        <f>""</f>
        <v/>
      </c>
      <c r="H128" t="str">
        <f>" 00"</f>
        <v xml:space="preserve"> 00</v>
      </c>
      <c r="I128">
        <v>0.01</v>
      </c>
      <c r="J128">
        <v>9999999.9900000002</v>
      </c>
      <c r="K128" t="s">
        <v>52</v>
      </c>
      <c r="L128" t="s">
        <v>53</v>
      </c>
      <c r="M128" t="s">
        <v>27</v>
      </c>
      <c r="P128" t="s">
        <v>29</v>
      </c>
      <c r="Q128" t="s">
        <v>29</v>
      </c>
      <c r="R128" t="s">
        <v>28</v>
      </c>
    </row>
    <row r="129" spans="1:18" x14ac:dyDescent="0.25">
      <c r="A129" t="str">
        <f>"10001"</f>
        <v>10001</v>
      </c>
      <c r="B129" t="str">
        <f>"01790"</f>
        <v>01790</v>
      </c>
      <c r="C129" t="str">
        <f>"1100"</f>
        <v>1100</v>
      </c>
      <c r="D129" t="str">
        <f>"01790"</f>
        <v>01790</v>
      </c>
      <c r="E129" t="s">
        <v>20</v>
      </c>
      <c r="F129" t="s">
        <v>176</v>
      </c>
      <c r="G129" t="str">
        <f>""</f>
        <v/>
      </c>
      <c r="H129" t="str">
        <f>" 00"</f>
        <v xml:space="preserve"> 00</v>
      </c>
      <c r="I129">
        <v>0.01</v>
      </c>
      <c r="J129">
        <v>9999999.9900000002</v>
      </c>
      <c r="K129" t="s">
        <v>177</v>
      </c>
      <c r="L129" t="s">
        <v>104</v>
      </c>
      <c r="M129" t="s">
        <v>105</v>
      </c>
      <c r="N129" t="s">
        <v>106</v>
      </c>
      <c r="P129" t="s">
        <v>107</v>
      </c>
      <c r="Q129" t="s">
        <v>107</v>
      </c>
      <c r="R129" t="s">
        <v>108</v>
      </c>
    </row>
    <row r="130" spans="1:18" x14ac:dyDescent="0.25">
      <c r="A130" t="str">
        <f>"18514"</f>
        <v>18514</v>
      </c>
      <c r="B130" t="str">
        <f>"01790"</f>
        <v>01790</v>
      </c>
      <c r="C130" t="str">
        <f>"1300"</f>
        <v>1300</v>
      </c>
      <c r="D130" t="str">
        <f>""</f>
        <v/>
      </c>
      <c r="E130" t="s">
        <v>632</v>
      </c>
      <c r="F130" t="s">
        <v>176</v>
      </c>
      <c r="G130" t="str">
        <f>""</f>
        <v/>
      </c>
      <c r="H130" t="str">
        <f>" 00"</f>
        <v xml:space="preserve"> 00</v>
      </c>
      <c r="I130">
        <v>0.01</v>
      </c>
      <c r="J130">
        <v>9999999.9900000002</v>
      </c>
      <c r="K130" t="s">
        <v>177</v>
      </c>
      <c r="L130" t="s">
        <v>104</v>
      </c>
      <c r="M130" t="s">
        <v>105</v>
      </c>
      <c r="N130" t="s">
        <v>106</v>
      </c>
      <c r="P130" t="s">
        <v>107</v>
      </c>
      <c r="Q130" t="s">
        <v>107</v>
      </c>
      <c r="R130" t="s">
        <v>108</v>
      </c>
    </row>
    <row r="131" spans="1:18" x14ac:dyDescent="0.25">
      <c r="A131" t="str">
        <f>"19271"</f>
        <v>19271</v>
      </c>
      <c r="B131" t="str">
        <f>"01790"</f>
        <v>01790</v>
      </c>
      <c r="C131" t="str">
        <f>"1200"</f>
        <v>1200</v>
      </c>
      <c r="D131" t="str">
        <f>"19271"</f>
        <v>19271</v>
      </c>
      <c r="E131" t="s">
        <v>670</v>
      </c>
      <c r="F131" t="s">
        <v>176</v>
      </c>
      <c r="G131" t="str">
        <f>"GR0019271"</f>
        <v>GR0019271</v>
      </c>
      <c r="H131" t="str">
        <f>" 00"</f>
        <v xml:space="preserve"> 00</v>
      </c>
      <c r="I131">
        <v>0.01</v>
      </c>
      <c r="J131">
        <v>9999999.9900000002</v>
      </c>
      <c r="K131" t="s">
        <v>177</v>
      </c>
      <c r="L131" t="s">
        <v>104</v>
      </c>
      <c r="M131" t="s">
        <v>105</v>
      </c>
      <c r="N131" t="s">
        <v>106</v>
      </c>
      <c r="O131" t="s">
        <v>671</v>
      </c>
      <c r="P131" t="s">
        <v>107</v>
      </c>
      <c r="Q131" t="s">
        <v>107</v>
      </c>
      <c r="R131" t="s">
        <v>108</v>
      </c>
    </row>
    <row r="132" spans="1:18" x14ac:dyDescent="0.25">
      <c r="A132" t="str">
        <f>"19332"</f>
        <v>19332</v>
      </c>
      <c r="B132" t="str">
        <f>"01790"</f>
        <v>01790</v>
      </c>
      <c r="C132" t="str">
        <f>"1200"</f>
        <v>1200</v>
      </c>
      <c r="D132" t="str">
        <f>"19332"</f>
        <v>19332</v>
      </c>
      <c r="E132" t="s">
        <v>681</v>
      </c>
      <c r="F132" t="s">
        <v>176</v>
      </c>
      <c r="G132" t="str">
        <f>"GR0019332"</f>
        <v>GR0019332</v>
      </c>
      <c r="H132" t="str">
        <f>" 00"</f>
        <v xml:space="preserve"> 00</v>
      </c>
      <c r="I132">
        <v>0.01</v>
      </c>
      <c r="J132">
        <v>9999999.9900000002</v>
      </c>
      <c r="K132" t="s">
        <v>177</v>
      </c>
      <c r="L132" t="s">
        <v>104</v>
      </c>
      <c r="M132" t="s">
        <v>105</v>
      </c>
      <c r="N132" t="s">
        <v>106</v>
      </c>
      <c r="O132" t="s">
        <v>682</v>
      </c>
      <c r="P132" t="s">
        <v>107</v>
      </c>
      <c r="Q132" t="s">
        <v>107</v>
      </c>
      <c r="R132" t="s">
        <v>108</v>
      </c>
    </row>
    <row r="133" spans="1:18" x14ac:dyDescent="0.25">
      <c r="A133" t="str">
        <f>"85072"</f>
        <v>85072</v>
      </c>
      <c r="B133" t="str">
        <f>"01790"</f>
        <v>01790</v>
      </c>
      <c r="C133" t="str">
        <f>"1300"</f>
        <v>1300</v>
      </c>
      <c r="D133" t="str">
        <f>"85072"</f>
        <v>85072</v>
      </c>
      <c r="E133" t="s">
        <v>1131</v>
      </c>
      <c r="F133" t="s">
        <v>176</v>
      </c>
      <c r="G133" t="str">
        <f>""</f>
        <v/>
      </c>
      <c r="H133" t="str">
        <f>" 00"</f>
        <v xml:space="preserve"> 00</v>
      </c>
      <c r="I133">
        <v>0.01</v>
      </c>
      <c r="J133">
        <v>9999999.9900000002</v>
      </c>
      <c r="K133" t="s">
        <v>177</v>
      </c>
      <c r="L133" t="s">
        <v>27</v>
      </c>
      <c r="M133" t="s">
        <v>956</v>
      </c>
      <c r="P133" t="s">
        <v>107</v>
      </c>
      <c r="Q133" t="s">
        <v>107</v>
      </c>
      <c r="R133" t="s">
        <v>956</v>
      </c>
    </row>
    <row r="134" spans="1:18" x14ac:dyDescent="0.25">
      <c r="A134" t="str">
        <f>"84095"</f>
        <v>84095</v>
      </c>
      <c r="B134" t="str">
        <f>"07020"</f>
        <v>07020</v>
      </c>
      <c r="C134" t="str">
        <f>"1700"</f>
        <v>1700</v>
      </c>
      <c r="D134" t="str">
        <f>"84095"</f>
        <v>84095</v>
      </c>
      <c r="E134" t="s">
        <v>992</v>
      </c>
      <c r="F134" t="s">
        <v>904</v>
      </c>
      <c r="G134" t="str">
        <f>""</f>
        <v/>
      </c>
      <c r="H134" t="str">
        <f>" 00"</f>
        <v xml:space="preserve"> 00</v>
      </c>
      <c r="I134">
        <v>0.01</v>
      </c>
      <c r="J134">
        <v>9999999.9900000002</v>
      </c>
      <c r="K134" t="s">
        <v>993</v>
      </c>
      <c r="L134" t="s">
        <v>994</v>
      </c>
      <c r="M134" t="s">
        <v>59</v>
      </c>
      <c r="P134" t="s">
        <v>107</v>
      </c>
      <c r="Q134" t="s">
        <v>107</v>
      </c>
      <c r="R134" t="s">
        <v>993</v>
      </c>
    </row>
    <row r="135" spans="1:18" x14ac:dyDescent="0.25">
      <c r="A135" t="str">
        <f>"10001"</f>
        <v>10001</v>
      </c>
      <c r="B135" t="str">
        <f>"03092"</f>
        <v>03092</v>
      </c>
      <c r="C135" t="str">
        <f>"1500"</f>
        <v>1500</v>
      </c>
      <c r="D135" t="str">
        <f>"03092"</f>
        <v>03092</v>
      </c>
      <c r="E135" t="s">
        <v>20</v>
      </c>
      <c r="F135" t="s">
        <v>247</v>
      </c>
      <c r="G135" t="str">
        <f>""</f>
        <v/>
      </c>
      <c r="H135" t="str">
        <f>" 00"</f>
        <v xml:space="preserve"> 00</v>
      </c>
      <c r="I135">
        <v>0.01</v>
      </c>
      <c r="J135">
        <v>9999999.9900000002</v>
      </c>
      <c r="K135" t="s">
        <v>248</v>
      </c>
      <c r="L135" t="s">
        <v>249</v>
      </c>
      <c r="P135" t="s">
        <v>250</v>
      </c>
      <c r="Q135" t="s">
        <v>250</v>
      </c>
      <c r="R135" t="s">
        <v>251</v>
      </c>
    </row>
    <row r="136" spans="1:18" x14ac:dyDescent="0.25">
      <c r="A136" t="str">
        <f>"10001"</f>
        <v>10001</v>
      </c>
      <c r="B136" t="str">
        <f>"03140"</f>
        <v>03140</v>
      </c>
      <c r="C136" t="str">
        <f>"1500"</f>
        <v>1500</v>
      </c>
      <c r="D136" t="str">
        <f>"03140A"</f>
        <v>03140A</v>
      </c>
      <c r="E136" t="s">
        <v>20</v>
      </c>
      <c r="F136" t="s">
        <v>259</v>
      </c>
      <c r="G136" t="str">
        <f>""</f>
        <v/>
      </c>
      <c r="H136" t="str">
        <f>" 00"</f>
        <v xml:space="preserve"> 00</v>
      </c>
      <c r="I136">
        <v>0.01</v>
      </c>
      <c r="J136">
        <v>9999999.9900000002</v>
      </c>
      <c r="K136" t="s">
        <v>248</v>
      </c>
      <c r="L136" t="s">
        <v>249</v>
      </c>
      <c r="P136" t="s">
        <v>250</v>
      </c>
      <c r="Q136" t="s">
        <v>250</v>
      </c>
      <c r="R136" t="s">
        <v>251</v>
      </c>
    </row>
    <row r="137" spans="1:18" x14ac:dyDescent="0.25">
      <c r="A137" t="str">
        <f>"10001"</f>
        <v>10001</v>
      </c>
      <c r="B137" t="str">
        <f>"03141"</f>
        <v>03141</v>
      </c>
      <c r="C137" t="str">
        <f>"1500"</f>
        <v>1500</v>
      </c>
      <c r="D137" t="str">
        <f>"03141"</f>
        <v>03141</v>
      </c>
      <c r="E137" t="s">
        <v>20</v>
      </c>
      <c r="F137" t="s">
        <v>260</v>
      </c>
      <c r="G137" t="str">
        <f>""</f>
        <v/>
      </c>
      <c r="H137" t="str">
        <f>" 00"</f>
        <v xml:space="preserve"> 00</v>
      </c>
      <c r="I137">
        <v>0.01</v>
      </c>
      <c r="J137">
        <v>9999999.9900000002</v>
      </c>
      <c r="K137" t="s">
        <v>248</v>
      </c>
      <c r="L137" t="s">
        <v>249</v>
      </c>
      <c r="P137" t="s">
        <v>250</v>
      </c>
      <c r="Q137" t="s">
        <v>250</v>
      </c>
      <c r="R137" t="s">
        <v>248</v>
      </c>
    </row>
    <row r="138" spans="1:18" x14ac:dyDescent="0.25">
      <c r="A138" t="str">
        <f>"10001"</f>
        <v>10001</v>
      </c>
      <c r="B138" t="str">
        <f>"03142"</f>
        <v>03142</v>
      </c>
      <c r="C138" t="str">
        <f>"1500"</f>
        <v>1500</v>
      </c>
      <c r="D138" t="str">
        <f>"03142"</f>
        <v>03142</v>
      </c>
      <c r="E138" t="s">
        <v>20</v>
      </c>
      <c r="F138" t="s">
        <v>261</v>
      </c>
      <c r="G138" t="str">
        <f>""</f>
        <v/>
      </c>
      <c r="H138" t="str">
        <f>" 00"</f>
        <v xml:space="preserve"> 00</v>
      </c>
      <c r="I138">
        <v>0.01</v>
      </c>
      <c r="J138">
        <v>9999999.9900000002</v>
      </c>
      <c r="K138" t="s">
        <v>248</v>
      </c>
      <c r="L138" t="s">
        <v>249</v>
      </c>
      <c r="P138" t="s">
        <v>250</v>
      </c>
      <c r="Q138" t="s">
        <v>250</v>
      </c>
      <c r="R138" t="s">
        <v>249</v>
      </c>
    </row>
    <row r="139" spans="1:18" x14ac:dyDescent="0.25">
      <c r="A139" t="str">
        <f>"10001"</f>
        <v>10001</v>
      </c>
      <c r="B139" t="str">
        <f>"03143"</f>
        <v>03143</v>
      </c>
      <c r="C139" t="str">
        <f>"1500"</f>
        <v>1500</v>
      </c>
      <c r="D139" t="str">
        <f>"03143"</f>
        <v>03143</v>
      </c>
      <c r="E139" t="s">
        <v>20</v>
      </c>
      <c r="F139" t="s">
        <v>262</v>
      </c>
      <c r="G139" t="str">
        <f>""</f>
        <v/>
      </c>
      <c r="H139" t="str">
        <f>" 00"</f>
        <v xml:space="preserve"> 00</v>
      </c>
      <c r="I139">
        <v>0.01</v>
      </c>
      <c r="J139">
        <v>9999999.9900000002</v>
      </c>
      <c r="K139" t="s">
        <v>248</v>
      </c>
      <c r="L139" t="s">
        <v>249</v>
      </c>
      <c r="P139" t="s">
        <v>250</v>
      </c>
      <c r="Q139" t="s">
        <v>250</v>
      </c>
      <c r="R139" t="s">
        <v>249</v>
      </c>
    </row>
    <row r="140" spans="1:18" x14ac:dyDescent="0.25">
      <c r="A140" t="str">
        <f>"10001"</f>
        <v>10001</v>
      </c>
      <c r="B140" t="str">
        <f>"03144"</f>
        <v>03144</v>
      </c>
      <c r="C140" t="str">
        <f>"1500"</f>
        <v>1500</v>
      </c>
      <c r="D140" t="str">
        <f>"03144"</f>
        <v>03144</v>
      </c>
      <c r="E140" t="s">
        <v>20</v>
      </c>
      <c r="F140" t="s">
        <v>263</v>
      </c>
      <c r="G140" t="str">
        <f>""</f>
        <v/>
      </c>
      <c r="H140" t="str">
        <f>" 00"</f>
        <v xml:space="preserve"> 00</v>
      </c>
      <c r="I140">
        <v>0.01</v>
      </c>
      <c r="J140">
        <v>9999999.9900000002</v>
      </c>
      <c r="K140" t="s">
        <v>248</v>
      </c>
      <c r="L140" t="s">
        <v>249</v>
      </c>
      <c r="P140" t="s">
        <v>250</v>
      </c>
      <c r="Q140" t="s">
        <v>250</v>
      </c>
      <c r="R140" t="s">
        <v>248</v>
      </c>
    </row>
    <row r="141" spans="1:18" x14ac:dyDescent="0.25">
      <c r="A141" t="str">
        <f>"10001"</f>
        <v>10001</v>
      </c>
      <c r="B141" t="str">
        <f>"03145"</f>
        <v>03145</v>
      </c>
      <c r="C141" t="str">
        <f>"1500"</f>
        <v>1500</v>
      </c>
      <c r="D141" t="str">
        <f>"03145"</f>
        <v>03145</v>
      </c>
      <c r="E141" t="s">
        <v>20</v>
      </c>
      <c r="F141" t="s">
        <v>264</v>
      </c>
      <c r="G141" t="str">
        <f>""</f>
        <v/>
      </c>
      <c r="H141" t="str">
        <f>" 00"</f>
        <v xml:space="preserve"> 00</v>
      </c>
      <c r="I141">
        <v>0.01</v>
      </c>
      <c r="J141">
        <v>9999999.9900000002</v>
      </c>
      <c r="K141" t="s">
        <v>248</v>
      </c>
      <c r="L141" t="s">
        <v>249</v>
      </c>
      <c r="P141" t="s">
        <v>250</v>
      </c>
      <c r="Q141" t="s">
        <v>250</v>
      </c>
      <c r="R141" t="s">
        <v>251</v>
      </c>
    </row>
    <row r="142" spans="1:18" x14ac:dyDescent="0.25">
      <c r="A142" t="str">
        <f>"31010"</f>
        <v>31010</v>
      </c>
      <c r="B142" t="str">
        <f>"03140"</f>
        <v>03140</v>
      </c>
      <c r="C142" t="str">
        <f>"1921"</f>
        <v>1921</v>
      </c>
      <c r="D142" t="str">
        <f>"03140B"</f>
        <v>03140B</v>
      </c>
      <c r="E142" t="s">
        <v>855</v>
      </c>
      <c r="F142" t="s">
        <v>259</v>
      </c>
      <c r="G142" t="str">
        <f>""</f>
        <v/>
      </c>
      <c r="H142" t="str">
        <f>" 00"</f>
        <v xml:space="preserve"> 00</v>
      </c>
      <c r="I142">
        <v>0.01</v>
      </c>
      <c r="J142">
        <v>9999999.9900000002</v>
      </c>
      <c r="K142" t="s">
        <v>248</v>
      </c>
      <c r="L142" t="s">
        <v>856</v>
      </c>
      <c r="P142" t="s">
        <v>250</v>
      </c>
      <c r="Q142" t="s">
        <v>250</v>
      </c>
      <c r="R142" t="s">
        <v>251</v>
      </c>
    </row>
    <row r="143" spans="1:18" x14ac:dyDescent="0.25">
      <c r="A143" t="str">
        <f>"31068"</f>
        <v>31068</v>
      </c>
      <c r="B143" t="str">
        <f>"03140"</f>
        <v>03140</v>
      </c>
      <c r="C143" t="str">
        <f>"1921"</f>
        <v>1921</v>
      </c>
      <c r="D143" t="str">
        <f>"31068"</f>
        <v>31068</v>
      </c>
      <c r="E143" t="s">
        <v>864</v>
      </c>
      <c r="F143" t="s">
        <v>259</v>
      </c>
      <c r="G143" t="str">
        <f>"GN0031068"</f>
        <v>GN0031068</v>
      </c>
      <c r="H143" t="str">
        <f>" 00"</f>
        <v xml:space="preserve"> 00</v>
      </c>
      <c r="I143">
        <v>0.01</v>
      </c>
      <c r="J143">
        <v>9999999.9900000002</v>
      </c>
      <c r="K143" t="s">
        <v>248</v>
      </c>
      <c r="L143" t="s">
        <v>856</v>
      </c>
      <c r="P143" t="s">
        <v>250</v>
      </c>
      <c r="Q143" t="s">
        <v>250</v>
      </c>
      <c r="R143" t="s">
        <v>865</v>
      </c>
    </row>
    <row r="144" spans="1:18" x14ac:dyDescent="0.25">
      <c r="A144" t="str">
        <f>"31105"</f>
        <v>31105</v>
      </c>
      <c r="B144" t="str">
        <f>"03140"</f>
        <v>03140</v>
      </c>
      <c r="C144" t="str">
        <f>"1930"</f>
        <v>1930</v>
      </c>
      <c r="D144" t="str">
        <f>"03140D"</f>
        <v>03140D</v>
      </c>
      <c r="E144" t="s">
        <v>866</v>
      </c>
      <c r="F144" t="s">
        <v>259</v>
      </c>
      <c r="G144" t="str">
        <f>""</f>
        <v/>
      </c>
      <c r="H144" t="str">
        <f>" 00"</f>
        <v xml:space="preserve"> 00</v>
      </c>
      <c r="I144">
        <v>0.01</v>
      </c>
      <c r="J144">
        <v>9999999.9900000002</v>
      </c>
      <c r="K144" t="s">
        <v>248</v>
      </c>
      <c r="L144" t="s">
        <v>249</v>
      </c>
      <c r="P144" t="s">
        <v>250</v>
      </c>
      <c r="Q144" t="s">
        <v>250</v>
      </c>
      <c r="R144" t="s">
        <v>251</v>
      </c>
    </row>
    <row r="145" spans="1:18" x14ac:dyDescent="0.25">
      <c r="A145" t="str">
        <f>"32105"</f>
        <v>32105</v>
      </c>
      <c r="B145" t="str">
        <f>"03140"</f>
        <v>03140</v>
      </c>
      <c r="C145" t="str">
        <f>"1930"</f>
        <v>1930</v>
      </c>
      <c r="D145" t="str">
        <f>"03140E"</f>
        <v>03140E</v>
      </c>
      <c r="E145" t="s">
        <v>871</v>
      </c>
      <c r="F145" t="s">
        <v>259</v>
      </c>
      <c r="G145" t="str">
        <f>""</f>
        <v/>
      </c>
      <c r="H145" t="str">
        <f>" 00"</f>
        <v xml:space="preserve"> 00</v>
      </c>
      <c r="I145">
        <v>0.01</v>
      </c>
      <c r="J145">
        <v>9999999.9900000002</v>
      </c>
      <c r="K145" t="s">
        <v>248</v>
      </c>
      <c r="L145" t="s">
        <v>249</v>
      </c>
      <c r="P145" t="s">
        <v>250</v>
      </c>
      <c r="Q145" t="s">
        <v>250</v>
      </c>
      <c r="R145" t="s">
        <v>251</v>
      </c>
    </row>
    <row r="146" spans="1:18" x14ac:dyDescent="0.25">
      <c r="A146" t="str">
        <f>"33110"</f>
        <v>33110</v>
      </c>
      <c r="B146" t="str">
        <f>"03140"</f>
        <v>03140</v>
      </c>
      <c r="C146" t="str">
        <f>"1930"</f>
        <v>1930</v>
      </c>
      <c r="D146" t="str">
        <f>"33110"</f>
        <v>33110</v>
      </c>
      <c r="E146" t="s">
        <v>881</v>
      </c>
      <c r="F146" t="s">
        <v>259</v>
      </c>
      <c r="G146" t="str">
        <f>""</f>
        <v/>
      </c>
      <c r="H146" t="str">
        <f>" 00"</f>
        <v xml:space="preserve"> 00</v>
      </c>
      <c r="I146">
        <v>0.01</v>
      </c>
      <c r="J146">
        <v>9999999.9900000002</v>
      </c>
      <c r="K146" t="s">
        <v>248</v>
      </c>
      <c r="L146" t="s">
        <v>249</v>
      </c>
      <c r="P146" t="s">
        <v>250</v>
      </c>
      <c r="Q146" t="s">
        <v>250</v>
      </c>
      <c r="R146" t="s">
        <v>251</v>
      </c>
    </row>
    <row r="147" spans="1:18" x14ac:dyDescent="0.25">
      <c r="A147" t="str">
        <f>"35010"</f>
        <v>35010</v>
      </c>
      <c r="B147" t="str">
        <f>"03140"</f>
        <v>03140</v>
      </c>
      <c r="C147" t="str">
        <f>"1930"</f>
        <v>1930</v>
      </c>
      <c r="D147" t="str">
        <f>"35010"</f>
        <v>35010</v>
      </c>
      <c r="E147" t="s">
        <v>885</v>
      </c>
      <c r="F147" t="s">
        <v>259</v>
      </c>
      <c r="G147" t="str">
        <f>""</f>
        <v/>
      </c>
      <c r="H147" t="str">
        <f>" 00"</f>
        <v xml:space="preserve"> 00</v>
      </c>
      <c r="I147">
        <v>0.01</v>
      </c>
      <c r="J147">
        <v>9999999.9900000002</v>
      </c>
      <c r="K147" t="s">
        <v>248</v>
      </c>
      <c r="L147" t="s">
        <v>249</v>
      </c>
      <c r="P147" t="s">
        <v>250</v>
      </c>
      <c r="Q147" t="s">
        <v>250</v>
      </c>
      <c r="R147" t="s">
        <v>251</v>
      </c>
    </row>
    <row r="148" spans="1:18" x14ac:dyDescent="0.25">
      <c r="A148" t="str">
        <f>"35105"</f>
        <v>35105</v>
      </c>
      <c r="B148" t="str">
        <f>"03140"</f>
        <v>03140</v>
      </c>
      <c r="C148" t="str">
        <f>"1930"</f>
        <v>1930</v>
      </c>
      <c r="D148" t="str">
        <f>"35105"</f>
        <v>35105</v>
      </c>
      <c r="E148" t="s">
        <v>889</v>
      </c>
      <c r="F148" t="s">
        <v>259</v>
      </c>
      <c r="G148" t="str">
        <f>""</f>
        <v/>
      </c>
      <c r="H148" t="str">
        <f>" 00"</f>
        <v xml:space="preserve"> 00</v>
      </c>
      <c r="I148">
        <v>0.01</v>
      </c>
      <c r="J148">
        <v>9999999.9900000002</v>
      </c>
      <c r="K148" t="s">
        <v>248</v>
      </c>
      <c r="L148" t="s">
        <v>249</v>
      </c>
      <c r="P148" t="s">
        <v>250</v>
      </c>
      <c r="Q148" t="s">
        <v>250</v>
      </c>
      <c r="R148" t="s">
        <v>251</v>
      </c>
    </row>
    <row r="149" spans="1:18" x14ac:dyDescent="0.25">
      <c r="A149" t="str">
        <f>"35135"</f>
        <v>35135</v>
      </c>
      <c r="B149" t="str">
        <f>"03140"</f>
        <v>03140</v>
      </c>
      <c r="C149" t="str">
        <f>"1930"</f>
        <v>1930</v>
      </c>
      <c r="D149" t="str">
        <f>"35135"</f>
        <v>35135</v>
      </c>
      <c r="E149" t="s">
        <v>891</v>
      </c>
      <c r="F149" t="s">
        <v>259</v>
      </c>
      <c r="G149" t="str">
        <f>""</f>
        <v/>
      </c>
      <c r="H149" t="str">
        <f>" 00"</f>
        <v xml:space="preserve"> 00</v>
      </c>
      <c r="I149">
        <v>0.01</v>
      </c>
      <c r="J149">
        <v>9999999.9900000002</v>
      </c>
      <c r="K149" t="s">
        <v>248</v>
      </c>
      <c r="L149" t="s">
        <v>249</v>
      </c>
      <c r="P149" t="s">
        <v>250</v>
      </c>
      <c r="Q149" t="s">
        <v>250</v>
      </c>
      <c r="R149" t="s">
        <v>251</v>
      </c>
    </row>
    <row r="150" spans="1:18" x14ac:dyDescent="0.25">
      <c r="A150" t="str">
        <f>"91372"</f>
        <v>91372</v>
      </c>
      <c r="B150" t="str">
        <f>"03140"</f>
        <v>03140</v>
      </c>
      <c r="C150" t="str">
        <f>"1500"</f>
        <v>1500</v>
      </c>
      <c r="D150" t="str">
        <f>"91372"</f>
        <v>91372</v>
      </c>
      <c r="E150" t="s">
        <v>1157</v>
      </c>
      <c r="F150" t="s">
        <v>259</v>
      </c>
      <c r="G150" t="str">
        <f>"GN0091372"</f>
        <v>GN0091372</v>
      </c>
      <c r="H150" t="str">
        <f>" 00"</f>
        <v xml:space="preserve"> 00</v>
      </c>
      <c r="I150">
        <v>0.01</v>
      </c>
      <c r="J150">
        <v>9999999.9900000002</v>
      </c>
      <c r="K150" t="s">
        <v>248</v>
      </c>
      <c r="L150" t="s">
        <v>31</v>
      </c>
      <c r="P150" t="s">
        <v>250</v>
      </c>
      <c r="Q150" t="s">
        <v>250</v>
      </c>
      <c r="R150" t="s">
        <v>251</v>
      </c>
    </row>
    <row r="151" spans="1:18" x14ac:dyDescent="0.25">
      <c r="A151" t="str">
        <f>"91379"</f>
        <v>91379</v>
      </c>
      <c r="B151" t="str">
        <f>"03140"</f>
        <v>03140</v>
      </c>
      <c r="C151" t="str">
        <f>"1930"</f>
        <v>1930</v>
      </c>
      <c r="D151" t="str">
        <f>"91379"</f>
        <v>91379</v>
      </c>
      <c r="E151" t="s">
        <v>1158</v>
      </c>
      <c r="F151" t="s">
        <v>259</v>
      </c>
      <c r="G151" t="str">
        <f>"GN0091379"</f>
        <v>GN0091379</v>
      </c>
      <c r="H151" t="str">
        <f>" 00"</f>
        <v xml:space="preserve"> 00</v>
      </c>
      <c r="I151">
        <v>0.01</v>
      </c>
      <c r="J151">
        <v>9999999.9900000002</v>
      </c>
      <c r="K151" t="s">
        <v>248</v>
      </c>
      <c r="L151" t="s">
        <v>31</v>
      </c>
      <c r="P151" t="s">
        <v>250</v>
      </c>
      <c r="Q151" t="s">
        <v>250</v>
      </c>
      <c r="R151" t="s">
        <v>251</v>
      </c>
    </row>
    <row r="152" spans="1:18" x14ac:dyDescent="0.25">
      <c r="A152" t="str">
        <f>"91404"</f>
        <v>91404</v>
      </c>
      <c r="B152" t="str">
        <f>"03140"</f>
        <v>03140</v>
      </c>
      <c r="C152" t="str">
        <f>"1700"</f>
        <v>1700</v>
      </c>
      <c r="D152" t="str">
        <f>"91404"</f>
        <v>91404</v>
      </c>
      <c r="E152" t="s">
        <v>1159</v>
      </c>
      <c r="F152" t="s">
        <v>259</v>
      </c>
      <c r="G152" t="str">
        <f>"GN0091404"</f>
        <v>GN0091404</v>
      </c>
      <c r="H152" t="str">
        <f>" 00"</f>
        <v xml:space="preserve"> 00</v>
      </c>
      <c r="I152">
        <v>0.01</v>
      </c>
      <c r="J152">
        <v>9999999.9900000002</v>
      </c>
      <c r="K152" t="s">
        <v>248</v>
      </c>
      <c r="L152" t="s">
        <v>31</v>
      </c>
      <c r="P152" t="s">
        <v>250</v>
      </c>
      <c r="Q152" t="s">
        <v>250</v>
      </c>
      <c r="R152" t="s">
        <v>251</v>
      </c>
    </row>
    <row r="153" spans="1:18" x14ac:dyDescent="0.25">
      <c r="A153" t="str">
        <f>"91407"</f>
        <v>91407</v>
      </c>
      <c r="B153" t="str">
        <f>"03140"</f>
        <v>03140</v>
      </c>
      <c r="C153" t="str">
        <f>"1500"</f>
        <v>1500</v>
      </c>
      <c r="D153" t="str">
        <f>"91407"</f>
        <v>91407</v>
      </c>
      <c r="E153" t="s">
        <v>1160</v>
      </c>
      <c r="F153" t="s">
        <v>259</v>
      </c>
      <c r="G153" t="str">
        <f>"GN0091407"</f>
        <v>GN0091407</v>
      </c>
      <c r="H153" t="str">
        <f>" 00"</f>
        <v xml:space="preserve"> 00</v>
      </c>
      <c r="I153">
        <v>0.01</v>
      </c>
      <c r="J153">
        <v>9999999.9900000002</v>
      </c>
      <c r="K153" t="s">
        <v>248</v>
      </c>
      <c r="L153" t="s">
        <v>31</v>
      </c>
      <c r="P153" t="s">
        <v>250</v>
      </c>
      <c r="Q153" t="s">
        <v>250</v>
      </c>
      <c r="R153" t="s">
        <v>251</v>
      </c>
    </row>
    <row r="154" spans="1:18" x14ac:dyDescent="0.25">
      <c r="A154" t="str">
        <f>"91409"</f>
        <v>91409</v>
      </c>
      <c r="B154" t="str">
        <f>"03140"</f>
        <v>03140</v>
      </c>
      <c r="C154" t="str">
        <f>"1500"</f>
        <v>1500</v>
      </c>
      <c r="D154" t="str">
        <f>"91409"</f>
        <v>91409</v>
      </c>
      <c r="E154" t="s">
        <v>1161</v>
      </c>
      <c r="F154" t="s">
        <v>259</v>
      </c>
      <c r="G154" t="str">
        <f>"GN0091409"</f>
        <v>GN0091409</v>
      </c>
      <c r="H154" t="str">
        <f>" 00"</f>
        <v xml:space="preserve"> 00</v>
      </c>
      <c r="I154">
        <v>0.01</v>
      </c>
      <c r="J154">
        <v>9999999.9900000002</v>
      </c>
      <c r="K154" t="s">
        <v>248</v>
      </c>
      <c r="L154" t="s">
        <v>31</v>
      </c>
      <c r="P154" t="s">
        <v>250</v>
      </c>
      <c r="Q154" t="s">
        <v>250</v>
      </c>
      <c r="R154" t="s">
        <v>251</v>
      </c>
    </row>
    <row r="155" spans="1:18" x14ac:dyDescent="0.25">
      <c r="A155" t="str">
        <f>"91410"</f>
        <v>91410</v>
      </c>
      <c r="B155" t="str">
        <f>"03140"</f>
        <v>03140</v>
      </c>
      <c r="C155" t="str">
        <f>"1500"</f>
        <v>1500</v>
      </c>
      <c r="D155" t="str">
        <f>"91410"</f>
        <v>91410</v>
      </c>
      <c r="E155" t="s">
        <v>1162</v>
      </c>
      <c r="F155" t="s">
        <v>259</v>
      </c>
      <c r="G155" t="str">
        <f>"GN0091410"</f>
        <v>GN0091410</v>
      </c>
      <c r="H155" t="str">
        <f>" 00"</f>
        <v xml:space="preserve"> 00</v>
      </c>
      <c r="I155">
        <v>0.01</v>
      </c>
      <c r="J155">
        <v>9999999.9900000002</v>
      </c>
      <c r="K155" t="s">
        <v>248</v>
      </c>
      <c r="L155" t="s">
        <v>31</v>
      </c>
      <c r="P155" t="s">
        <v>250</v>
      </c>
      <c r="Q155" t="s">
        <v>250</v>
      </c>
      <c r="R155" t="s">
        <v>251</v>
      </c>
    </row>
    <row r="156" spans="1:18" x14ac:dyDescent="0.25">
      <c r="A156" t="str">
        <f>"91412"</f>
        <v>91412</v>
      </c>
      <c r="B156" t="str">
        <f>"03140"</f>
        <v>03140</v>
      </c>
      <c r="C156" t="str">
        <f>"1500"</f>
        <v>1500</v>
      </c>
      <c r="D156" t="str">
        <f>"91412"</f>
        <v>91412</v>
      </c>
      <c r="E156" t="s">
        <v>1163</v>
      </c>
      <c r="F156" t="s">
        <v>259</v>
      </c>
      <c r="G156" t="str">
        <f>"GN0091412"</f>
        <v>GN0091412</v>
      </c>
      <c r="H156" t="str">
        <f>" 00"</f>
        <v xml:space="preserve"> 00</v>
      </c>
      <c r="I156">
        <v>0.01</v>
      </c>
      <c r="J156">
        <v>9999999.9900000002</v>
      </c>
      <c r="K156" t="s">
        <v>248</v>
      </c>
      <c r="L156" t="s">
        <v>31</v>
      </c>
      <c r="P156" t="s">
        <v>250</v>
      </c>
      <c r="Q156" t="s">
        <v>250</v>
      </c>
      <c r="R156" t="s">
        <v>1164</v>
      </c>
    </row>
    <row r="157" spans="1:18" x14ac:dyDescent="0.25">
      <c r="A157" t="str">
        <f>"91413"</f>
        <v>91413</v>
      </c>
      <c r="B157" t="str">
        <f>"03140"</f>
        <v>03140</v>
      </c>
      <c r="C157" t="str">
        <f>"1921"</f>
        <v>1921</v>
      </c>
      <c r="D157" t="str">
        <f>"91413"</f>
        <v>91413</v>
      </c>
      <c r="E157" t="s">
        <v>1165</v>
      </c>
      <c r="F157" t="s">
        <v>259</v>
      </c>
      <c r="G157" t="str">
        <f>"GN0091413"</f>
        <v>GN0091413</v>
      </c>
      <c r="H157" t="str">
        <f>" 00"</f>
        <v xml:space="preserve"> 00</v>
      </c>
      <c r="I157">
        <v>0.01</v>
      </c>
      <c r="J157">
        <v>9999999.9900000002</v>
      </c>
      <c r="K157" t="s">
        <v>248</v>
      </c>
      <c r="L157" t="s">
        <v>31</v>
      </c>
      <c r="P157" t="s">
        <v>250</v>
      </c>
      <c r="Q157" t="s">
        <v>250</v>
      </c>
      <c r="R157" t="s">
        <v>248</v>
      </c>
    </row>
    <row r="158" spans="1:18" x14ac:dyDescent="0.25">
      <c r="A158" t="str">
        <f>"91414"</f>
        <v>91414</v>
      </c>
      <c r="B158" t="str">
        <f>"03140"</f>
        <v>03140</v>
      </c>
      <c r="C158" t="str">
        <f>"1500"</f>
        <v>1500</v>
      </c>
      <c r="D158" t="str">
        <f>"91414"</f>
        <v>91414</v>
      </c>
      <c r="E158" t="s">
        <v>1166</v>
      </c>
      <c r="F158" t="s">
        <v>259</v>
      </c>
      <c r="G158" t="str">
        <f>"GN0091414"</f>
        <v>GN0091414</v>
      </c>
      <c r="H158" t="str">
        <f>" 00"</f>
        <v xml:space="preserve"> 00</v>
      </c>
      <c r="I158">
        <v>0.01</v>
      </c>
      <c r="J158">
        <v>9999999.9900000002</v>
      </c>
      <c r="K158" t="s">
        <v>248</v>
      </c>
      <c r="L158" t="s">
        <v>31</v>
      </c>
      <c r="P158" t="s">
        <v>250</v>
      </c>
      <c r="Q158" t="s">
        <v>250</v>
      </c>
      <c r="R158" t="s">
        <v>1164</v>
      </c>
    </row>
    <row r="159" spans="1:18" x14ac:dyDescent="0.25">
      <c r="A159" t="str">
        <f>"91415"</f>
        <v>91415</v>
      </c>
      <c r="B159" t="str">
        <f>"03140"</f>
        <v>03140</v>
      </c>
      <c r="C159" t="str">
        <f>"1500"</f>
        <v>1500</v>
      </c>
      <c r="D159" t="str">
        <f>"91415"</f>
        <v>91415</v>
      </c>
      <c r="E159" t="s">
        <v>1167</v>
      </c>
      <c r="F159" t="s">
        <v>259</v>
      </c>
      <c r="G159" t="str">
        <f>"GN0091415"</f>
        <v>GN0091415</v>
      </c>
      <c r="H159" t="str">
        <f>" 00"</f>
        <v xml:space="preserve"> 00</v>
      </c>
      <c r="I159">
        <v>0.01</v>
      </c>
      <c r="J159">
        <v>9999999.9900000002</v>
      </c>
      <c r="K159" t="s">
        <v>248</v>
      </c>
      <c r="L159" t="s">
        <v>31</v>
      </c>
      <c r="P159" t="s">
        <v>250</v>
      </c>
      <c r="Q159" t="s">
        <v>250</v>
      </c>
      <c r="R159" t="s">
        <v>1164</v>
      </c>
    </row>
    <row r="160" spans="1:18" x14ac:dyDescent="0.25">
      <c r="A160" t="str">
        <f>"91416"</f>
        <v>91416</v>
      </c>
      <c r="B160" t="str">
        <f>"03140"</f>
        <v>03140</v>
      </c>
      <c r="C160" t="str">
        <f>"1921"</f>
        <v>1921</v>
      </c>
      <c r="D160" t="str">
        <f>"91416"</f>
        <v>91416</v>
      </c>
      <c r="E160" t="s">
        <v>1168</v>
      </c>
      <c r="F160" t="s">
        <v>259</v>
      </c>
      <c r="G160" t="str">
        <f>"GN0091416"</f>
        <v>GN0091416</v>
      </c>
      <c r="H160" t="str">
        <f>" 00"</f>
        <v xml:space="preserve"> 00</v>
      </c>
      <c r="I160">
        <v>0.01</v>
      </c>
      <c r="J160">
        <v>9999999.9900000002</v>
      </c>
      <c r="K160" t="s">
        <v>248</v>
      </c>
      <c r="L160" t="s">
        <v>31</v>
      </c>
      <c r="P160" t="s">
        <v>250</v>
      </c>
      <c r="Q160" t="s">
        <v>250</v>
      </c>
      <c r="R160" t="s">
        <v>251</v>
      </c>
    </row>
    <row r="161" spans="1:18" x14ac:dyDescent="0.25">
      <c r="A161" t="str">
        <f>"92157"</f>
        <v>92157</v>
      </c>
      <c r="B161" t="str">
        <f>"03140"</f>
        <v>03140</v>
      </c>
      <c r="C161" t="str">
        <f>"1500"</f>
        <v>1500</v>
      </c>
      <c r="D161" t="str">
        <f>"92157"</f>
        <v>92157</v>
      </c>
      <c r="E161" t="s">
        <v>1170</v>
      </c>
      <c r="F161" t="s">
        <v>259</v>
      </c>
      <c r="G161" t="str">
        <f>"GN0092157"</f>
        <v>GN0092157</v>
      </c>
      <c r="H161" t="str">
        <f>" 00"</f>
        <v xml:space="preserve"> 00</v>
      </c>
      <c r="I161">
        <v>0.01</v>
      </c>
      <c r="J161">
        <v>9999999.9900000002</v>
      </c>
      <c r="K161" t="s">
        <v>248</v>
      </c>
      <c r="L161" t="s">
        <v>31</v>
      </c>
      <c r="O161" t="s">
        <v>1171</v>
      </c>
      <c r="P161" t="s">
        <v>250</v>
      </c>
      <c r="Q161" t="s">
        <v>250</v>
      </c>
      <c r="R161" t="s">
        <v>251</v>
      </c>
    </row>
    <row r="162" spans="1:18" x14ac:dyDescent="0.25">
      <c r="A162" t="str">
        <f>"92158"</f>
        <v>92158</v>
      </c>
      <c r="B162" t="str">
        <f>"03140"</f>
        <v>03140</v>
      </c>
      <c r="C162" t="str">
        <f>"1930"</f>
        <v>1930</v>
      </c>
      <c r="D162" t="str">
        <f>"92158"</f>
        <v>92158</v>
      </c>
      <c r="E162" t="s">
        <v>1172</v>
      </c>
      <c r="F162" t="s">
        <v>259</v>
      </c>
      <c r="G162" t="str">
        <f>"GN0092158"</f>
        <v>GN0092158</v>
      </c>
      <c r="H162" t="str">
        <f>" 00"</f>
        <v xml:space="preserve"> 00</v>
      </c>
      <c r="I162">
        <v>0.01</v>
      </c>
      <c r="J162">
        <v>9999999.9900000002</v>
      </c>
      <c r="K162" t="s">
        <v>248</v>
      </c>
      <c r="L162" t="s">
        <v>31</v>
      </c>
      <c r="P162" t="s">
        <v>250</v>
      </c>
      <c r="Q162" t="s">
        <v>250</v>
      </c>
      <c r="R162" t="s">
        <v>251</v>
      </c>
    </row>
    <row r="163" spans="1:18" x14ac:dyDescent="0.25">
      <c r="A163" t="str">
        <f>"92159"</f>
        <v>92159</v>
      </c>
      <c r="B163" t="str">
        <f>"03140"</f>
        <v>03140</v>
      </c>
      <c r="C163" t="str">
        <f>"1500"</f>
        <v>1500</v>
      </c>
      <c r="D163" t="str">
        <f>"92159"</f>
        <v>92159</v>
      </c>
      <c r="E163" t="s">
        <v>1173</v>
      </c>
      <c r="F163" t="s">
        <v>259</v>
      </c>
      <c r="G163" t="str">
        <f>"GN0092159"</f>
        <v>GN0092159</v>
      </c>
      <c r="H163" t="str">
        <f>" 00"</f>
        <v xml:space="preserve"> 00</v>
      </c>
      <c r="I163">
        <v>0.01</v>
      </c>
      <c r="J163">
        <v>9999999.9900000002</v>
      </c>
      <c r="K163" t="s">
        <v>248</v>
      </c>
      <c r="L163" t="s">
        <v>31</v>
      </c>
      <c r="P163" t="s">
        <v>250</v>
      </c>
      <c r="Q163" t="s">
        <v>250</v>
      </c>
      <c r="R163" t="s">
        <v>251</v>
      </c>
    </row>
    <row r="164" spans="1:18" x14ac:dyDescent="0.25">
      <c r="A164" t="str">
        <f>"92232"</f>
        <v>92232</v>
      </c>
      <c r="B164" t="str">
        <f>"03140"</f>
        <v>03140</v>
      </c>
      <c r="C164" t="str">
        <f>"1500"</f>
        <v>1500</v>
      </c>
      <c r="D164" t="str">
        <f>"92232"</f>
        <v>92232</v>
      </c>
      <c r="E164" t="s">
        <v>1174</v>
      </c>
      <c r="F164" t="s">
        <v>259</v>
      </c>
      <c r="G164" t="str">
        <f>"GN0092232"</f>
        <v>GN0092232</v>
      </c>
      <c r="H164" t="str">
        <f>" 00"</f>
        <v xml:space="preserve"> 00</v>
      </c>
      <c r="I164">
        <v>0.01</v>
      </c>
      <c r="J164">
        <v>9999999.9900000002</v>
      </c>
      <c r="K164" t="s">
        <v>248</v>
      </c>
      <c r="L164" t="s">
        <v>31</v>
      </c>
      <c r="P164" t="s">
        <v>250</v>
      </c>
      <c r="Q164" t="s">
        <v>250</v>
      </c>
      <c r="R164" t="s">
        <v>1164</v>
      </c>
    </row>
    <row r="165" spans="1:18" x14ac:dyDescent="0.25">
      <c r="A165" t="str">
        <f>"93178"</f>
        <v>93178</v>
      </c>
      <c r="B165" t="str">
        <f>"03140"</f>
        <v>03140</v>
      </c>
      <c r="C165" t="str">
        <f>"1500"</f>
        <v>1500</v>
      </c>
      <c r="D165" t="str">
        <f>"93178"</f>
        <v>93178</v>
      </c>
      <c r="E165" t="s">
        <v>1176</v>
      </c>
      <c r="F165" t="s">
        <v>259</v>
      </c>
      <c r="G165" t="str">
        <f>"GN0093178"</f>
        <v>GN0093178</v>
      </c>
      <c r="H165" t="str">
        <f>" 00"</f>
        <v xml:space="preserve"> 00</v>
      </c>
      <c r="I165">
        <v>0.01</v>
      </c>
      <c r="J165">
        <v>9999999.9900000002</v>
      </c>
      <c r="K165" t="s">
        <v>248</v>
      </c>
      <c r="L165" t="s">
        <v>31</v>
      </c>
      <c r="P165" t="s">
        <v>250</v>
      </c>
      <c r="Q165" t="s">
        <v>250</v>
      </c>
      <c r="R165" t="s">
        <v>251</v>
      </c>
    </row>
    <row r="166" spans="1:18" x14ac:dyDescent="0.25">
      <c r="A166" t="str">
        <f>"93179"</f>
        <v>93179</v>
      </c>
      <c r="B166" t="str">
        <f>"03140"</f>
        <v>03140</v>
      </c>
      <c r="C166" t="str">
        <f>"1500"</f>
        <v>1500</v>
      </c>
      <c r="D166" t="str">
        <f>"93179"</f>
        <v>93179</v>
      </c>
      <c r="E166" t="s">
        <v>1177</v>
      </c>
      <c r="F166" t="s">
        <v>259</v>
      </c>
      <c r="G166" t="str">
        <f>"GN0093179"</f>
        <v>GN0093179</v>
      </c>
      <c r="H166" t="str">
        <f>" 00"</f>
        <v xml:space="preserve"> 00</v>
      </c>
      <c r="I166">
        <v>0.01</v>
      </c>
      <c r="J166">
        <v>9999999.9900000002</v>
      </c>
      <c r="K166" t="s">
        <v>248</v>
      </c>
      <c r="L166" t="s">
        <v>31</v>
      </c>
      <c r="P166" t="s">
        <v>250</v>
      </c>
      <c r="Q166" t="s">
        <v>250</v>
      </c>
      <c r="R166" t="s">
        <v>251</v>
      </c>
    </row>
    <row r="167" spans="1:18" x14ac:dyDescent="0.25">
      <c r="A167" t="str">
        <f>"93181"</f>
        <v>93181</v>
      </c>
      <c r="B167" t="str">
        <f>"03140"</f>
        <v>03140</v>
      </c>
      <c r="C167" t="str">
        <f>"1500"</f>
        <v>1500</v>
      </c>
      <c r="D167" t="str">
        <f>"93181"</f>
        <v>93181</v>
      </c>
      <c r="E167" t="s">
        <v>1178</v>
      </c>
      <c r="F167" t="s">
        <v>259</v>
      </c>
      <c r="G167" t="str">
        <f>"GN0093181"</f>
        <v>GN0093181</v>
      </c>
      <c r="H167" t="str">
        <f>" 00"</f>
        <v xml:space="preserve"> 00</v>
      </c>
      <c r="I167">
        <v>0.01</v>
      </c>
      <c r="J167">
        <v>9999999.9900000002</v>
      </c>
      <c r="K167" t="s">
        <v>248</v>
      </c>
      <c r="L167" t="s">
        <v>31</v>
      </c>
      <c r="P167" t="s">
        <v>250</v>
      </c>
      <c r="Q167" t="s">
        <v>250</v>
      </c>
      <c r="R167" t="s">
        <v>1179</v>
      </c>
    </row>
    <row r="168" spans="1:18" x14ac:dyDescent="0.25">
      <c r="A168" t="str">
        <f>"93182"</f>
        <v>93182</v>
      </c>
      <c r="B168" t="str">
        <f>"03140"</f>
        <v>03140</v>
      </c>
      <c r="C168" t="str">
        <f>"1500"</f>
        <v>1500</v>
      </c>
      <c r="D168" t="str">
        <f>"93182"</f>
        <v>93182</v>
      </c>
      <c r="E168" t="s">
        <v>1180</v>
      </c>
      <c r="F168" t="s">
        <v>259</v>
      </c>
      <c r="G168" t="str">
        <f>"GN0093182"</f>
        <v>GN0093182</v>
      </c>
      <c r="H168" t="str">
        <f>" 00"</f>
        <v xml:space="preserve"> 00</v>
      </c>
      <c r="I168">
        <v>0.01</v>
      </c>
      <c r="J168">
        <v>9999999.9900000002</v>
      </c>
      <c r="K168" t="s">
        <v>248</v>
      </c>
      <c r="L168" t="s">
        <v>31</v>
      </c>
      <c r="P168" t="s">
        <v>250</v>
      </c>
      <c r="Q168" t="s">
        <v>250</v>
      </c>
      <c r="R168" t="s">
        <v>248</v>
      </c>
    </row>
    <row r="169" spans="1:18" x14ac:dyDescent="0.25">
      <c r="A169" t="str">
        <f>"93183"</f>
        <v>93183</v>
      </c>
      <c r="B169" t="str">
        <f>"03140"</f>
        <v>03140</v>
      </c>
      <c r="C169" t="str">
        <f>"1500"</f>
        <v>1500</v>
      </c>
      <c r="D169" t="str">
        <f>"93183"</f>
        <v>93183</v>
      </c>
      <c r="E169" t="s">
        <v>1181</v>
      </c>
      <c r="F169" t="s">
        <v>259</v>
      </c>
      <c r="G169" t="str">
        <f>"GN0093183"</f>
        <v>GN0093183</v>
      </c>
      <c r="H169" t="str">
        <f>" 00"</f>
        <v xml:space="preserve"> 00</v>
      </c>
      <c r="I169">
        <v>0.01</v>
      </c>
      <c r="J169">
        <v>9999999.9900000002</v>
      </c>
      <c r="K169" t="s">
        <v>248</v>
      </c>
      <c r="L169" t="s">
        <v>31</v>
      </c>
      <c r="P169" t="s">
        <v>250</v>
      </c>
      <c r="Q169" t="s">
        <v>250</v>
      </c>
      <c r="R169" t="s">
        <v>249</v>
      </c>
    </row>
    <row r="170" spans="1:18" x14ac:dyDescent="0.25">
      <c r="A170" t="str">
        <f>"93184"</f>
        <v>93184</v>
      </c>
      <c r="B170" t="str">
        <f>"03140"</f>
        <v>03140</v>
      </c>
      <c r="C170" t="str">
        <f>"1500"</f>
        <v>1500</v>
      </c>
      <c r="D170" t="str">
        <f>"93184"</f>
        <v>93184</v>
      </c>
      <c r="E170" t="s">
        <v>1182</v>
      </c>
      <c r="F170" t="s">
        <v>259</v>
      </c>
      <c r="G170" t="str">
        <f>"GN0093184"</f>
        <v>GN0093184</v>
      </c>
      <c r="H170" t="str">
        <f>" 00"</f>
        <v xml:space="preserve"> 00</v>
      </c>
      <c r="I170">
        <v>0.01</v>
      </c>
      <c r="J170">
        <v>9999999.9900000002</v>
      </c>
      <c r="K170" t="s">
        <v>248</v>
      </c>
      <c r="L170" t="s">
        <v>31</v>
      </c>
      <c r="P170" t="s">
        <v>250</v>
      </c>
      <c r="Q170" t="s">
        <v>250</v>
      </c>
      <c r="R170" t="s">
        <v>248</v>
      </c>
    </row>
    <row r="171" spans="1:18" x14ac:dyDescent="0.25">
      <c r="A171" t="str">
        <f>"93185"</f>
        <v>93185</v>
      </c>
      <c r="B171" t="str">
        <f>"03140"</f>
        <v>03140</v>
      </c>
      <c r="C171" t="str">
        <f>"1500"</f>
        <v>1500</v>
      </c>
      <c r="D171" t="str">
        <f>"93185"</f>
        <v>93185</v>
      </c>
      <c r="E171" t="s">
        <v>1183</v>
      </c>
      <c r="F171" t="s">
        <v>259</v>
      </c>
      <c r="G171" t="str">
        <f>"GN0093185"</f>
        <v>GN0093185</v>
      </c>
      <c r="H171" t="str">
        <f>" 00"</f>
        <v xml:space="preserve"> 00</v>
      </c>
      <c r="I171">
        <v>0.01</v>
      </c>
      <c r="J171">
        <v>9999999.9900000002</v>
      </c>
      <c r="K171" t="s">
        <v>248</v>
      </c>
      <c r="L171" t="s">
        <v>31</v>
      </c>
      <c r="P171" t="s">
        <v>250</v>
      </c>
      <c r="Q171" t="s">
        <v>250</v>
      </c>
      <c r="R171" t="s">
        <v>251</v>
      </c>
    </row>
    <row r="172" spans="1:18" x14ac:dyDescent="0.25">
      <c r="A172" t="str">
        <f>"93186"</f>
        <v>93186</v>
      </c>
      <c r="B172" t="str">
        <f>"03140"</f>
        <v>03140</v>
      </c>
      <c r="C172" t="str">
        <f>"1500"</f>
        <v>1500</v>
      </c>
      <c r="D172" t="str">
        <f>""</f>
        <v/>
      </c>
      <c r="E172" t="s">
        <v>1184</v>
      </c>
      <c r="F172" t="s">
        <v>259</v>
      </c>
      <c r="G172" t="str">
        <f>"GN0093186"</f>
        <v>GN0093186</v>
      </c>
      <c r="H172" t="str">
        <f>" 00"</f>
        <v xml:space="preserve"> 00</v>
      </c>
      <c r="I172">
        <v>0.01</v>
      </c>
      <c r="J172">
        <v>9999999.9900000002</v>
      </c>
      <c r="K172" t="s">
        <v>248</v>
      </c>
      <c r="L172" t="s">
        <v>31</v>
      </c>
      <c r="P172" t="s">
        <v>250</v>
      </c>
      <c r="Q172" t="s">
        <v>250</v>
      </c>
      <c r="R172" t="s">
        <v>251</v>
      </c>
    </row>
    <row r="173" spans="1:18" x14ac:dyDescent="0.25">
      <c r="A173" t="str">
        <f>"93187"</f>
        <v>93187</v>
      </c>
      <c r="B173" t="str">
        <f>"03140"</f>
        <v>03140</v>
      </c>
      <c r="C173" t="str">
        <f>"1500"</f>
        <v>1500</v>
      </c>
      <c r="D173" t="str">
        <f>"93187"</f>
        <v>93187</v>
      </c>
      <c r="E173" t="s">
        <v>1185</v>
      </c>
      <c r="F173" t="s">
        <v>259</v>
      </c>
      <c r="G173" t="str">
        <f>"GN0093187"</f>
        <v>GN0093187</v>
      </c>
      <c r="H173" t="str">
        <f>" 00"</f>
        <v xml:space="preserve"> 00</v>
      </c>
      <c r="I173">
        <v>0.01</v>
      </c>
      <c r="J173">
        <v>9999999.9900000002</v>
      </c>
      <c r="K173" t="s">
        <v>248</v>
      </c>
      <c r="L173" t="s">
        <v>31</v>
      </c>
      <c r="P173" t="s">
        <v>250</v>
      </c>
      <c r="Q173" t="s">
        <v>250</v>
      </c>
      <c r="R173" t="s">
        <v>251</v>
      </c>
    </row>
    <row r="174" spans="1:18" x14ac:dyDescent="0.25">
      <c r="A174" t="str">
        <f>"93188"</f>
        <v>93188</v>
      </c>
      <c r="B174" t="str">
        <f>"03140"</f>
        <v>03140</v>
      </c>
      <c r="C174" t="str">
        <f>"1500"</f>
        <v>1500</v>
      </c>
      <c r="D174" t="str">
        <f>"93188"</f>
        <v>93188</v>
      </c>
      <c r="E174" t="s">
        <v>1186</v>
      </c>
      <c r="F174" t="s">
        <v>259</v>
      </c>
      <c r="G174" t="str">
        <f>"GN0093188"</f>
        <v>GN0093188</v>
      </c>
      <c r="H174" t="str">
        <f>" 00"</f>
        <v xml:space="preserve"> 00</v>
      </c>
      <c r="I174">
        <v>0.01</v>
      </c>
      <c r="J174">
        <v>9999999.9900000002</v>
      </c>
      <c r="K174" t="s">
        <v>248</v>
      </c>
      <c r="L174" t="s">
        <v>31</v>
      </c>
      <c r="P174" t="s">
        <v>250</v>
      </c>
      <c r="Q174" t="s">
        <v>250</v>
      </c>
      <c r="R174" t="s">
        <v>251</v>
      </c>
    </row>
    <row r="175" spans="1:18" x14ac:dyDescent="0.25">
      <c r="A175" t="str">
        <f>"93189"</f>
        <v>93189</v>
      </c>
      <c r="B175" t="str">
        <f>"03140"</f>
        <v>03140</v>
      </c>
      <c r="C175" t="str">
        <f>"1500"</f>
        <v>1500</v>
      </c>
      <c r="D175" t="str">
        <f>"93189"</f>
        <v>93189</v>
      </c>
      <c r="E175" t="s">
        <v>1187</v>
      </c>
      <c r="F175" t="s">
        <v>259</v>
      </c>
      <c r="G175" t="str">
        <f>"GN0093189"</f>
        <v>GN0093189</v>
      </c>
      <c r="H175" t="str">
        <f>" 00"</f>
        <v xml:space="preserve"> 00</v>
      </c>
      <c r="I175">
        <v>0.01</v>
      </c>
      <c r="J175">
        <v>9999999.9900000002</v>
      </c>
      <c r="K175" t="s">
        <v>248</v>
      </c>
      <c r="L175" t="s">
        <v>31</v>
      </c>
      <c r="P175" t="s">
        <v>250</v>
      </c>
      <c r="Q175" t="s">
        <v>250</v>
      </c>
      <c r="R175" t="s">
        <v>251</v>
      </c>
    </row>
    <row r="176" spans="1:18" x14ac:dyDescent="0.25">
      <c r="A176" t="str">
        <f>"11048"</f>
        <v>11048</v>
      </c>
      <c r="B176" t="str">
        <f>"01370"</f>
        <v>01370</v>
      </c>
      <c r="C176" t="str">
        <f>"1300"</f>
        <v>1300</v>
      </c>
      <c r="D176" t="str">
        <f>""</f>
        <v/>
      </c>
      <c r="E176" t="s">
        <v>445</v>
      </c>
      <c r="F176" t="s">
        <v>100</v>
      </c>
      <c r="G176" t="str">
        <f>""</f>
        <v/>
      </c>
      <c r="H176" t="str">
        <f>" 00"</f>
        <v xml:space="preserve"> 00</v>
      </c>
      <c r="I176">
        <v>0.01</v>
      </c>
      <c r="J176">
        <v>9999999.9900000002</v>
      </c>
      <c r="K176" t="s">
        <v>101</v>
      </c>
      <c r="L176" t="s">
        <v>56</v>
      </c>
      <c r="M176" t="s">
        <v>57</v>
      </c>
      <c r="N176" t="s">
        <v>58</v>
      </c>
      <c r="P176" t="s">
        <v>29</v>
      </c>
      <c r="Q176" t="s">
        <v>29</v>
      </c>
      <c r="R176" t="s">
        <v>59</v>
      </c>
    </row>
    <row r="177" spans="1:18" x14ac:dyDescent="0.25">
      <c r="A177" t="str">
        <f>"18050"</f>
        <v>18050</v>
      </c>
      <c r="B177" t="str">
        <f>"01370"</f>
        <v>01370</v>
      </c>
      <c r="C177" t="str">
        <f>"1300"</f>
        <v>1300</v>
      </c>
      <c r="D177" t="str">
        <f>"18050"</f>
        <v>18050</v>
      </c>
      <c r="E177" t="s">
        <v>554</v>
      </c>
      <c r="F177" t="s">
        <v>100</v>
      </c>
      <c r="G177" t="str">
        <f>""</f>
        <v/>
      </c>
      <c r="H177" t="str">
        <f>" 00"</f>
        <v xml:space="preserve"> 00</v>
      </c>
      <c r="I177">
        <v>0.01</v>
      </c>
      <c r="J177">
        <v>9999999.9900000002</v>
      </c>
      <c r="K177" t="s">
        <v>101</v>
      </c>
      <c r="L177" t="s">
        <v>56</v>
      </c>
      <c r="M177" t="s">
        <v>57</v>
      </c>
      <c r="N177" t="s">
        <v>58</v>
      </c>
      <c r="P177" t="s">
        <v>29</v>
      </c>
      <c r="Q177" t="s">
        <v>29</v>
      </c>
      <c r="R177" t="s">
        <v>59</v>
      </c>
    </row>
    <row r="178" spans="1:18" x14ac:dyDescent="0.25">
      <c r="A178" t="str">
        <f>"24544"</f>
        <v>24544</v>
      </c>
      <c r="B178" t="str">
        <f>"01370"</f>
        <v>01370</v>
      </c>
      <c r="C178" t="str">
        <f>"1600"</f>
        <v>1600</v>
      </c>
      <c r="D178" t="str">
        <f>""</f>
        <v/>
      </c>
      <c r="E178" t="s">
        <v>805</v>
      </c>
      <c r="F178" t="s">
        <v>100</v>
      </c>
      <c r="G178" t="str">
        <f>"GR0024544"</f>
        <v>GR0024544</v>
      </c>
      <c r="H178" t="str">
        <f>" 00"</f>
        <v xml:space="preserve"> 00</v>
      </c>
      <c r="I178">
        <v>0.01</v>
      </c>
      <c r="J178">
        <v>9999999.9900000002</v>
      </c>
      <c r="K178" t="s">
        <v>101</v>
      </c>
      <c r="L178" t="s">
        <v>56</v>
      </c>
      <c r="M178" t="s">
        <v>57</v>
      </c>
      <c r="N178" t="s">
        <v>58</v>
      </c>
      <c r="O178" t="s">
        <v>806</v>
      </c>
      <c r="P178" t="s">
        <v>29</v>
      </c>
      <c r="Q178" t="s">
        <v>29</v>
      </c>
      <c r="R178" t="s">
        <v>59</v>
      </c>
    </row>
    <row r="179" spans="1:18" x14ac:dyDescent="0.25">
      <c r="A179" t="str">
        <f>"84017"</f>
        <v>84017</v>
      </c>
      <c r="B179" t="str">
        <f>"07020"</f>
        <v>07020</v>
      </c>
      <c r="C179" t="str">
        <f>"1700"</f>
        <v>1700</v>
      </c>
      <c r="D179" t="str">
        <f>"84017"</f>
        <v>84017</v>
      </c>
      <c r="E179" t="s">
        <v>924</v>
      </c>
      <c r="F179" t="s">
        <v>904</v>
      </c>
      <c r="G179" t="str">
        <f>""</f>
        <v/>
      </c>
      <c r="H179" t="str">
        <f>" 00"</f>
        <v xml:space="preserve"> 00</v>
      </c>
      <c r="I179">
        <v>0.01</v>
      </c>
      <c r="J179">
        <v>9999999.9900000002</v>
      </c>
      <c r="K179" t="s">
        <v>101</v>
      </c>
      <c r="L179" t="s">
        <v>925</v>
      </c>
      <c r="M179" t="s">
        <v>59</v>
      </c>
      <c r="P179" t="s">
        <v>107</v>
      </c>
      <c r="Q179" t="s">
        <v>107</v>
      </c>
      <c r="R179" t="s">
        <v>101</v>
      </c>
    </row>
    <row r="180" spans="1:18" x14ac:dyDescent="0.25">
      <c r="A180" t="str">
        <f>"84045"</f>
        <v>84045</v>
      </c>
      <c r="B180" t="str">
        <f>"07020"</f>
        <v>07020</v>
      </c>
      <c r="C180" t="str">
        <f>"1700"</f>
        <v>1700</v>
      </c>
      <c r="D180" t="str">
        <f>"84045"</f>
        <v>84045</v>
      </c>
      <c r="E180" t="s">
        <v>957</v>
      </c>
      <c r="F180" t="s">
        <v>904</v>
      </c>
      <c r="G180" t="str">
        <f>""</f>
        <v/>
      </c>
      <c r="H180" t="str">
        <f>" 00"</f>
        <v xml:space="preserve"> 00</v>
      </c>
      <c r="I180">
        <v>0.01</v>
      </c>
      <c r="J180">
        <v>9999999.9900000002</v>
      </c>
      <c r="K180" t="s">
        <v>101</v>
      </c>
      <c r="L180" t="s">
        <v>59</v>
      </c>
      <c r="P180" t="s">
        <v>107</v>
      </c>
      <c r="Q180" t="s">
        <v>107</v>
      </c>
      <c r="R180" t="s">
        <v>59</v>
      </c>
    </row>
    <row r="181" spans="1:18" x14ac:dyDescent="0.25">
      <c r="A181" t="str">
        <f>"84071"</f>
        <v>84071</v>
      </c>
      <c r="B181" t="str">
        <f>"07020"</f>
        <v>07020</v>
      </c>
      <c r="C181" t="str">
        <f>"1700"</f>
        <v>1700</v>
      </c>
      <c r="D181" t="str">
        <f>"84071"</f>
        <v>84071</v>
      </c>
      <c r="E181" t="s">
        <v>978</v>
      </c>
      <c r="F181" t="s">
        <v>904</v>
      </c>
      <c r="G181" t="str">
        <f>""</f>
        <v/>
      </c>
      <c r="H181" t="str">
        <f>" 00"</f>
        <v xml:space="preserve"> 00</v>
      </c>
      <c r="I181">
        <v>0.01</v>
      </c>
      <c r="J181">
        <v>9999999.9900000002</v>
      </c>
      <c r="K181" t="s">
        <v>101</v>
      </c>
      <c r="L181" t="s">
        <v>59</v>
      </c>
      <c r="P181" t="s">
        <v>107</v>
      </c>
      <c r="Q181" t="s">
        <v>107</v>
      </c>
      <c r="R181" t="s">
        <v>101</v>
      </c>
    </row>
    <row r="182" spans="1:18" x14ac:dyDescent="0.25">
      <c r="A182" t="str">
        <f>"84247"</f>
        <v>84247</v>
      </c>
      <c r="B182" t="str">
        <f>"07020"</f>
        <v>07020</v>
      </c>
      <c r="C182" t="str">
        <f>"1700"</f>
        <v>1700</v>
      </c>
      <c r="D182" t="str">
        <f>"84247"</f>
        <v>84247</v>
      </c>
      <c r="E182" t="s">
        <v>1091</v>
      </c>
      <c r="F182" t="s">
        <v>904</v>
      </c>
      <c r="G182" t="str">
        <f>""</f>
        <v/>
      </c>
      <c r="H182" t="str">
        <f>" 00"</f>
        <v xml:space="preserve"> 00</v>
      </c>
      <c r="I182">
        <v>0.01</v>
      </c>
      <c r="J182">
        <v>9999999.9900000002</v>
      </c>
      <c r="K182" t="s">
        <v>1092</v>
      </c>
      <c r="L182" t="s">
        <v>59</v>
      </c>
      <c r="P182" t="s">
        <v>107</v>
      </c>
      <c r="Q182" t="s">
        <v>107</v>
      </c>
      <c r="R182" t="s">
        <v>365</v>
      </c>
    </row>
    <row r="183" spans="1:18" x14ac:dyDescent="0.25">
      <c r="A183" t="str">
        <f>"10001"</f>
        <v>10001</v>
      </c>
      <c r="B183" t="str">
        <f>"01225"</f>
        <v>01225</v>
      </c>
      <c r="C183" t="str">
        <f>"1300"</f>
        <v>1300</v>
      </c>
      <c r="D183" t="str">
        <f>"01225"</f>
        <v>01225</v>
      </c>
      <c r="E183" t="s">
        <v>20</v>
      </c>
      <c r="F183" t="s">
        <v>60</v>
      </c>
      <c r="G183" t="str">
        <f>""</f>
        <v/>
      </c>
      <c r="H183" t="str">
        <f>" 00"</f>
        <v xml:space="preserve"> 00</v>
      </c>
      <c r="I183">
        <v>0.01</v>
      </c>
      <c r="J183">
        <v>9999999.9900000002</v>
      </c>
      <c r="K183" t="s">
        <v>53</v>
      </c>
      <c r="L183" t="s">
        <v>61</v>
      </c>
      <c r="P183" t="s">
        <v>29</v>
      </c>
      <c r="Q183" t="s">
        <v>29</v>
      </c>
      <c r="R183" t="s">
        <v>61</v>
      </c>
    </row>
    <row r="184" spans="1:18" x14ac:dyDescent="0.25">
      <c r="A184" t="str">
        <f>"18090"</f>
        <v>18090</v>
      </c>
      <c r="B184" t="str">
        <f>"01225"</f>
        <v>01225</v>
      </c>
      <c r="C184" t="str">
        <f>"1300"</f>
        <v>1300</v>
      </c>
      <c r="D184" t="str">
        <f>"18090"</f>
        <v>18090</v>
      </c>
      <c r="E184" t="s">
        <v>589</v>
      </c>
      <c r="F184" t="s">
        <v>60</v>
      </c>
      <c r="G184" t="str">
        <f>""</f>
        <v/>
      </c>
      <c r="H184" t="str">
        <f>" 00"</f>
        <v xml:space="preserve"> 00</v>
      </c>
      <c r="I184">
        <v>0.01</v>
      </c>
      <c r="J184">
        <v>9999999.9900000002</v>
      </c>
      <c r="K184" t="s">
        <v>53</v>
      </c>
      <c r="L184" t="s">
        <v>27</v>
      </c>
      <c r="P184" t="s">
        <v>29</v>
      </c>
      <c r="Q184" t="s">
        <v>29</v>
      </c>
      <c r="R184" t="s">
        <v>61</v>
      </c>
    </row>
    <row r="185" spans="1:18" x14ac:dyDescent="0.25">
      <c r="A185" t="str">
        <f>"18100"</f>
        <v>18100</v>
      </c>
      <c r="B185" t="str">
        <f>"01225"</f>
        <v>01225</v>
      </c>
      <c r="C185" t="str">
        <f>"1300"</f>
        <v>1300</v>
      </c>
      <c r="D185" t="str">
        <f>"18100"</f>
        <v>18100</v>
      </c>
      <c r="E185" t="s">
        <v>593</v>
      </c>
      <c r="F185" t="s">
        <v>60</v>
      </c>
      <c r="G185" t="str">
        <f>""</f>
        <v/>
      </c>
      <c r="H185" t="str">
        <f>" 00"</f>
        <v xml:space="preserve"> 00</v>
      </c>
      <c r="I185">
        <v>0.01</v>
      </c>
      <c r="J185">
        <v>9999999.9900000002</v>
      </c>
      <c r="K185" t="s">
        <v>53</v>
      </c>
      <c r="L185" t="s">
        <v>27</v>
      </c>
      <c r="P185" t="s">
        <v>29</v>
      </c>
      <c r="Q185" t="s">
        <v>29</v>
      </c>
      <c r="R185" t="s">
        <v>53</v>
      </c>
    </row>
    <row r="186" spans="1:18" x14ac:dyDescent="0.25">
      <c r="A186" t="str">
        <f>"84185"</f>
        <v>84185</v>
      </c>
      <c r="B186" t="str">
        <f>"07020"</f>
        <v>07020</v>
      </c>
      <c r="C186" t="str">
        <f>"1700"</f>
        <v>1700</v>
      </c>
      <c r="D186" t="str">
        <f>"84185"</f>
        <v>84185</v>
      </c>
      <c r="E186" t="s">
        <v>1043</v>
      </c>
      <c r="F186" t="s">
        <v>904</v>
      </c>
      <c r="G186" t="str">
        <f>""</f>
        <v/>
      </c>
      <c r="H186" t="str">
        <f>" 00"</f>
        <v xml:space="preserve"> 00</v>
      </c>
      <c r="I186">
        <v>0.01</v>
      </c>
      <c r="J186">
        <v>9999999.9900000002</v>
      </c>
      <c r="K186" t="s">
        <v>53</v>
      </c>
      <c r="P186" t="s">
        <v>107</v>
      </c>
      <c r="Q186" t="s">
        <v>107</v>
      </c>
      <c r="R186" t="s">
        <v>61</v>
      </c>
    </row>
    <row r="187" spans="1:18" x14ac:dyDescent="0.25">
      <c r="A187" t="str">
        <f>"84054"</f>
        <v>84054</v>
      </c>
      <c r="B187" t="str">
        <f>"07020"</f>
        <v>07020</v>
      </c>
      <c r="C187" t="str">
        <f>"1700"</f>
        <v>1700</v>
      </c>
      <c r="D187" t="str">
        <f>"84054"</f>
        <v>84054</v>
      </c>
      <c r="E187" t="s">
        <v>963</v>
      </c>
      <c r="F187" t="s">
        <v>904</v>
      </c>
      <c r="G187" t="str">
        <f>""</f>
        <v/>
      </c>
      <c r="H187" t="str">
        <f>" 00"</f>
        <v xml:space="preserve"> 00</v>
      </c>
      <c r="I187">
        <v>0.01</v>
      </c>
      <c r="J187">
        <v>9999999.9900000002</v>
      </c>
      <c r="K187" t="s">
        <v>692</v>
      </c>
      <c r="L187" t="s">
        <v>59</v>
      </c>
      <c r="P187" t="s">
        <v>107</v>
      </c>
      <c r="Q187" t="s">
        <v>107</v>
      </c>
      <c r="R187" t="s">
        <v>692</v>
      </c>
    </row>
    <row r="188" spans="1:18" x14ac:dyDescent="0.25">
      <c r="A188" t="str">
        <f>"10001"</f>
        <v>10001</v>
      </c>
      <c r="B188" t="str">
        <f>"01660"</f>
        <v>01660</v>
      </c>
      <c r="C188" t="str">
        <f>"1300"</f>
        <v>1300</v>
      </c>
      <c r="D188" t="str">
        <f>"01660"</f>
        <v>01660</v>
      </c>
      <c r="E188" t="s">
        <v>20</v>
      </c>
      <c r="F188" t="s">
        <v>138</v>
      </c>
      <c r="G188" t="str">
        <f>""</f>
        <v/>
      </c>
      <c r="H188" t="str">
        <f>" 10"</f>
        <v xml:space="preserve"> 10</v>
      </c>
      <c r="I188">
        <v>0.01</v>
      </c>
      <c r="J188">
        <v>500</v>
      </c>
      <c r="K188" t="s">
        <v>139</v>
      </c>
      <c r="L188" t="s">
        <v>140</v>
      </c>
      <c r="M188" t="s">
        <v>141</v>
      </c>
      <c r="P188" t="s">
        <v>24</v>
      </c>
      <c r="Q188" t="s">
        <v>24</v>
      </c>
      <c r="R188" t="s">
        <v>139</v>
      </c>
    </row>
    <row r="189" spans="1:18" x14ac:dyDescent="0.25">
      <c r="A189" t="str">
        <f>"10001"</f>
        <v>10001</v>
      </c>
      <c r="B189" t="str">
        <f>"01670"</f>
        <v>01670</v>
      </c>
      <c r="C189" t="str">
        <f>"1100"</f>
        <v>1100</v>
      </c>
      <c r="D189" t="str">
        <f>"01670"</f>
        <v>01670</v>
      </c>
      <c r="E189" t="s">
        <v>20</v>
      </c>
      <c r="F189" t="s">
        <v>145</v>
      </c>
      <c r="G189" t="str">
        <f>""</f>
        <v/>
      </c>
      <c r="H189" t="str">
        <f>" 10"</f>
        <v xml:space="preserve"> 10</v>
      </c>
      <c r="I189">
        <v>0.01</v>
      </c>
      <c r="J189">
        <v>500</v>
      </c>
      <c r="K189" t="s">
        <v>139</v>
      </c>
      <c r="L189" t="s">
        <v>140</v>
      </c>
      <c r="M189" t="s">
        <v>141</v>
      </c>
      <c r="P189" t="s">
        <v>24</v>
      </c>
      <c r="Q189" t="s">
        <v>24</v>
      </c>
      <c r="R189" t="s">
        <v>139</v>
      </c>
    </row>
    <row r="190" spans="1:18" x14ac:dyDescent="0.25">
      <c r="A190" t="str">
        <f>"10001"</f>
        <v>10001</v>
      </c>
      <c r="B190" t="str">
        <f>"01690"</f>
        <v>01690</v>
      </c>
      <c r="C190" t="str">
        <f>"1100"</f>
        <v>1100</v>
      </c>
      <c r="D190" t="str">
        <f>"01690"</f>
        <v>01690</v>
      </c>
      <c r="E190" t="s">
        <v>20</v>
      </c>
      <c r="F190" t="s">
        <v>146</v>
      </c>
      <c r="G190" t="str">
        <f>""</f>
        <v/>
      </c>
      <c r="H190" t="str">
        <f>" 10"</f>
        <v xml:space="preserve"> 10</v>
      </c>
      <c r="I190">
        <v>0.01</v>
      </c>
      <c r="J190">
        <v>500</v>
      </c>
      <c r="K190" t="s">
        <v>139</v>
      </c>
      <c r="L190" t="s">
        <v>140</v>
      </c>
      <c r="M190" t="s">
        <v>141</v>
      </c>
      <c r="P190" t="s">
        <v>24</v>
      </c>
      <c r="Q190" t="s">
        <v>24</v>
      </c>
      <c r="R190" t="s">
        <v>139</v>
      </c>
    </row>
    <row r="191" spans="1:18" x14ac:dyDescent="0.25">
      <c r="A191" t="str">
        <f>"10001"</f>
        <v>10001</v>
      </c>
      <c r="B191" t="str">
        <f>"01695"</f>
        <v>01695</v>
      </c>
      <c r="C191" t="str">
        <f>"1100"</f>
        <v>1100</v>
      </c>
      <c r="D191" t="str">
        <f>"01695"</f>
        <v>01695</v>
      </c>
      <c r="E191" t="s">
        <v>20</v>
      </c>
      <c r="F191" t="s">
        <v>149</v>
      </c>
      <c r="G191" t="str">
        <f>""</f>
        <v/>
      </c>
      <c r="H191" t="str">
        <f>" 10"</f>
        <v xml:space="preserve"> 10</v>
      </c>
      <c r="I191">
        <v>0.01</v>
      </c>
      <c r="J191">
        <v>500</v>
      </c>
      <c r="K191" t="s">
        <v>139</v>
      </c>
      <c r="L191" t="s">
        <v>140</v>
      </c>
      <c r="M191" t="s">
        <v>141</v>
      </c>
      <c r="P191" t="s">
        <v>24</v>
      </c>
      <c r="Q191" t="s">
        <v>24</v>
      </c>
      <c r="R191" t="s">
        <v>139</v>
      </c>
    </row>
    <row r="192" spans="1:18" x14ac:dyDescent="0.25">
      <c r="A192" t="str">
        <f>"10001"</f>
        <v>10001</v>
      </c>
      <c r="B192" t="str">
        <f>"01700"</f>
        <v>01700</v>
      </c>
      <c r="C192" t="str">
        <f>"1100"</f>
        <v>1100</v>
      </c>
      <c r="D192" t="str">
        <f>"01700"</f>
        <v>01700</v>
      </c>
      <c r="E192" t="s">
        <v>20</v>
      </c>
      <c r="F192" t="s">
        <v>151</v>
      </c>
      <c r="G192" t="str">
        <f>""</f>
        <v/>
      </c>
      <c r="H192" t="str">
        <f>" 10"</f>
        <v xml:space="preserve"> 10</v>
      </c>
      <c r="I192">
        <v>0.01</v>
      </c>
      <c r="J192">
        <v>500</v>
      </c>
      <c r="K192" t="s">
        <v>139</v>
      </c>
      <c r="L192" t="s">
        <v>140</v>
      </c>
      <c r="M192" t="s">
        <v>141</v>
      </c>
      <c r="P192" t="s">
        <v>24</v>
      </c>
      <c r="Q192" t="s">
        <v>24</v>
      </c>
      <c r="R192" t="s">
        <v>139</v>
      </c>
    </row>
    <row r="193" spans="1:18" x14ac:dyDescent="0.25">
      <c r="A193" t="str">
        <f>"10001"</f>
        <v>10001</v>
      </c>
      <c r="B193" t="str">
        <f>"01705"</f>
        <v>01705</v>
      </c>
      <c r="C193" t="str">
        <f>"1100"</f>
        <v>1100</v>
      </c>
      <c r="D193" t="str">
        <f>"01705"</f>
        <v>01705</v>
      </c>
      <c r="E193" t="s">
        <v>20</v>
      </c>
      <c r="F193" t="s">
        <v>153</v>
      </c>
      <c r="G193" t="str">
        <f>""</f>
        <v/>
      </c>
      <c r="H193" t="str">
        <f>" 10"</f>
        <v xml:space="preserve"> 10</v>
      </c>
      <c r="I193">
        <v>0.01</v>
      </c>
      <c r="J193">
        <v>500</v>
      </c>
      <c r="K193" t="s">
        <v>139</v>
      </c>
      <c r="L193" t="s">
        <v>140</v>
      </c>
      <c r="M193" t="s">
        <v>141</v>
      </c>
      <c r="P193" t="s">
        <v>24</v>
      </c>
      <c r="Q193" t="s">
        <v>24</v>
      </c>
      <c r="R193" t="s">
        <v>139</v>
      </c>
    </row>
    <row r="194" spans="1:18" x14ac:dyDescent="0.25">
      <c r="A194" t="str">
        <f>"10001"</f>
        <v>10001</v>
      </c>
      <c r="B194" t="str">
        <f>"01710"</f>
        <v>01710</v>
      </c>
      <c r="C194" t="str">
        <f>"1100"</f>
        <v>1100</v>
      </c>
      <c r="D194" t="str">
        <f>"01710"</f>
        <v>01710</v>
      </c>
      <c r="E194" t="s">
        <v>20</v>
      </c>
      <c r="F194" t="s">
        <v>155</v>
      </c>
      <c r="G194" t="str">
        <f>""</f>
        <v/>
      </c>
      <c r="H194" t="str">
        <f>" 10"</f>
        <v xml:space="preserve"> 10</v>
      </c>
      <c r="I194">
        <v>0.01</v>
      </c>
      <c r="J194">
        <v>500</v>
      </c>
      <c r="K194" t="s">
        <v>139</v>
      </c>
      <c r="L194" t="s">
        <v>156</v>
      </c>
      <c r="M194" t="s">
        <v>141</v>
      </c>
      <c r="P194" t="s">
        <v>24</v>
      </c>
      <c r="Q194" t="s">
        <v>24</v>
      </c>
      <c r="R194" t="s">
        <v>139</v>
      </c>
    </row>
    <row r="195" spans="1:18" x14ac:dyDescent="0.25">
      <c r="A195" t="str">
        <f>"10001"</f>
        <v>10001</v>
      </c>
      <c r="B195" t="str">
        <f>"01720"</f>
        <v>01720</v>
      </c>
      <c r="C195" t="str">
        <f>"1100"</f>
        <v>1100</v>
      </c>
      <c r="D195" t="str">
        <f>"01720"</f>
        <v>01720</v>
      </c>
      <c r="E195" t="s">
        <v>20</v>
      </c>
      <c r="F195" t="s">
        <v>157</v>
      </c>
      <c r="G195" t="str">
        <f>""</f>
        <v/>
      </c>
      <c r="H195" t="str">
        <f>" 10"</f>
        <v xml:space="preserve"> 10</v>
      </c>
      <c r="I195">
        <v>0.01</v>
      </c>
      <c r="J195">
        <v>500</v>
      </c>
      <c r="K195" t="s">
        <v>139</v>
      </c>
      <c r="L195" t="s">
        <v>140</v>
      </c>
      <c r="M195" t="s">
        <v>141</v>
      </c>
      <c r="P195" t="s">
        <v>24</v>
      </c>
      <c r="Q195" t="s">
        <v>24</v>
      </c>
      <c r="R195" t="s">
        <v>139</v>
      </c>
    </row>
    <row r="196" spans="1:18" x14ac:dyDescent="0.25">
      <c r="A196" t="str">
        <f>"10001"</f>
        <v>10001</v>
      </c>
      <c r="B196" t="str">
        <f>"01760"</f>
        <v>01760</v>
      </c>
      <c r="C196" t="str">
        <f>"1100"</f>
        <v>1100</v>
      </c>
      <c r="D196" t="str">
        <f>"01760"</f>
        <v>01760</v>
      </c>
      <c r="E196" t="s">
        <v>20</v>
      </c>
      <c r="F196" t="s">
        <v>165</v>
      </c>
      <c r="G196" t="str">
        <f>""</f>
        <v/>
      </c>
      <c r="H196" t="str">
        <f>" 10"</f>
        <v xml:space="preserve"> 10</v>
      </c>
      <c r="I196">
        <v>0.01</v>
      </c>
      <c r="J196">
        <v>500</v>
      </c>
      <c r="K196" t="s">
        <v>139</v>
      </c>
      <c r="L196" t="s">
        <v>140</v>
      </c>
      <c r="M196" t="s">
        <v>141</v>
      </c>
      <c r="P196" t="s">
        <v>24</v>
      </c>
      <c r="Q196" t="s">
        <v>24</v>
      </c>
      <c r="R196" t="s">
        <v>139</v>
      </c>
    </row>
    <row r="197" spans="1:18" x14ac:dyDescent="0.25">
      <c r="A197" t="str">
        <f>"10001"</f>
        <v>10001</v>
      </c>
      <c r="B197" t="str">
        <f>"01765"</f>
        <v>01765</v>
      </c>
      <c r="C197" t="str">
        <f>"1100"</f>
        <v>1100</v>
      </c>
      <c r="D197" t="str">
        <f>"01765"</f>
        <v>01765</v>
      </c>
      <c r="E197" t="s">
        <v>20</v>
      </c>
      <c r="F197" t="s">
        <v>167</v>
      </c>
      <c r="G197" t="str">
        <f>""</f>
        <v/>
      </c>
      <c r="H197" t="str">
        <f>" 10"</f>
        <v xml:space="preserve"> 10</v>
      </c>
      <c r="I197">
        <v>0.01</v>
      </c>
      <c r="J197">
        <v>500</v>
      </c>
      <c r="K197" t="s">
        <v>139</v>
      </c>
      <c r="L197" t="s">
        <v>140</v>
      </c>
      <c r="M197" t="s">
        <v>141</v>
      </c>
      <c r="P197" t="s">
        <v>24</v>
      </c>
      <c r="Q197" t="s">
        <v>24</v>
      </c>
      <c r="R197" t="s">
        <v>139</v>
      </c>
    </row>
    <row r="198" spans="1:18" x14ac:dyDescent="0.25">
      <c r="A198" t="str">
        <f>"10001"</f>
        <v>10001</v>
      </c>
      <c r="B198" t="str">
        <f>"01770"</f>
        <v>01770</v>
      </c>
      <c r="C198" t="str">
        <f>"1100"</f>
        <v>1100</v>
      </c>
      <c r="D198" t="str">
        <f>"01770"</f>
        <v>01770</v>
      </c>
      <c r="E198" t="s">
        <v>20</v>
      </c>
      <c r="F198" t="s">
        <v>169</v>
      </c>
      <c r="G198" t="str">
        <f>""</f>
        <v/>
      </c>
      <c r="H198" t="str">
        <f>" 10"</f>
        <v xml:space="preserve"> 10</v>
      </c>
      <c r="I198">
        <v>0.01</v>
      </c>
      <c r="J198">
        <v>500</v>
      </c>
      <c r="K198" t="s">
        <v>139</v>
      </c>
      <c r="L198" t="s">
        <v>140</v>
      </c>
      <c r="M198" t="s">
        <v>141</v>
      </c>
      <c r="P198" t="s">
        <v>24</v>
      </c>
      <c r="Q198" t="s">
        <v>24</v>
      </c>
      <c r="R198" t="s">
        <v>139</v>
      </c>
    </row>
    <row r="199" spans="1:18" x14ac:dyDescent="0.25">
      <c r="A199" t="str">
        <f>"10001"</f>
        <v>10001</v>
      </c>
      <c r="B199" t="str">
        <f>"01775"</f>
        <v>01775</v>
      </c>
      <c r="C199" t="str">
        <f>"1100"</f>
        <v>1100</v>
      </c>
      <c r="D199" t="str">
        <f>"01775"</f>
        <v>01775</v>
      </c>
      <c r="E199" t="s">
        <v>20</v>
      </c>
      <c r="F199" t="s">
        <v>171</v>
      </c>
      <c r="G199" t="str">
        <f>""</f>
        <v/>
      </c>
      <c r="H199" t="str">
        <f>" 10"</f>
        <v xml:space="preserve"> 10</v>
      </c>
      <c r="I199">
        <v>0.01</v>
      </c>
      <c r="J199">
        <v>500</v>
      </c>
      <c r="K199" t="s">
        <v>139</v>
      </c>
      <c r="L199" t="s">
        <v>140</v>
      </c>
      <c r="M199" t="s">
        <v>141</v>
      </c>
      <c r="P199" t="s">
        <v>24</v>
      </c>
      <c r="Q199" t="s">
        <v>24</v>
      </c>
      <c r="R199" t="s">
        <v>139</v>
      </c>
    </row>
    <row r="200" spans="1:18" x14ac:dyDescent="0.25">
      <c r="A200" t="str">
        <f>"18010"</f>
        <v>18010</v>
      </c>
      <c r="B200" t="str">
        <f>"01687"</f>
        <v>01687</v>
      </c>
      <c r="C200" t="str">
        <f>"1600"</f>
        <v>1600</v>
      </c>
      <c r="D200" t="str">
        <f>"18010"</f>
        <v>18010</v>
      </c>
      <c r="E200" t="s">
        <v>538</v>
      </c>
      <c r="F200" t="s">
        <v>539</v>
      </c>
      <c r="G200" t="str">
        <f>""</f>
        <v/>
      </c>
      <c r="H200" t="str">
        <f>" 10"</f>
        <v xml:space="preserve"> 10</v>
      </c>
      <c r="I200">
        <v>0.01</v>
      </c>
      <c r="J200">
        <v>500</v>
      </c>
      <c r="K200" t="s">
        <v>139</v>
      </c>
      <c r="L200" t="s">
        <v>140</v>
      </c>
      <c r="M200" t="s">
        <v>141</v>
      </c>
      <c r="P200" t="s">
        <v>24</v>
      </c>
      <c r="Q200" t="s">
        <v>24</v>
      </c>
      <c r="R200" t="s">
        <v>139</v>
      </c>
    </row>
    <row r="201" spans="1:18" x14ac:dyDescent="0.25">
      <c r="A201" t="str">
        <f>"18049"</f>
        <v>18049</v>
      </c>
      <c r="B201" t="str">
        <f>"01687"</f>
        <v>01687</v>
      </c>
      <c r="C201" t="str">
        <f>"1600"</f>
        <v>1600</v>
      </c>
      <c r="D201" t="str">
        <f>"18049"</f>
        <v>18049</v>
      </c>
      <c r="E201" t="s">
        <v>553</v>
      </c>
      <c r="F201" t="s">
        <v>539</v>
      </c>
      <c r="G201" t="str">
        <f>""</f>
        <v/>
      </c>
      <c r="H201" t="str">
        <f>" 10"</f>
        <v xml:space="preserve"> 10</v>
      </c>
      <c r="I201">
        <v>0.01</v>
      </c>
      <c r="J201">
        <v>500</v>
      </c>
      <c r="K201" t="s">
        <v>139</v>
      </c>
      <c r="L201" t="s">
        <v>140</v>
      </c>
      <c r="M201" t="s">
        <v>141</v>
      </c>
      <c r="P201" t="s">
        <v>24</v>
      </c>
      <c r="Q201" t="s">
        <v>24</v>
      </c>
      <c r="R201" t="s">
        <v>139</v>
      </c>
    </row>
    <row r="202" spans="1:18" x14ac:dyDescent="0.25">
      <c r="A202" t="str">
        <f>"18054"</f>
        <v>18054</v>
      </c>
      <c r="B202" t="str">
        <f>"01662"</f>
        <v>01662</v>
      </c>
      <c r="C202" t="str">
        <f>"1100"</f>
        <v>1100</v>
      </c>
      <c r="D202" t="str">
        <f>"01662"</f>
        <v>01662</v>
      </c>
      <c r="E202" t="s">
        <v>555</v>
      </c>
      <c r="F202" t="s">
        <v>555</v>
      </c>
      <c r="G202" t="str">
        <f>""</f>
        <v/>
      </c>
      <c r="H202" t="str">
        <f>" 10"</f>
        <v xml:space="preserve"> 10</v>
      </c>
      <c r="I202">
        <v>0.01</v>
      </c>
      <c r="J202">
        <v>500</v>
      </c>
      <c r="K202" t="s">
        <v>139</v>
      </c>
      <c r="L202" t="s">
        <v>140</v>
      </c>
      <c r="M202" t="s">
        <v>141</v>
      </c>
      <c r="P202" t="s">
        <v>24</v>
      </c>
      <c r="Q202" t="s">
        <v>24</v>
      </c>
      <c r="R202" t="s">
        <v>139</v>
      </c>
    </row>
    <row r="203" spans="1:18" x14ac:dyDescent="0.25">
      <c r="A203" t="str">
        <f>"18054"</f>
        <v>18054</v>
      </c>
      <c r="B203" t="str">
        <f>"01663"</f>
        <v>01663</v>
      </c>
      <c r="C203" t="str">
        <f>"1100"</f>
        <v>1100</v>
      </c>
      <c r="D203" t="str">
        <f>"01663"</f>
        <v>01663</v>
      </c>
      <c r="E203" t="s">
        <v>555</v>
      </c>
      <c r="F203" t="s">
        <v>556</v>
      </c>
      <c r="G203" t="str">
        <f>""</f>
        <v/>
      </c>
      <c r="H203" t="str">
        <f>" 10"</f>
        <v xml:space="preserve"> 10</v>
      </c>
      <c r="I203">
        <v>0.01</v>
      </c>
      <c r="J203">
        <v>500</v>
      </c>
      <c r="K203" t="s">
        <v>139</v>
      </c>
      <c r="L203" t="s">
        <v>140</v>
      </c>
      <c r="M203" t="s">
        <v>141</v>
      </c>
      <c r="P203" t="s">
        <v>24</v>
      </c>
      <c r="Q203" t="s">
        <v>24</v>
      </c>
      <c r="R203" t="s">
        <v>139</v>
      </c>
    </row>
    <row r="204" spans="1:18" x14ac:dyDescent="0.25">
      <c r="A204" t="str">
        <f>"18054"</f>
        <v>18054</v>
      </c>
      <c r="B204" t="str">
        <f>"01664"</f>
        <v>01664</v>
      </c>
      <c r="C204" t="str">
        <f>"1100"</f>
        <v>1100</v>
      </c>
      <c r="D204" t="str">
        <f>"01664"</f>
        <v>01664</v>
      </c>
      <c r="E204" t="s">
        <v>555</v>
      </c>
      <c r="F204" t="s">
        <v>557</v>
      </c>
      <c r="G204" t="str">
        <f>""</f>
        <v/>
      </c>
      <c r="H204" t="str">
        <f>" 10"</f>
        <v xml:space="preserve"> 10</v>
      </c>
      <c r="I204">
        <v>0.01</v>
      </c>
      <c r="J204">
        <v>500</v>
      </c>
      <c r="K204" t="s">
        <v>139</v>
      </c>
      <c r="L204" t="s">
        <v>140</v>
      </c>
      <c r="M204" t="s">
        <v>141</v>
      </c>
      <c r="P204" t="s">
        <v>24</v>
      </c>
      <c r="Q204" t="s">
        <v>24</v>
      </c>
      <c r="R204" t="s">
        <v>139</v>
      </c>
    </row>
    <row r="205" spans="1:18" x14ac:dyDescent="0.25">
      <c r="A205" t="str">
        <f>"18054"</f>
        <v>18054</v>
      </c>
      <c r="B205" t="str">
        <f>"01665"</f>
        <v>01665</v>
      </c>
      <c r="C205" t="str">
        <f>"1100"</f>
        <v>1100</v>
      </c>
      <c r="D205" t="str">
        <f>"01665"</f>
        <v>01665</v>
      </c>
      <c r="E205" t="s">
        <v>555</v>
      </c>
      <c r="F205" t="s">
        <v>558</v>
      </c>
      <c r="G205" t="str">
        <f>""</f>
        <v/>
      </c>
      <c r="H205" t="str">
        <f>" 10"</f>
        <v xml:space="preserve"> 10</v>
      </c>
      <c r="I205">
        <v>0.01</v>
      </c>
      <c r="J205">
        <v>500</v>
      </c>
      <c r="K205" t="s">
        <v>139</v>
      </c>
      <c r="L205" t="s">
        <v>140</v>
      </c>
      <c r="M205" t="s">
        <v>141</v>
      </c>
      <c r="P205" t="s">
        <v>24</v>
      </c>
      <c r="Q205" t="s">
        <v>24</v>
      </c>
      <c r="R205" t="s">
        <v>139</v>
      </c>
    </row>
    <row r="206" spans="1:18" x14ac:dyDescent="0.25">
      <c r="A206" t="str">
        <f>"18054"</f>
        <v>18054</v>
      </c>
      <c r="B206" t="str">
        <f>"01666"</f>
        <v>01666</v>
      </c>
      <c r="C206" t="str">
        <f>"1100"</f>
        <v>1100</v>
      </c>
      <c r="D206" t="str">
        <f>"01666"</f>
        <v>01666</v>
      </c>
      <c r="E206" t="s">
        <v>555</v>
      </c>
      <c r="F206" t="s">
        <v>559</v>
      </c>
      <c r="G206" t="str">
        <f>""</f>
        <v/>
      </c>
      <c r="H206" t="str">
        <f>" 10"</f>
        <v xml:space="preserve"> 10</v>
      </c>
      <c r="I206">
        <v>0.01</v>
      </c>
      <c r="J206">
        <v>500</v>
      </c>
      <c r="K206" t="s">
        <v>139</v>
      </c>
      <c r="L206" t="s">
        <v>140</v>
      </c>
      <c r="M206" t="s">
        <v>141</v>
      </c>
      <c r="P206" t="s">
        <v>24</v>
      </c>
      <c r="Q206" t="s">
        <v>24</v>
      </c>
      <c r="R206" t="s">
        <v>139</v>
      </c>
    </row>
    <row r="207" spans="1:18" x14ac:dyDescent="0.25">
      <c r="A207" t="str">
        <f>"18054"</f>
        <v>18054</v>
      </c>
      <c r="B207" t="str">
        <f>"01667"</f>
        <v>01667</v>
      </c>
      <c r="C207" t="str">
        <f>"1100"</f>
        <v>1100</v>
      </c>
      <c r="D207" t="str">
        <f>"01667"</f>
        <v>01667</v>
      </c>
      <c r="E207" t="s">
        <v>555</v>
      </c>
      <c r="F207" t="s">
        <v>560</v>
      </c>
      <c r="G207" t="str">
        <f>""</f>
        <v/>
      </c>
      <c r="H207" t="str">
        <f>" 10"</f>
        <v xml:space="preserve"> 10</v>
      </c>
      <c r="I207">
        <v>0.01</v>
      </c>
      <c r="J207">
        <v>500</v>
      </c>
      <c r="K207" t="s">
        <v>139</v>
      </c>
      <c r="L207" t="s">
        <v>140</v>
      </c>
      <c r="M207" t="s">
        <v>141</v>
      </c>
      <c r="P207" t="s">
        <v>24</v>
      </c>
      <c r="Q207" t="s">
        <v>24</v>
      </c>
      <c r="R207" t="s">
        <v>139</v>
      </c>
    </row>
    <row r="208" spans="1:18" x14ac:dyDescent="0.25">
      <c r="A208" t="str">
        <f>"18054"</f>
        <v>18054</v>
      </c>
      <c r="B208" t="str">
        <f>"01668"</f>
        <v>01668</v>
      </c>
      <c r="C208" t="str">
        <f>"1100"</f>
        <v>1100</v>
      </c>
      <c r="D208" t="str">
        <f>"01668"</f>
        <v>01668</v>
      </c>
      <c r="E208" t="s">
        <v>555</v>
      </c>
      <c r="F208" t="s">
        <v>561</v>
      </c>
      <c r="G208" t="str">
        <f>""</f>
        <v/>
      </c>
      <c r="H208" t="str">
        <f>" 10"</f>
        <v xml:space="preserve"> 10</v>
      </c>
      <c r="I208">
        <v>0.01</v>
      </c>
      <c r="J208">
        <v>500</v>
      </c>
      <c r="K208" t="s">
        <v>139</v>
      </c>
      <c r="L208" t="s">
        <v>140</v>
      </c>
      <c r="M208" t="s">
        <v>141</v>
      </c>
      <c r="P208" t="s">
        <v>24</v>
      </c>
      <c r="Q208" t="s">
        <v>24</v>
      </c>
      <c r="R208" t="s">
        <v>139</v>
      </c>
    </row>
    <row r="209" spans="1:18" x14ac:dyDescent="0.25">
      <c r="A209" t="str">
        <f>"18054"</f>
        <v>18054</v>
      </c>
      <c r="B209" t="str">
        <f>"01669"</f>
        <v>01669</v>
      </c>
      <c r="C209" t="str">
        <f>"1100"</f>
        <v>1100</v>
      </c>
      <c r="D209" t="str">
        <f>"01669"</f>
        <v>01669</v>
      </c>
      <c r="E209" t="s">
        <v>555</v>
      </c>
      <c r="F209" t="s">
        <v>562</v>
      </c>
      <c r="G209" t="str">
        <f>""</f>
        <v/>
      </c>
      <c r="H209" t="str">
        <f>" 10"</f>
        <v xml:space="preserve"> 10</v>
      </c>
      <c r="I209">
        <v>0.01</v>
      </c>
      <c r="J209">
        <v>500</v>
      </c>
      <c r="K209" t="s">
        <v>139</v>
      </c>
      <c r="L209" t="s">
        <v>140</v>
      </c>
      <c r="M209" t="s">
        <v>141</v>
      </c>
      <c r="P209" t="s">
        <v>24</v>
      </c>
      <c r="Q209" t="s">
        <v>24</v>
      </c>
      <c r="R209" t="s">
        <v>139</v>
      </c>
    </row>
    <row r="210" spans="1:18" x14ac:dyDescent="0.25">
      <c r="A210" t="str">
        <f>"18054"</f>
        <v>18054</v>
      </c>
      <c r="B210" t="str">
        <f>"01671"</f>
        <v>01671</v>
      </c>
      <c r="C210" t="str">
        <f>"1100"</f>
        <v>1100</v>
      </c>
      <c r="D210" t="str">
        <f>"01671"</f>
        <v>01671</v>
      </c>
      <c r="E210" t="s">
        <v>555</v>
      </c>
      <c r="F210" t="s">
        <v>563</v>
      </c>
      <c r="G210" t="str">
        <f>""</f>
        <v/>
      </c>
      <c r="H210" t="str">
        <f>" 10"</f>
        <v xml:space="preserve"> 10</v>
      </c>
      <c r="I210">
        <v>0.01</v>
      </c>
      <c r="J210">
        <v>500</v>
      </c>
      <c r="K210" t="s">
        <v>139</v>
      </c>
      <c r="L210" t="s">
        <v>140</v>
      </c>
      <c r="M210" t="s">
        <v>141</v>
      </c>
      <c r="P210" t="s">
        <v>24</v>
      </c>
      <c r="Q210" t="s">
        <v>24</v>
      </c>
      <c r="R210" t="s">
        <v>139</v>
      </c>
    </row>
    <row r="211" spans="1:18" x14ac:dyDescent="0.25">
      <c r="A211" t="str">
        <f>"18054"</f>
        <v>18054</v>
      </c>
      <c r="B211" t="str">
        <f>"01674"</f>
        <v>01674</v>
      </c>
      <c r="C211" t="str">
        <f>"1100"</f>
        <v>1100</v>
      </c>
      <c r="D211" t="str">
        <f>"01674"</f>
        <v>01674</v>
      </c>
      <c r="E211" t="s">
        <v>555</v>
      </c>
      <c r="F211" t="s">
        <v>564</v>
      </c>
      <c r="G211" t="str">
        <f>""</f>
        <v/>
      </c>
      <c r="H211" t="str">
        <f>" 10"</f>
        <v xml:space="preserve"> 10</v>
      </c>
      <c r="I211">
        <v>0.01</v>
      </c>
      <c r="J211">
        <v>500</v>
      </c>
      <c r="K211" t="s">
        <v>139</v>
      </c>
      <c r="L211" t="s">
        <v>140</v>
      </c>
      <c r="M211" t="s">
        <v>141</v>
      </c>
      <c r="P211" t="s">
        <v>24</v>
      </c>
      <c r="Q211" t="s">
        <v>24</v>
      </c>
      <c r="R211" t="s">
        <v>139</v>
      </c>
    </row>
    <row r="212" spans="1:18" x14ac:dyDescent="0.25">
      <c r="A212" t="str">
        <f>"18054"</f>
        <v>18054</v>
      </c>
      <c r="B212" t="str">
        <f>"01675"</f>
        <v>01675</v>
      </c>
      <c r="C212" t="str">
        <f>"1100"</f>
        <v>1100</v>
      </c>
      <c r="D212" t="str">
        <f>"01675"</f>
        <v>01675</v>
      </c>
      <c r="E212" t="s">
        <v>555</v>
      </c>
      <c r="F212" t="s">
        <v>565</v>
      </c>
      <c r="G212" t="str">
        <f>""</f>
        <v/>
      </c>
      <c r="H212" t="str">
        <f>" 10"</f>
        <v xml:space="preserve"> 10</v>
      </c>
      <c r="I212">
        <v>0.01</v>
      </c>
      <c r="J212">
        <v>500</v>
      </c>
      <c r="K212" t="s">
        <v>139</v>
      </c>
      <c r="L212" t="s">
        <v>140</v>
      </c>
      <c r="M212" t="s">
        <v>141</v>
      </c>
      <c r="P212" t="s">
        <v>24</v>
      </c>
      <c r="Q212" t="s">
        <v>24</v>
      </c>
      <c r="R212" t="s">
        <v>139</v>
      </c>
    </row>
    <row r="213" spans="1:18" x14ac:dyDescent="0.25">
      <c r="A213" t="str">
        <f>"18054"</f>
        <v>18054</v>
      </c>
      <c r="B213" t="str">
        <f>"01678"</f>
        <v>01678</v>
      </c>
      <c r="C213" t="str">
        <f>"1100"</f>
        <v>1100</v>
      </c>
      <c r="D213" t="str">
        <f>"01678"</f>
        <v>01678</v>
      </c>
      <c r="E213" t="s">
        <v>555</v>
      </c>
      <c r="F213" t="s">
        <v>566</v>
      </c>
      <c r="G213" t="str">
        <f>""</f>
        <v/>
      </c>
      <c r="H213" t="str">
        <f>" 10"</f>
        <v xml:space="preserve"> 10</v>
      </c>
      <c r="I213">
        <v>0.01</v>
      </c>
      <c r="J213">
        <v>500</v>
      </c>
      <c r="K213" t="s">
        <v>139</v>
      </c>
      <c r="L213" t="s">
        <v>140</v>
      </c>
      <c r="M213" t="s">
        <v>141</v>
      </c>
      <c r="P213" t="s">
        <v>24</v>
      </c>
      <c r="Q213" t="s">
        <v>24</v>
      </c>
      <c r="R213" t="s">
        <v>139</v>
      </c>
    </row>
    <row r="214" spans="1:18" x14ac:dyDescent="0.25">
      <c r="A214" t="str">
        <f>"18054"</f>
        <v>18054</v>
      </c>
      <c r="B214" t="str">
        <f>"01685"</f>
        <v>01685</v>
      </c>
      <c r="C214" t="str">
        <f>"1100"</f>
        <v>1100</v>
      </c>
      <c r="D214" t="str">
        <f>"01685"</f>
        <v>01685</v>
      </c>
      <c r="E214" t="s">
        <v>555</v>
      </c>
      <c r="F214" t="s">
        <v>567</v>
      </c>
      <c r="G214" t="str">
        <f>""</f>
        <v/>
      </c>
      <c r="H214" t="str">
        <f>" 10"</f>
        <v xml:space="preserve"> 10</v>
      </c>
      <c r="I214">
        <v>0.01</v>
      </c>
      <c r="J214">
        <v>500</v>
      </c>
      <c r="K214" t="s">
        <v>139</v>
      </c>
      <c r="L214" t="s">
        <v>140</v>
      </c>
      <c r="M214" t="s">
        <v>141</v>
      </c>
      <c r="P214" t="s">
        <v>24</v>
      </c>
      <c r="Q214" t="s">
        <v>24</v>
      </c>
      <c r="R214" t="s">
        <v>139</v>
      </c>
    </row>
    <row r="215" spans="1:18" x14ac:dyDescent="0.25">
      <c r="A215" t="str">
        <f>"18054"</f>
        <v>18054</v>
      </c>
      <c r="B215" t="str">
        <f>"01688"</f>
        <v>01688</v>
      </c>
      <c r="C215" t="str">
        <f>"1100"</f>
        <v>1100</v>
      </c>
      <c r="D215" t="str">
        <f>"01688"</f>
        <v>01688</v>
      </c>
      <c r="E215" t="s">
        <v>555</v>
      </c>
      <c r="F215" t="s">
        <v>568</v>
      </c>
      <c r="G215" t="str">
        <f>""</f>
        <v/>
      </c>
      <c r="H215" t="str">
        <f>" 10"</f>
        <v xml:space="preserve"> 10</v>
      </c>
      <c r="I215">
        <v>0.01</v>
      </c>
      <c r="J215">
        <v>500</v>
      </c>
      <c r="K215" t="s">
        <v>139</v>
      </c>
      <c r="L215" t="s">
        <v>140</v>
      </c>
      <c r="M215" t="s">
        <v>141</v>
      </c>
      <c r="P215" t="s">
        <v>24</v>
      </c>
      <c r="Q215" t="s">
        <v>24</v>
      </c>
      <c r="R215" t="s">
        <v>139</v>
      </c>
    </row>
    <row r="216" spans="1:18" x14ac:dyDescent="0.25">
      <c r="A216" t="str">
        <f>"18054"</f>
        <v>18054</v>
      </c>
      <c r="B216" t="str">
        <f>"01696"</f>
        <v>01696</v>
      </c>
      <c r="C216" t="str">
        <f>"1100"</f>
        <v>1100</v>
      </c>
      <c r="D216" t="str">
        <f>"01696"</f>
        <v>01696</v>
      </c>
      <c r="E216" t="s">
        <v>555</v>
      </c>
      <c r="F216" t="s">
        <v>569</v>
      </c>
      <c r="G216" t="str">
        <f>""</f>
        <v/>
      </c>
      <c r="H216" t="str">
        <f>" 10"</f>
        <v xml:space="preserve"> 10</v>
      </c>
      <c r="I216">
        <v>0.01</v>
      </c>
      <c r="J216">
        <v>500</v>
      </c>
      <c r="K216" t="s">
        <v>139</v>
      </c>
      <c r="L216" t="s">
        <v>140</v>
      </c>
      <c r="M216" t="s">
        <v>141</v>
      </c>
      <c r="P216" t="s">
        <v>24</v>
      </c>
      <c r="Q216" t="s">
        <v>24</v>
      </c>
      <c r="R216" t="s">
        <v>139</v>
      </c>
    </row>
    <row r="217" spans="1:18" x14ac:dyDescent="0.25">
      <c r="A217" t="str">
        <f>"18054"</f>
        <v>18054</v>
      </c>
      <c r="B217" t="str">
        <f>"01713"</f>
        <v>01713</v>
      </c>
      <c r="C217" t="str">
        <f>"1100"</f>
        <v>1100</v>
      </c>
      <c r="D217" t="str">
        <f>"01713"</f>
        <v>01713</v>
      </c>
      <c r="E217" t="s">
        <v>555</v>
      </c>
      <c r="F217" t="s">
        <v>570</v>
      </c>
      <c r="G217" t="str">
        <f>""</f>
        <v/>
      </c>
      <c r="H217" t="str">
        <f>" 10"</f>
        <v xml:space="preserve"> 10</v>
      </c>
      <c r="I217">
        <v>0.01</v>
      </c>
      <c r="J217">
        <v>500</v>
      </c>
      <c r="K217" t="s">
        <v>139</v>
      </c>
      <c r="L217" t="s">
        <v>140</v>
      </c>
      <c r="M217" t="s">
        <v>141</v>
      </c>
      <c r="P217" t="s">
        <v>24</v>
      </c>
      <c r="Q217" t="s">
        <v>24</v>
      </c>
      <c r="R217" t="s">
        <v>139</v>
      </c>
    </row>
    <row r="218" spans="1:18" x14ac:dyDescent="0.25">
      <c r="A218" t="str">
        <f>"18054"</f>
        <v>18054</v>
      </c>
      <c r="B218" t="str">
        <f>"01715"</f>
        <v>01715</v>
      </c>
      <c r="C218" t="str">
        <f>"1100"</f>
        <v>1100</v>
      </c>
      <c r="D218" t="str">
        <f>"01715"</f>
        <v>01715</v>
      </c>
      <c r="E218" t="s">
        <v>555</v>
      </c>
      <c r="F218" t="s">
        <v>571</v>
      </c>
      <c r="G218" t="str">
        <f>""</f>
        <v/>
      </c>
      <c r="H218" t="str">
        <f>" 10"</f>
        <v xml:space="preserve"> 10</v>
      </c>
      <c r="I218">
        <v>0.01</v>
      </c>
      <c r="J218">
        <v>500</v>
      </c>
      <c r="K218" t="s">
        <v>139</v>
      </c>
      <c r="L218" t="s">
        <v>140</v>
      </c>
      <c r="M218" t="s">
        <v>141</v>
      </c>
      <c r="P218" t="s">
        <v>24</v>
      </c>
      <c r="Q218" t="s">
        <v>24</v>
      </c>
      <c r="R218" t="s">
        <v>139</v>
      </c>
    </row>
    <row r="219" spans="1:18" x14ac:dyDescent="0.25">
      <c r="A219" t="str">
        <f>"18054"</f>
        <v>18054</v>
      </c>
      <c r="B219" t="str">
        <f>"01716"</f>
        <v>01716</v>
      </c>
      <c r="C219" t="str">
        <f>"1100"</f>
        <v>1100</v>
      </c>
      <c r="D219" t="str">
        <f>"01716"</f>
        <v>01716</v>
      </c>
      <c r="E219" t="s">
        <v>555</v>
      </c>
      <c r="F219" t="s">
        <v>572</v>
      </c>
      <c r="G219" t="str">
        <f>""</f>
        <v/>
      </c>
      <c r="H219" t="str">
        <f>" 10"</f>
        <v xml:space="preserve"> 10</v>
      </c>
      <c r="I219">
        <v>0.01</v>
      </c>
      <c r="J219">
        <v>500</v>
      </c>
      <c r="K219" t="s">
        <v>139</v>
      </c>
      <c r="L219" t="s">
        <v>140</v>
      </c>
      <c r="M219" t="s">
        <v>141</v>
      </c>
      <c r="P219" t="s">
        <v>24</v>
      </c>
      <c r="Q219" t="s">
        <v>24</v>
      </c>
      <c r="R219" t="s">
        <v>139</v>
      </c>
    </row>
    <row r="220" spans="1:18" x14ac:dyDescent="0.25">
      <c r="A220" t="str">
        <f>"18054"</f>
        <v>18054</v>
      </c>
      <c r="B220" t="str">
        <f>"01717"</f>
        <v>01717</v>
      </c>
      <c r="C220" t="str">
        <f>"1100"</f>
        <v>1100</v>
      </c>
      <c r="D220" t="str">
        <f>"01717"</f>
        <v>01717</v>
      </c>
      <c r="E220" t="s">
        <v>555</v>
      </c>
      <c r="F220" t="s">
        <v>573</v>
      </c>
      <c r="G220" t="str">
        <f>""</f>
        <v/>
      </c>
      <c r="H220" t="str">
        <f>" 10"</f>
        <v xml:space="preserve"> 10</v>
      </c>
      <c r="I220">
        <v>0.01</v>
      </c>
      <c r="J220">
        <v>500</v>
      </c>
      <c r="K220" t="s">
        <v>139</v>
      </c>
      <c r="L220" t="s">
        <v>140</v>
      </c>
      <c r="M220" t="s">
        <v>141</v>
      </c>
      <c r="P220" t="s">
        <v>24</v>
      </c>
      <c r="Q220" t="s">
        <v>24</v>
      </c>
      <c r="R220" t="s">
        <v>139</v>
      </c>
    </row>
    <row r="221" spans="1:18" x14ac:dyDescent="0.25">
      <c r="A221" t="str">
        <f>"18076"</f>
        <v>18076</v>
      </c>
      <c r="B221" t="str">
        <f>"01687"</f>
        <v>01687</v>
      </c>
      <c r="C221" t="str">
        <f>"1600"</f>
        <v>1600</v>
      </c>
      <c r="D221" t="str">
        <f>"18076"</f>
        <v>18076</v>
      </c>
      <c r="E221" t="s">
        <v>583</v>
      </c>
      <c r="F221" t="s">
        <v>539</v>
      </c>
      <c r="G221" t="str">
        <f>"GN0018076"</f>
        <v>GN0018076</v>
      </c>
      <c r="H221" t="str">
        <f>" 10"</f>
        <v xml:space="preserve"> 10</v>
      </c>
      <c r="I221">
        <v>0.01</v>
      </c>
      <c r="J221">
        <v>500</v>
      </c>
      <c r="K221" t="s">
        <v>139</v>
      </c>
      <c r="L221" t="s">
        <v>140</v>
      </c>
      <c r="M221" t="s">
        <v>141</v>
      </c>
      <c r="P221" t="s">
        <v>24</v>
      </c>
      <c r="Q221" t="s">
        <v>24</v>
      </c>
      <c r="R221" t="s">
        <v>139</v>
      </c>
    </row>
    <row r="222" spans="1:18" x14ac:dyDescent="0.25">
      <c r="A222" t="str">
        <f>"18081"</f>
        <v>18081</v>
      </c>
      <c r="B222" t="str">
        <f>"01670"</f>
        <v>01670</v>
      </c>
      <c r="C222" t="str">
        <f>"1600"</f>
        <v>1600</v>
      </c>
      <c r="D222" t="str">
        <f>"18081"</f>
        <v>18081</v>
      </c>
      <c r="E222" t="s">
        <v>585</v>
      </c>
      <c r="F222" t="s">
        <v>145</v>
      </c>
      <c r="G222" t="str">
        <f>""</f>
        <v/>
      </c>
      <c r="H222" t="str">
        <f>" 10"</f>
        <v xml:space="preserve"> 10</v>
      </c>
      <c r="I222">
        <v>0.01</v>
      </c>
      <c r="J222">
        <v>500</v>
      </c>
      <c r="K222" t="s">
        <v>139</v>
      </c>
      <c r="L222" t="s">
        <v>140</v>
      </c>
      <c r="M222" t="s">
        <v>141</v>
      </c>
      <c r="P222" t="s">
        <v>24</v>
      </c>
      <c r="Q222" t="s">
        <v>24</v>
      </c>
      <c r="R222" t="s">
        <v>139</v>
      </c>
    </row>
    <row r="223" spans="1:18" x14ac:dyDescent="0.25">
      <c r="A223" t="str">
        <f>"18108"</f>
        <v>18108</v>
      </c>
      <c r="B223" t="str">
        <f>"01682"</f>
        <v>01682</v>
      </c>
      <c r="C223" t="str">
        <f>"1600"</f>
        <v>1600</v>
      </c>
      <c r="D223" t="str">
        <f>"01682"</f>
        <v>01682</v>
      </c>
      <c r="E223" t="s">
        <v>539</v>
      </c>
      <c r="F223" t="s">
        <v>596</v>
      </c>
      <c r="G223" t="str">
        <f>""</f>
        <v/>
      </c>
      <c r="H223" t="str">
        <f>" 10"</f>
        <v xml:space="preserve"> 10</v>
      </c>
      <c r="I223">
        <v>0.01</v>
      </c>
      <c r="J223">
        <v>500</v>
      </c>
      <c r="K223" t="s">
        <v>139</v>
      </c>
      <c r="L223" t="s">
        <v>140</v>
      </c>
      <c r="M223" t="s">
        <v>141</v>
      </c>
      <c r="P223" t="s">
        <v>24</v>
      </c>
      <c r="Q223" t="s">
        <v>24</v>
      </c>
      <c r="R223" t="s">
        <v>139</v>
      </c>
    </row>
    <row r="224" spans="1:18" x14ac:dyDescent="0.25">
      <c r="A224" t="str">
        <f>"18108"</f>
        <v>18108</v>
      </c>
      <c r="B224" t="str">
        <f>"01687"</f>
        <v>01687</v>
      </c>
      <c r="C224" t="str">
        <f>"1600"</f>
        <v>1600</v>
      </c>
      <c r="D224" t="str">
        <f>"01687"</f>
        <v>01687</v>
      </c>
      <c r="E224" t="s">
        <v>539</v>
      </c>
      <c r="F224" t="s">
        <v>539</v>
      </c>
      <c r="G224" t="str">
        <f>""</f>
        <v/>
      </c>
      <c r="H224" t="str">
        <f>" 10"</f>
        <v xml:space="preserve"> 10</v>
      </c>
      <c r="I224">
        <v>0.01</v>
      </c>
      <c r="J224">
        <v>500</v>
      </c>
      <c r="K224" t="s">
        <v>139</v>
      </c>
      <c r="L224" t="s">
        <v>140</v>
      </c>
      <c r="M224" t="s">
        <v>141</v>
      </c>
      <c r="P224" t="s">
        <v>24</v>
      </c>
      <c r="Q224" t="s">
        <v>24</v>
      </c>
      <c r="R224" t="s">
        <v>139</v>
      </c>
    </row>
    <row r="225" spans="1:18" x14ac:dyDescent="0.25">
      <c r="A225" t="str">
        <f>"18108"</f>
        <v>18108</v>
      </c>
      <c r="B225" t="str">
        <f>"01689"</f>
        <v>01689</v>
      </c>
      <c r="C225" t="str">
        <f>"1600"</f>
        <v>1600</v>
      </c>
      <c r="D225" t="str">
        <f>"01689"</f>
        <v>01689</v>
      </c>
      <c r="E225" t="s">
        <v>539</v>
      </c>
      <c r="F225" t="s">
        <v>597</v>
      </c>
      <c r="G225" t="str">
        <f>""</f>
        <v/>
      </c>
      <c r="H225" t="str">
        <f>" 10"</f>
        <v xml:space="preserve"> 10</v>
      </c>
      <c r="I225">
        <v>0.01</v>
      </c>
      <c r="J225">
        <v>500</v>
      </c>
      <c r="K225" t="s">
        <v>139</v>
      </c>
      <c r="L225" t="s">
        <v>140</v>
      </c>
      <c r="M225" t="s">
        <v>141</v>
      </c>
      <c r="P225" t="s">
        <v>24</v>
      </c>
      <c r="Q225" t="s">
        <v>24</v>
      </c>
      <c r="R225" t="s">
        <v>139</v>
      </c>
    </row>
    <row r="226" spans="1:18" x14ac:dyDescent="0.25">
      <c r="A226" t="str">
        <f>"18108"</f>
        <v>18108</v>
      </c>
      <c r="B226" t="str">
        <f>"01701"</f>
        <v>01701</v>
      </c>
      <c r="C226" t="str">
        <f>"1600"</f>
        <v>1600</v>
      </c>
      <c r="D226" t="str">
        <f>"01701"</f>
        <v>01701</v>
      </c>
      <c r="E226" t="s">
        <v>539</v>
      </c>
      <c r="F226" t="s">
        <v>598</v>
      </c>
      <c r="G226" t="str">
        <f>""</f>
        <v/>
      </c>
      <c r="H226" t="str">
        <f>" 10"</f>
        <v xml:space="preserve"> 10</v>
      </c>
      <c r="I226">
        <v>0.01</v>
      </c>
      <c r="J226">
        <v>500</v>
      </c>
      <c r="K226" t="s">
        <v>139</v>
      </c>
      <c r="L226" t="s">
        <v>140</v>
      </c>
      <c r="M226" t="s">
        <v>141</v>
      </c>
      <c r="P226" t="s">
        <v>24</v>
      </c>
      <c r="Q226" t="s">
        <v>24</v>
      </c>
      <c r="R226" t="s">
        <v>139</v>
      </c>
    </row>
    <row r="227" spans="1:18" x14ac:dyDescent="0.25">
      <c r="A227" t="str">
        <f>"18108"</f>
        <v>18108</v>
      </c>
      <c r="B227" t="str">
        <f>"01703"</f>
        <v>01703</v>
      </c>
      <c r="C227" t="str">
        <f>"1600"</f>
        <v>1600</v>
      </c>
      <c r="D227" t="str">
        <f>"01703"</f>
        <v>01703</v>
      </c>
      <c r="E227" t="s">
        <v>539</v>
      </c>
      <c r="F227" t="s">
        <v>599</v>
      </c>
      <c r="G227" t="str">
        <f>""</f>
        <v/>
      </c>
      <c r="H227" t="str">
        <f>" 10"</f>
        <v xml:space="preserve"> 10</v>
      </c>
      <c r="I227">
        <v>0.01</v>
      </c>
      <c r="J227">
        <v>500</v>
      </c>
      <c r="K227" t="s">
        <v>139</v>
      </c>
      <c r="L227" t="s">
        <v>140</v>
      </c>
      <c r="M227" t="s">
        <v>141</v>
      </c>
      <c r="P227" t="s">
        <v>24</v>
      </c>
      <c r="Q227" t="s">
        <v>24</v>
      </c>
      <c r="R227" t="s">
        <v>139</v>
      </c>
    </row>
    <row r="228" spans="1:18" x14ac:dyDescent="0.25">
      <c r="A228" t="str">
        <f>"18108"</f>
        <v>18108</v>
      </c>
      <c r="B228" t="str">
        <f>"01706"</f>
        <v>01706</v>
      </c>
      <c r="C228" t="str">
        <f>"1600"</f>
        <v>1600</v>
      </c>
      <c r="D228" t="str">
        <f>"01706"</f>
        <v>01706</v>
      </c>
      <c r="E228" t="s">
        <v>539</v>
      </c>
      <c r="F228" t="s">
        <v>600</v>
      </c>
      <c r="G228" t="str">
        <f>""</f>
        <v/>
      </c>
      <c r="H228" t="str">
        <f>" 10"</f>
        <v xml:space="preserve"> 10</v>
      </c>
      <c r="I228">
        <v>0.01</v>
      </c>
      <c r="J228">
        <v>500</v>
      </c>
      <c r="K228" t="s">
        <v>139</v>
      </c>
      <c r="L228" t="s">
        <v>140</v>
      </c>
      <c r="M228" t="s">
        <v>141</v>
      </c>
      <c r="P228" t="s">
        <v>24</v>
      </c>
      <c r="Q228" t="s">
        <v>24</v>
      </c>
      <c r="R228" t="s">
        <v>139</v>
      </c>
    </row>
    <row r="229" spans="1:18" x14ac:dyDescent="0.25">
      <c r="A229" t="str">
        <f>"18108"</f>
        <v>18108</v>
      </c>
      <c r="B229" t="str">
        <f>"01707"</f>
        <v>01707</v>
      </c>
      <c r="C229" t="str">
        <f>"1600"</f>
        <v>1600</v>
      </c>
      <c r="D229" t="str">
        <f>"01707"</f>
        <v>01707</v>
      </c>
      <c r="E229" t="s">
        <v>539</v>
      </c>
      <c r="F229" t="s">
        <v>601</v>
      </c>
      <c r="G229" t="str">
        <f>""</f>
        <v/>
      </c>
      <c r="H229" t="str">
        <f>" 10"</f>
        <v xml:space="preserve"> 10</v>
      </c>
      <c r="I229">
        <v>0.01</v>
      </c>
      <c r="J229">
        <v>500</v>
      </c>
      <c r="K229" t="s">
        <v>139</v>
      </c>
      <c r="L229" t="s">
        <v>140</v>
      </c>
      <c r="M229" t="s">
        <v>141</v>
      </c>
      <c r="P229" t="s">
        <v>24</v>
      </c>
      <c r="Q229" t="s">
        <v>24</v>
      </c>
      <c r="R229" t="s">
        <v>139</v>
      </c>
    </row>
    <row r="230" spans="1:18" x14ac:dyDescent="0.25">
      <c r="A230" t="str">
        <f>"18108"</f>
        <v>18108</v>
      </c>
      <c r="B230" t="str">
        <f>"01711"</f>
        <v>01711</v>
      </c>
      <c r="C230" t="str">
        <f>"1600"</f>
        <v>1600</v>
      </c>
      <c r="D230" t="str">
        <f>"01711"</f>
        <v>01711</v>
      </c>
      <c r="E230" t="s">
        <v>539</v>
      </c>
      <c r="F230" t="s">
        <v>602</v>
      </c>
      <c r="G230" t="str">
        <f>""</f>
        <v/>
      </c>
      <c r="H230" t="str">
        <f>" 10"</f>
        <v xml:space="preserve"> 10</v>
      </c>
      <c r="I230">
        <v>0.01</v>
      </c>
      <c r="J230">
        <v>500</v>
      </c>
      <c r="K230" t="s">
        <v>139</v>
      </c>
      <c r="L230" t="s">
        <v>140</v>
      </c>
      <c r="M230" t="s">
        <v>141</v>
      </c>
      <c r="P230" t="s">
        <v>24</v>
      </c>
      <c r="Q230" t="s">
        <v>24</v>
      </c>
      <c r="R230" t="s">
        <v>139</v>
      </c>
    </row>
    <row r="231" spans="1:18" x14ac:dyDescent="0.25">
      <c r="A231" t="str">
        <f>"18108"</f>
        <v>18108</v>
      </c>
      <c r="B231" t="str">
        <f>"01718"</f>
        <v>01718</v>
      </c>
      <c r="C231" t="str">
        <f>"1600"</f>
        <v>1600</v>
      </c>
      <c r="D231" t="str">
        <f>"01718"</f>
        <v>01718</v>
      </c>
      <c r="E231" t="s">
        <v>539</v>
      </c>
      <c r="F231" t="s">
        <v>603</v>
      </c>
      <c r="G231" t="str">
        <f>""</f>
        <v/>
      </c>
      <c r="H231" t="str">
        <f>" 10"</f>
        <v xml:space="preserve"> 10</v>
      </c>
      <c r="I231">
        <v>0.01</v>
      </c>
      <c r="J231">
        <v>500</v>
      </c>
      <c r="K231" t="s">
        <v>139</v>
      </c>
      <c r="L231" t="s">
        <v>140</v>
      </c>
      <c r="M231" t="s">
        <v>141</v>
      </c>
      <c r="P231" t="s">
        <v>24</v>
      </c>
      <c r="Q231" t="s">
        <v>24</v>
      </c>
      <c r="R231" t="s">
        <v>139</v>
      </c>
    </row>
    <row r="232" spans="1:18" x14ac:dyDescent="0.25">
      <c r="A232" t="str">
        <f>"18122"</f>
        <v>18122</v>
      </c>
      <c r="B232" t="str">
        <f>"01695"</f>
        <v>01695</v>
      </c>
      <c r="C232" t="str">
        <f>"1600"</f>
        <v>1600</v>
      </c>
      <c r="D232" t="str">
        <f>"18122"</f>
        <v>18122</v>
      </c>
      <c r="E232" t="s">
        <v>605</v>
      </c>
      <c r="F232" t="s">
        <v>149</v>
      </c>
      <c r="G232" t="str">
        <f>""</f>
        <v/>
      </c>
      <c r="H232" t="str">
        <f>" 10"</f>
        <v xml:space="preserve"> 10</v>
      </c>
      <c r="I232">
        <v>0.01</v>
      </c>
      <c r="J232">
        <v>500</v>
      </c>
      <c r="K232" t="s">
        <v>139</v>
      </c>
      <c r="L232" t="s">
        <v>140</v>
      </c>
      <c r="M232" t="s">
        <v>141</v>
      </c>
      <c r="P232" t="s">
        <v>24</v>
      </c>
      <c r="Q232" t="s">
        <v>24</v>
      </c>
      <c r="R232" t="s">
        <v>139</v>
      </c>
    </row>
    <row r="233" spans="1:18" x14ac:dyDescent="0.25">
      <c r="A233" t="str">
        <f>"18123"</f>
        <v>18123</v>
      </c>
      <c r="B233" t="str">
        <f>"01695"</f>
        <v>01695</v>
      </c>
      <c r="C233" t="str">
        <f>"1600"</f>
        <v>1600</v>
      </c>
      <c r="D233" t="str">
        <f>"18123"</f>
        <v>18123</v>
      </c>
      <c r="E233" t="s">
        <v>606</v>
      </c>
      <c r="F233" t="s">
        <v>149</v>
      </c>
      <c r="G233" t="str">
        <f>""</f>
        <v/>
      </c>
      <c r="H233" t="str">
        <f>" 10"</f>
        <v xml:space="preserve"> 10</v>
      </c>
      <c r="I233">
        <v>0.01</v>
      </c>
      <c r="J233">
        <v>500</v>
      </c>
      <c r="K233" t="s">
        <v>139</v>
      </c>
      <c r="L233" t="s">
        <v>140</v>
      </c>
      <c r="M233" t="s">
        <v>152</v>
      </c>
      <c r="N233" t="s">
        <v>141</v>
      </c>
      <c r="P233" t="s">
        <v>24</v>
      </c>
      <c r="Q233" t="s">
        <v>24</v>
      </c>
      <c r="R233" t="s">
        <v>139</v>
      </c>
    </row>
    <row r="234" spans="1:18" x14ac:dyDescent="0.25">
      <c r="A234" t="str">
        <f>"19293"</f>
        <v>19293</v>
      </c>
      <c r="B234" t="str">
        <f>"01670"</f>
        <v>01670</v>
      </c>
      <c r="C234" t="str">
        <f>"1300"</f>
        <v>1300</v>
      </c>
      <c r="D234" t="str">
        <f>"19293"</f>
        <v>19293</v>
      </c>
      <c r="E234" t="s">
        <v>672</v>
      </c>
      <c r="F234" t="s">
        <v>145</v>
      </c>
      <c r="G234" t="str">
        <f>"GR0019293"</f>
        <v>GR0019293</v>
      </c>
      <c r="H234" t="str">
        <f>" 10"</f>
        <v xml:space="preserve"> 10</v>
      </c>
      <c r="I234">
        <v>0.01</v>
      </c>
      <c r="J234">
        <v>500</v>
      </c>
      <c r="K234" t="s">
        <v>139</v>
      </c>
      <c r="L234" t="s">
        <v>140</v>
      </c>
      <c r="M234" t="s">
        <v>141</v>
      </c>
      <c r="O234" t="s">
        <v>673</v>
      </c>
      <c r="P234" t="s">
        <v>24</v>
      </c>
      <c r="Q234" t="s">
        <v>24</v>
      </c>
      <c r="R234" t="s">
        <v>139</v>
      </c>
    </row>
    <row r="235" spans="1:18" x14ac:dyDescent="0.25">
      <c r="A235" t="str">
        <f>"19326"</f>
        <v>19326</v>
      </c>
      <c r="B235" t="str">
        <f>"01705"</f>
        <v>01705</v>
      </c>
      <c r="C235" t="str">
        <f>"1300"</f>
        <v>1300</v>
      </c>
      <c r="D235" t="str">
        <f>"19326"</f>
        <v>19326</v>
      </c>
      <c r="E235" t="s">
        <v>677</v>
      </c>
      <c r="F235" t="s">
        <v>153</v>
      </c>
      <c r="G235" t="str">
        <f>"GR0019326"</f>
        <v>GR0019326</v>
      </c>
      <c r="H235" t="str">
        <f>" 10"</f>
        <v xml:space="preserve"> 10</v>
      </c>
      <c r="I235">
        <v>0.01</v>
      </c>
      <c r="J235">
        <v>500</v>
      </c>
      <c r="K235" t="s">
        <v>139</v>
      </c>
      <c r="L235" t="s">
        <v>154</v>
      </c>
      <c r="M235" t="s">
        <v>141</v>
      </c>
      <c r="O235" t="s">
        <v>154</v>
      </c>
      <c r="P235" t="s">
        <v>24</v>
      </c>
      <c r="Q235" t="s">
        <v>24</v>
      </c>
      <c r="R235" t="s">
        <v>139</v>
      </c>
    </row>
    <row r="236" spans="1:18" x14ac:dyDescent="0.25">
      <c r="A236" t="str">
        <f>"19327"</f>
        <v>19327</v>
      </c>
      <c r="B236" t="str">
        <f>"01670"</f>
        <v>01670</v>
      </c>
      <c r="C236" t="str">
        <f>"1300"</f>
        <v>1300</v>
      </c>
      <c r="D236" t="str">
        <f>"19327"</f>
        <v>19327</v>
      </c>
      <c r="E236" t="s">
        <v>678</v>
      </c>
      <c r="F236" t="s">
        <v>145</v>
      </c>
      <c r="G236" t="str">
        <f>"GR0019327"</f>
        <v>GR0019327</v>
      </c>
      <c r="H236" t="str">
        <f>" 10"</f>
        <v xml:space="preserve"> 10</v>
      </c>
      <c r="I236">
        <v>0.01</v>
      </c>
      <c r="J236">
        <v>500</v>
      </c>
      <c r="K236" t="s">
        <v>139</v>
      </c>
      <c r="L236" t="s">
        <v>140</v>
      </c>
      <c r="M236" t="s">
        <v>141</v>
      </c>
      <c r="P236" t="s">
        <v>24</v>
      </c>
      <c r="Q236" t="s">
        <v>24</v>
      </c>
      <c r="R236" t="s">
        <v>139</v>
      </c>
    </row>
    <row r="237" spans="1:18" x14ac:dyDescent="0.25">
      <c r="A237" t="str">
        <f>"19331"</f>
        <v>19331</v>
      </c>
      <c r="B237" t="str">
        <f>"01770"</f>
        <v>01770</v>
      </c>
      <c r="C237" t="str">
        <f>"1200"</f>
        <v>1200</v>
      </c>
      <c r="D237" t="str">
        <f>"19331"</f>
        <v>19331</v>
      </c>
      <c r="E237" t="s">
        <v>679</v>
      </c>
      <c r="F237" t="s">
        <v>169</v>
      </c>
      <c r="G237" t="str">
        <f>"GR0019331"</f>
        <v>GR0019331</v>
      </c>
      <c r="H237" t="str">
        <f>" 10"</f>
        <v xml:space="preserve"> 10</v>
      </c>
      <c r="I237">
        <v>0.01</v>
      </c>
      <c r="J237">
        <v>500</v>
      </c>
      <c r="K237" t="s">
        <v>139</v>
      </c>
      <c r="L237" t="s">
        <v>140</v>
      </c>
      <c r="M237" t="s">
        <v>141</v>
      </c>
      <c r="O237" t="s">
        <v>680</v>
      </c>
      <c r="P237" t="s">
        <v>24</v>
      </c>
      <c r="Q237" t="s">
        <v>24</v>
      </c>
      <c r="R237" t="s">
        <v>139</v>
      </c>
    </row>
    <row r="238" spans="1:18" x14ac:dyDescent="0.25">
      <c r="A238" t="str">
        <f>"19345"</f>
        <v>19345</v>
      </c>
      <c r="B238" t="str">
        <f>"01775"</f>
        <v>01775</v>
      </c>
      <c r="C238" t="str">
        <f>"1200"</f>
        <v>1200</v>
      </c>
      <c r="D238" t="str">
        <f>"19345"</f>
        <v>19345</v>
      </c>
      <c r="E238" t="s">
        <v>685</v>
      </c>
      <c r="F238" t="s">
        <v>171</v>
      </c>
      <c r="G238" t="str">
        <f>"GR0019345"</f>
        <v>GR0019345</v>
      </c>
      <c r="H238" t="str">
        <f>" 10"</f>
        <v xml:space="preserve"> 10</v>
      </c>
      <c r="I238">
        <v>0.01</v>
      </c>
      <c r="J238">
        <v>500</v>
      </c>
      <c r="K238" t="s">
        <v>139</v>
      </c>
      <c r="L238" t="s">
        <v>140</v>
      </c>
      <c r="M238" t="s">
        <v>141</v>
      </c>
      <c r="O238" t="s">
        <v>686</v>
      </c>
      <c r="P238" t="s">
        <v>24</v>
      </c>
      <c r="Q238" t="s">
        <v>24</v>
      </c>
      <c r="R238" t="s">
        <v>139</v>
      </c>
    </row>
    <row r="239" spans="1:18" x14ac:dyDescent="0.25">
      <c r="A239" t="str">
        <f>"21601"</f>
        <v>21601</v>
      </c>
      <c r="B239" t="str">
        <f>"01695"</f>
        <v>01695</v>
      </c>
      <c r="C239" t="str">
        <f>"1600"</f>
        <v>1600</v>
      </c>
      <c r="D239" t="str">
        <f>"21601"</f>
        <v>21601</v>
      </c>
      <c r="E239" t="s">
        <v>762</v>
      </c>
      <c r="F239" t="s">
        <v>149</v>
      </c>
      <c r="G239" t="str">
        <f>"GR0021601"</f>
        <v>GR0021601</v>
      </c>
      <c r="H239" t="str">
        <f>" 10"</f>
        <v xml:space="preserve"> 10</v>
      </c>
      <c r="I239">
        <v>0.01</v>
      </c>
      <c r="J239">
        <v>500</v>
      </c>
      <c r="K239" t="s">
        <v>139</v>
      </c>
      <c r="L239" t="s">
        <v>140</v>
      </c>
      <c r="M239" t="s">
        <v>150</v>
      </c>
      <c r="N239" t="s">
        <v>141</v>
      </c>
      <c r="O239" t="s">
        <v>763</v>
      </c>
      <c r="P239" t="s">
        <v>24</v>
      </c>
      <c r="Q239" t="s">
        <v>24</v>
      </c>
      <c r="R239" t="s">
        <v>139</v>
      </c>
    </row>
    <row r="240" spans="1:18" x14ac:dyDescent="0.25">
      <c r="A240" t="str">
        <f>"21602"</f>
        <v>21602</v>
      </c>
      <c r="B240" t="str">
        <f>"01695"</f>
        <v>01695</v>
      </c>
      <c r="C240" t="str">
        <f>"1600"</f>
        <v>1600</v>
      </c>
      <c r="D240" t="str">
        <f>"21602"</f>
        <v>21602</v>
      </c>
      <c r="E240" t="s">
        <v>764</v>
      </c>
      <c r="F240" t="s">
        <v>149</v>
      </c>
      <c r="G240" t="str">
        <f>"GR0021601"</f>
        <v>GR0021601</v>
      </c>
      <c r="H240" t="str">
        <f>" 10"</f>
        <v xml:space="preserve"> 10</v>
      </c>
      <c r="I240">
        <v>0.01</v>
      </c>
      <c r="J240">
        <v>500</v>
      </c>
      <c r="K240" t="s">
        <v>139</v>
      </c>
      <c r="L240" t="s">
        <v>140</v>
      </c>
      <c r="M240" t="s">
        <v>141</v>
      </c>
      <c r="O240" t="s">
        <v>763</v>
      </c>
      <c r="P240" t="s">
        <v>24</v>
      </c>
      <c r="Q240" t="s">
        <v>24</v>
      </c>
      <c r="R240" t="s">
        <v>139</v>
      </c>
    </row>
    <row r="241" spans="1:18" x14ac:dyDescent="0.25">
      <c r="A241" t="str">
        <f>"21603"</f>
        <v>21603</v>
      </c>
      <c r="B241" t="str">
        <f>"01695"</f>
        <v>01695</v>
      </c>
      <c r="C241" t="str">
        <f>"1600"</f>
        <v>1600</v>
      </c>
      <c r="D241" t="str">
        <f>"21603"</f>
        <v>21603</v>
      </c>
      <c r="E241" t="s">
        <v>765</v>
      </c>
      <c r="F241" t="s">
        <v>149</v>
      </c>
      <c r="G241" t="str">
        <f>"GR0021601"</f>
        <v>GR0021601</v>
      </c>
      <c r="H241" t="str">
        <f>" 10"</f>
        <v xml:space="preserve"> 10</v>
      </c>
      <c r="I241">
        <v>0.01</v>
      </c>
      <c r="J241">
        <v>500</v>
      </c>
      <c r="K241" t="s">
        <v>139</v>
      </c>
      <c r="L241" t="s">
        <v>140</v>
      </c>
      <c r="M241" t="s">
        <v>141</v>
      </c>
      <c r="O241" t="s">
        <v>763</v>
      </c>
      <c r="P241" t="s">
        <v>24</v>
      </c>
      <c r="Q241" t="s">
        <v>24</v>
      </c>
      <c r="R241" t="s">
        <v>139</v>
      </c>
    </row>
    <row r="242" spans="1:18" x14ac:dyDescent="0.25">
      <c r="A242" t="str">
        <f>"21606"</f>
        <v>21606</v>
      </c>
      <c r="B242" t="str">
        <f>"01695"</f>
        <v>01695</v>
      </c>
      <c r="C242" t="str">
        <f>"1600"</f>
        <v>1600</v>
      </c>
      <c r="D242" t="str">
        <f>"21606"</f>
        <v>21606</v>
      </c>
      <c r="E242" t="s">
        <v>766</v>
      </c>
      <c r="F242" t="s">
        <v>149</v>
      </c>
      <c r="G242" t="str">
        <f>"GR0021601"</f>
        <v>GR0021601</v>
      </c>
      <c r="H242" t="str">
        <f>" 10"</f>
        <v xml:space="preserve"> 10</v>
      </c>
      <c r="I242">
        <v>0.01</v>
      </c>
      <c r="J242">
        <v>500</v>
      </c>
      <c r="K242" t="s">
        <v>139</v>
      </c>
      <c r="L242" t="s">
        <v>140</v>
      </c>
      <c r="M242" t="s">
        <v>150</v>
      </c>
      <c r="N242" t="s">
        <v>141</v>
      </c>
      <c r="O242" t="s">
        <v>763</v>
      </c>
      <c r="P242" t="s">
        <v>24</v>
      </c>
      <c r="Q242" t="s">
        <v>24</v>
      </c>
      <c r="R242" t="s">
        <v>139</v>
      </c>
    </row>
    <row r="243" spans="1:18" x14ac:dyDescent="0.25">
      <c r="A243" t="str">
        <f>"21607"</f>
        <v>21607</v>
      </c>
      <c r="B243" t="str">
        <f>"01695"</f>
        <v>01695</v>
      </c>
      <c r="C243" t="str">
        <f>"1600"</f>
        <v>1600</v>
      </c>
      <c r="D243" t="str">
        <f>"21607"</f>
        <v>21607</v>
      </c>
      <c r="E243" t="s">
        <v>767</v>
      </c>
      <c r="F243" t="s">
        <v>149</v>
      </c>
      <c r="G243" t="str">
        <f>"GR0021601"</f>
        <v>GR0021601</v>
      </c>
      <c r="H243" t="str">
        <f>" 10"</f>
        <v xml:space="preserve"> 10</v>
      </c>
      <c r="I243">
        <v>0.01</v>
      </c>
      <c r="J243">
        <v>500</v>
      </c>
      <c r="K243" t="s">
        <v>139</v>
      </c>
      <c r="L243" t="s">
        <v>140</v>
      </c>
      <c r="M243" t="s">
        <v>141</v>
      </c>
      <c r="O243" t="s">
        <v>763</v>
      </c>
      <c r="P243" t="s">
        <v>24</v>
      </c>
      <c r="Q243" t="s">
        <v>24</v>
      </c>
      <c r="R243" t="s">
        <v>139</v>
      </c>
    </row>
    <row r="244" spans="1:18" x14ac:dyDescent="0.25">
      <c r="A244" t="str">
        <f>"21608"</f>
        <v>21608</v>
      </c>
      <c r="B244" t="str">
        <f>"01695"</f>
        <v>01695</v>
      </c>
      <c r="C244" t="str">
        <f>"1600"</f>
        <v>1600</v>
      </c>
      <c r="D244" t="str">
        <f>"21608"</f>
        <v>21608</v>
      </c>
      <c r="E244" t="s">
        <v>768</v>
      </c>
      <c r="F244" t="s">
        <v>149</v>
      </c>
      <c r="G244" t="str">
        <f>"GR0021601"</f>
        <v>GR0021601</v>
      </c>
      <c r="H244" t="str">
        <f>" 10"</f>
        <v xml:space="preserve"> 10</v>
      </c>
      <c r="I244">
        <v>0.01</v>
      </c>
      <c r="J244">
        <v>500</v>
      </c>
      <c r="K244" t="s">
        <v>139</v>
      </c>
      <c r="L244" t="s">
        <v>140</v>
      </c>
      <c r="M244" t="s">
        <v>141</v>
      </c>
      <c r="O244" t="s">
        <v>763</v>
      </c>
      <c r="P244" t="s">
        <v>24</v>
      </c>
      <c r="Q244" t="s">
        <v>24</v>
      </c>
      <c r="R244" t="s">
        <v>139</v>
      </c>
    </row>
    <row r="245" spans="1:18" x14ac:dyDescent="0.25">
      <c r="A245" t="str">
        <f>"21611"</f>
        <v>21611</v>
      </c>
      <c r="B245" t="str">
        <f>"01670"</f>
        <v>01670</v>
      </c>
      <c r="C245" t="str">
        <f>"1600"</f>
        <v>1600</v>
      </c>
      <c r="D245" t="str">
        <f>"21611"</f>
        <v>21611</v>
      </c>
      <c r="E245" t="s">
        <v>769</v>
      </c>
      <c r="F245" t="s">
        <v>145</v>
      </c>
      <c r="G245" t="str">
        <f>"GR0021611"</f>
        <v>GR0021611</v>
      </c>
      <c r="H245" t="str">
        <f>" 10"</f>
        <v xml:space="preserve"> 10</v>
      </c>
      <c r="I245">
        <v>0.01</v>
      </c>
      <c r="J245">
        <v>500</v>
      </c>
      <c r="K245" t="s">
        <v>139</v>
      </c>
      <c r="L245" t="s">
        <v>140</v>
      </c>
      <c r="M245" t="s">
        <v>586</v>
      </c>
      <c r="N245" t="s">
        <v>770</v>
      </c>
      <c r="O245" t="s">
        <v>770</v>
      </c>
      <c r="P245" t="s">
        <v>24</v>
      </c>
      <c r="Q245" t="s">
        <v>24</v>
      </c>
      <c r="R245" t="s">
        <v>139</v>
      </c>
    </row>
    <row r="246" spans="1:18" x14ac:dyDescent="0.25">
      <c r="A246" t="str">
        <f>"21612"</f>
        <v>21612</v>
      </c>
      <c r="B246" t="str">
        <f>"01670"</f>
        <v>01670</v>
      </c>
      <c r="C246" t="str">
        <f>"1600"</f>
        <v>1600</v>
      </c>
      <c r="D246" t="str">
        <f>"21612"</f>
        <v>21612</v>
      </c>
      <c r="E246" t="s">
        <v>771</v>
      </c>
      <c r="F246" t="s">
        <v>145</v>
      </c>
      <c r="G246" t="str">
        <f>"GR0021611"</f>
        <v>GR0021611</v>
      </c>
      <c r="H246" t="str">
        <f>" 10"</f>
        <v xml:space="preserve"> 10</v>
      </c>
      <c r="I246">
        <v>0.01</v>
      </c>
      <c r="J246">
        <v>500</v>
      </c>
      <c r="K246" t="s">
        <v>139</v>
      </c>
      <c r="L246" t="s">
        <v>140</v>
      </c>
      <c r="M246" t="s">
        <v>586</v>
      </c>
      <c r="N246" t="s">
        <v>141</v>
      </c>
      <c r="O246" t="s">
        <v>770</v>
      </c>
      <c r="P246" t="s">
        <v>24</v>
      </c>
      <c r="Q246" t="s">
        <v>24</v>
      </c>
      <c r="R246" t="s">
        <v>139</v>
      </c>
    </row>
    <row r="247" spans="1:18" x14ac:dyDescent="0.25">
      <c r="A247" t="str">
        <f>"21613"</f>
        <v>21613</v>
      </c>
      <c r="B247" t="str">
        <f>"01670"</f>
        <v>01670</v>
      </c>
      <c r="C247" t="str">
        <f>"1600"</f>
        <v>1600</v>
      </c>
      <c r="D247" t="str">
        <f>"21613"</f>
        <v>21613</v>
      </c>
      <c r="E247" t="s">
        <v>772</v>
      </c>
      <c r="F247" t="s">
        <v>145</v>
      </c>
      <c r="G247" t="str">
        <f>"GR0021611"</f>
        <v>GR0021611</v>
      </c>
      <c r="H247" t="str">
        <f>" 10"</f>
        <v xml:space="preserve"> 10</v>
      </c>
      <c r="I247">
        <v>0.01</v>
      </c>
      <c r="J247">
        <v>500</v>
      </c>
      <c r="K247" t="s">
        <v>139</v>
      </c>
      <c r="L247" t="s">
        <v>140</v>
      </c>
      <c r="M247" t="s">
        <v>141</v>
      </c>
      <c r="O247" t="s">
        <v>770</v>
      </c>
      <c r="P247" t="s">
        <v>24</v>
      </c>
      <c r="Q247" t="s">
        <v>24</v>
      </c>
      <c r="R247" t="s">
        <v>139</v>
      </c>
    </row>
    <row r="248" spans="1:18" x14ac:dyDescent="0.25">
      <c r="A248" t="str">
        <f>"21614"</f>
        <v>21614</v>
      </c>
      <c r="B248" t="str">
        <f>"01670"</f>
        <v>01670</v>
      </c>
      <c r="C248" t="str">
        <f>"1600"</f>
        <v>1600</v>
      </c>
      <c r="D248" t="str">
        <f>"21614"</f>
        <v>21614</v>
      </c>
      <c r="E248" t="s">
        <v>773</v>
      </c>
      <c r="F248" t="s">
        <v>145</v>
      </c>
      <c r="G248" t="str">
        <f>"GR0021611"</f>
        <v>GR0021611</v>
      </c>
      <c r="H248" t="str">
        <f>" 10"</f>
        <v xml:space="preserve"> 10</v>
      </c>
      <c r="I248">
        <v>0.01</v>
      </c>
      <c r="J248">
        <v>500</v>
      </c>
      <c r="K248" t="s">
        <v>139</v>
      </c>
      <c r="L248" t="s">
        <v>140</v>
      </c>
      <c r="M248" t="s">
        <v>141</v>
      </c>
      <c r="O248" t="s">
        <v>770</v>
      </c>
      <c r="P248" t="s">
        <v>24</v>
      </c>
      <c r="Q248" t="s">
        <v>24</v>
      </c>
      <c r="R248" t="s">
        <v>139</v>
      </c>
    </row>
    <row r="249" spans="1:18" x14ac:dyDescent="0.25">
      <c r="A249" t="str">
        <f>"21615"</f>
        <v>21615</v>
      </c>
      <c r="B249" t="str">
        <f>"01670"</f>
        <v>01670</v>
      </c>
      <c r="C249" t="str">
        <f>"1600"</f>
        <v>1600</v>
      </c>
      <c r="D249" t="str">
        <f>"21615"</f>
        <v>21615</v>
      </c>
      <c r="E249" t="s">
        <v>774</v>
      </c>
      <c r="F249" t="s">
        <v>145</v>
      </c>
      <c r="G249" t="str">
        <f>"GR0021611"</f>
        <v>GR0021611</v>
      </c>
      <c r="H249" t="str">
        <f>" 10"</f>
        <v xml:space="preserve"> 10</v>
      </c>
      <c r="I249">
        <v>0.01</v>
      </c>
      <c r="J249">
        <v>500</v>
      </c>
      <c r="K249" t="s">
        <v>139</v>
      </c>
      <c r="L249" t="s">
        <v>140</v>
      </c>
      <c r="M249" t="s">
        <v>141</v>
      </c>
      <c r="O249" t="s">
        <v>770</v>
      </c>
      <c r="P249" t="s">
        <v>24</v>
      </c>
      <c r="Q249" t="s">
        <v>24</v>
      </c>
      <c r="R249" t="s">
        <v>139</v>
      </c>
    </row>
    <row r="250" spans="1:18" x14ac:dyDescent="0.25">
      <c r="A250" t="str">
        <f>"22271"</f>
        <v>22271</v>
      </c>
      <c r="B250" t="str">
        <f>"01660"</f>
        <v>01660</v>
      </c>
      <c r="C250" t="str">
        <f>"1600"</f>
        <v>1600</v>
      </c>
      <c r="D250" t="str">
        <f>"22271"</f>
        <v>22271</v>
      </c>
      <c r="E250" t="s">
        <v>775</v>
      </c>
      <c r="F250" t="s">
        <v>138</v>
      </c>
      <c r="G250" t="str">
        <f>"GR0022271"</f>
        <v>GR0022271</v>
      </c>
      <c r="H250" t="str">
        <f>" 10"</f>
        <v xml:space="preserve"> 10</v>
      </c>
      <c r="I250">
        <v>0.01</v>
      </c>
      <c r="J250">
        <v>500</v>
      </c>
      <c r="K250" t="s">
        <v>139</v>
      </c>
      <c r="L250" t="s">
        <v>140</v>
      </c>
      <c r="M250" t="s">
        <v>141</v>
      </c>
      <c r="O250" t="s">
        <v>586</v>
      </c>
      <c r="P250" t="s">
        <v>24</v>
      </c>
      <c r="Q250" t="s">
        <v>24</v>
      </c>
      <c r="R250" t="s">
        <v>139</v>
      </c>
    </row>
    <row r="251" spans="1:18" x14ac:dyDescent="0.25">
      <c r="A251" t="str">
        <f>"22278"</f>
        <v>22278</v>
      </c>
      <c r="B251" t="str">
        <f>"01660"</f>
        <v>01660</v>
      </c>
      <c r="C251" t="str">
        <f>"1700"</f>
        <v>1700</v>
      </c>
      <c r="D251" t="str">
        <f>"22278"</f>
        <v>22278</v>
      </c>
      <c r="E251" t="s">
        <v>776</v>
      </c>
      <c r="F251" t="s">
        <v>138</v>
      </c>
      <c r="G251" t="str">
        <f>"GR0022268"</f>
        <v>GR0022268</v>
      </c>
      <c r="H251" t="str">
        <f>" 10"</f>
        <v xml:space="preserve"> 10</v>
      </c>
      <c r="I251">
        <v>0.01</v>
      </c>
      <c r="J251">
        <v>500</v>
      </c>
      <c r="K251" t="s">
        <v>139</v>
      </c>
      <c r="L251" t="s">
        <v>140</v>
      </c>
      <c r="M251" t="s">
        <v>141</v>
      </c>
      <c r="O251" t="s">
        <v>140</v>
      </c>
      <c r="P251" t="s">
        <v>24</v>
      </c>
      <c r="Q251" t="s">
        <v>24</v>
      </c>
      <c r="R251" t="s">
        <v>139</v>
      </c>
    </row>
    <row r="252" spans="1:18" x14ac:dyDescent="0.25">
      <c r="A252" t="str">
        <f>"22279"</f>
        <v>22279</v>
      </c>
      <c r="B252" t="str">
        <f>"01660"</f>
        <v>01660</v>
      </c>
      <c r="C252" t="str">
        <f>"1800"</f>
        <v>1800</v>
      </c>
      <c r="D252" t="str">
        <f>"22279"</f>
        <v>22279</v>
      </c>
      <c r="E252" t="s">
        <v>777</v>
      </c>
      <c r="F252" t="s">
        <v>138</v>
      </c>
      <c r="G252" t="str">
        <f>"GR0022268"</f>
        <v>GR0022268</v>
      </c>
      <c r="H252" t="str">
        <f>" 10"</f>
        <v xml:space="preserve"> 10</v>
      </c>
      <c r="I252">
        <v>0.01</v>
      </c>
      <c r="J252">
        <v>500</v>
      </c>
      <c r="K252" t="s">
        <v>139</v>
      </c>
      <c r="L252" t="s">
        <v>140</v>
      </c>
      <c r="M252" t="s">
        <v>141</v>
      </c>
      <c r="O252" t="s">
        <v>140</v>
      </c>
      <c r="P252" t="s">
        <v>24</v>
      </c>
      <c r="Q252" t="s">
        <v>24</v>
      </c>
      <c r="R252" t="s">
        <v>139</v>
      </c>
    </row>
    <row r="253" spans="1:18" x14ac:dyDescent="0.25">
      <c r="A253" t="str">
        <f>"22280"</f>
        <v>22280</v>
      </c>
      <c r="B253" t="str">
        <f>"01660"</f>
        <v>01660</v>
      </c>
      <c r="C253" t="str">
        <f>"1600"</f>
        <v>1600</v>
      </c>
      <c r="D253" t="str">
        <f>"22280"</f>
        <v>22280</v>
      </c>
      <c r="E253" t="s">
        <v>778</v>
      </c>
      <c r="F253" t="s">
        <v>138</v>
      </c>
      <c r="G253" t="str">
        <f>"GR0022280"</f>
        <v>GR0022280</v>
      </c>
      <c r="H253" t="str">
        <f>" 10"</f>
        <v xml:space="preserve"> 10</v>
      </c>
      <c r="I253">
        <v>0.01</v>
      </c>
      <c r="J253">
        <v>500</v>
      </c>
      <c r="K253" t="s">
        <v>139</v>
      </c>
      <c r="L253" t="s">
        <v>140</v>
      </c>
      <c r="M253" t="s">
        <v>586</v>
      </c>
      <c r="N253" t="s">
        <v>141</v>
      </c>
      <c r="O253" t="s">
        <v>586</v>
      </c>
      <c r="P253" t="s">
        <v>24</v>
      </c>
      <c r="Q253" t="s">
        <v>24</v>
      </c>
      <c r="R253" t="s">
        <v>139</v>
      </c>
    </row>
    <row r="254" spans="1:18" x14ac:dyDescent="0.25">
      <c r="A254" t="str">
        <f>"22281"</f>
        <v>22281</v>
      </c>
      <c r="B254" t="str">
        <f>"01660"</f>
        <v>01660</v>
      </c>
      <c r="C254" t="str">
        <f>"1600"</f>
        <v>1600</v>
      </c>
      <c r="D254" t="str">
        <f>"22281"</f>
        <v>22281</v>
      </c>
      <c r="E254" t="s">
        <v>779</v>
      </c>
      <c r="F254" t="s">
        <v>138</v>
      </c>
      <c r="G254" t="str">
        <f>"GR0022274"</f>
        <v>GR0022274</v>
      </c>
      <c r="H254" t="str">
        <f>" 10"</f>
        <v xml:space="preserve"> 10</v>
      </c>
      <c r="I254">
        <v>0.01</v>
      </c>
      <c r="J254">
        <v>500</v>
      </c>
      <c r="K254" t="s">
        <v>139</v>
      </c>
      <c r="L254" t="s">
        <v>140</v>
      </c>
      <c r="M254" t="s">
        <v>586</v>
      </c>
      <c r="N254" t="s">
        <v>141</v>
      </c>
      <c r="O254" t="s">
        <v>586</v>
      </c>
      <c r="P254" t="s">
        <v>24</v>
      </c>
      <c r="Q254" t="s">
        <v>24</v>
      </c>
      <c r="R254" t="s">
        <v>139</v>
      </c>
    </row>
    <row r="255" spans="1:18" x14ac:dyDescent="0.25">
      <c r="A255" t="str">
        <f>"22282"</f>
        <v>22282</v>
      </c>
      <c r="B255" t="str">
        <f>"01660"</f>
        <v>01660</v>
      </c>
      <c r="C255" t="str">
        <f>"1600"</f>
        <v>1600</v>
      </c>
      <c r="D255" t="str">
        <f>"22282"</f>
        <v>22282</v>
      </c>
      <c r="E255" t="s">
        <v>780</v>
      </c>
      <c r="F255" t="s">
        <v>138</v>
      </c>
      <c r="G255" t="str">
        <f>"GR0022274"</f>
        <v>GR0022274</v>
      </c>
      <c r="H255" t="str">
        <f>" 10"</f>
        <v xml:space="preserve"> 10</v>
      </c>
      <c r="I255">
        <v>0.01</v>
      </c>
      <c r="J255">
        <v>500</v>
      </c>
      <c r="K255" t="s">
        <v>139</v>
      </c>
      <c r="L255" t="s">
        <v>140</v>
      </c>
      <c r="M255" t="s">
        <v>586</v>
      </c>
      <c r="N255" t="s">
        <v>141</v>
      </c>
      <c r="O255" t="s">
        <v>586</v>
      </c>
      <c r="P255" t="s">
        <v>24</v>
      </c>
      <c r="Q255" t="s">
        <v>24</v>
      </c>
      <c r="R255" t="s">
        <v>139</v>
      </c>
    </row>
    <row r="256" spans="1:18" x14ac:dyDescent="0.25">
      <c r="A256" t="str">
        <f>"22650"</f>
        <v>22650</v>
      </c>
      <c r="B256" t="str">
        <f>"01660"</f>
        <v>01660</v>
      </c>
      <c r="C256" t="str">
        <f>"1100"</f>
        <v>1100</v>
      </c>
      <c r="D256" t="str">
        <f>"22650"</f>
        <v>22650</v>
      </c>
      <c r="E256" t="s">
        <v>781</v>
      </c>
      <c r="F256" t="s">
        <v>138</v>
      </c>
      <c r="G256" t="str">
        <f>"GR0022650"</f>
        <v>GR0022650</v>
      </c>
      <c r="H256" t="str">
        <f>" 10"</f>
        <v xml:space="preserve"> 10</v>
      </c>
      <c r="I256">
        <v>0.01</v>
      </c>
      <c r="J256">
        <v>500</v>
      </c>
      <c r="K256" t="s">
        <v>139</v>
      </c>
      <c r="L256" t="s">
        <v>140</v>
      </c>
      <c r="M256" t="s">
        <v>141</v>
      </c>
      <c r="O256" t="s">
        <v>140</v>
      </c>
      <c r="P256" t="s">
        <v>24</v>
      </c>
      <c r="Q256" t="s">
        <v>24</v>
      </c>
      <c r="R256" t="s">
        <v>139</v>
      </c>
    </row>
    <row r="257" spans="1:18" x14ac:dyDescent="0.25">
      <c r="A257" t="str">
        <f>"22655"</f>
        <v>22655</v>
      </c>
      <c r="B257" t="str">
        <f>"01660"</f>
        <v>01660</v>
      </c>
      <c r="C257" t="str">
        <f>"1600"</f>
        <v>1600</v>
      </c>
      <c r="D257" t="str">
        <f>"22655"</f>
        <v>22655</v>
      </c>
      <c r="E257" t="s">
        <v>782</v>
      </c>
      <c r="F257" t="s">
        <v>138</v>
      </c>
      <c r="G257" t="str">
        <f>"GR0022655"</f>
        <v>GR0022655</v>
      </c>
      <c r="H257" t="str">
        <f>" 10"</f>
        <v xml:space="preserve"> 10</v>
      </c>
      <c r="I257">
        <v>0.01</v>
      </c>
      <c r="J257">
        <v>500</v>
      </c>
      <c r="K257" t="s">
        <v>139</v>
      </c>
      <c r="L257" t="s">
        <v>140</v>
      </c>
      <c r="M257" t="s">
        <v>141</v>
      </c>
      <c r="O257" t="s">
        <v>586</v>
      </c>
      <c r="P257" t="s">
        <v>24</v>
      </c>
      <c r="Q257" t="s">
        <v>24</v>
      </c>
      <c r="R257" t="s">
        <v>139</v>
      </c>
    </row>
    <row r="258" spans="1:18" x14ac:dyDescent="0.25">
      <c r="A258" t="str">
        <f>"24540"</f>
        <v>24540</v>
      </c>
      <c r="B258" t="str">
        <f>"01660"</f>
        <v>01660</v>
      </c>
      <c r="C258" t="str">
        <f>"1600"</f>
        <v>1600</v>
      </c>
      <c r="D258" t="str">
        <f>"24540"</f>
        <v>24540</v>
      </c>
      <c r="E258" t="s">
        <v>801</v>
      </c>
      <c r="F258" t="s">
        <v>138</v>
      </c>
      <c r="G258" t="str">
        <f>"GR0024538"</f>
        <v>GR0024538</v>
      </c>
      <c r="H258" t="str">
        <f>" 10"</f>
        <v xml:space="preserve"> 10</v>
      </c>
      <c r="I258">
        <v>0.01</v>
      </c>
      <c r="J258">
        <v>500</v>
      </c>
      <c r="K258" t="s">
        <v>139</v>
      </c>
      <c r="L258" t="s">
        <v>140</v>
      </c>
      <c r="M258" t="s">
        <v>141</v>
      </c>
      <c r="O258" t="s">
        <v>586</v>
      </c>
      <c r="P258" t="s">
        <v>24</v>
      </c>
      <c r="Q258" t="s">
        <v>24</v>
      </c>
      <c r="R258" t="s">
        <v>139</v>
      </c>
    </row>
    <row r="259" spans="1:18" x14ac:dyDescent="0.25">
      <c r="A259" t="str">
        <f>"24541"</f>
        <v>24541</v>
      </c>
      <c r="B259" t="str">
        <f>"01660"</f>
        <v>01660</v>
      </c>
      <c r="C259" t="str">
        <f>"1600"</f>
        <v>1600</v>
      </c>
      <c r="D259" t="str">
        <f>"24541"</f>
        <v>24541</v>
      </c>
      <c r="E259" t="s">
        <v>802</v>
      </c>
      <c r="F259" t="s">
        <v>138</v>
      </c>
      <c r="G259" t="str">
        <f>"GR0024538"</f>
        <v>GR0024538</v>
      </c>
      <c r="H259" t="str">
        <f>" 10"</f>
        <v xml:space="preserve"> 10</v>
      </c>
      <c r="I259">
        <v>0.01</v>
      </c>
      <c r="J259">
        <v>500</v>
      </c>
      <c r="K259" t="s">
        <v>139</v>
      </c>
      <c r="L259" t="s">
        <v>140</v>
      </c>
      <c r="M259" t="s">
        <v>141</v>
      </c>
      <c r="O259" t="s">
        <v>586</v>
      </c>
      <c r="P259" t="s">
        <v>24</v>
      </c>
      <c r="Q259" t="s">
        <v>24</v>
      </c>
      <c r="R259" t="s">
        <v>139</v>
      </c>
    </row>
    <row r="260" spans="1:18" x14ac:dyDescent="0.25">
      <c r="A260" t="str">
        <f>"24542"</f>
        <v>24542</v>
      </c>
      <c r="B260" t="str">
        <f>"01660"</f>
        <v>01660</v>
      </c>
      <c r="C260" t="str">
        <f>"1600"</f>
        <v>1600</v>
      </c>
      <c r="D260" t="str">
        <f>"24542"</f>
        <v>24542</v>
      </c>
      <c r="E260" t="s">
        <v>803</v>
      </c>
      <c r="F260" t="s">
        <v>138</v>
      </c>
      <c r="G260" t="str">
        <f>"GR0024542"</f>
        <v>GR0024542</v>
      </c>
      <c r="H260" t="str">
        <f>" 10"</f>
        <v xml:space="preserve"> 10</v>
      </c>
      <c r="I260">
        <v>0.01</v>
      </c>
      <c r="J260">
        <v>500</v>
      </c>
      <c r="K260" t="s">
        <v>139</v>
      </c>
      <c r="L260" t="s">
        <v>140</v>
      </c>
      <c r="M260" t="s">
        <v>141</v>
      </c>
      <c r="O260" t="s">
        <v>586</v>
      </c>
      <c r="P260" t="s">
        <v>24</v>
      </c>
      <c r="Q260" t="s">
        <v>24</v>
      </c>
      <c r="R260" t="s">
        <v>139</v>
      </c>
    </row>
    <row r="261" spans="1:18" x14ac:dyDescent="0.25">
      <c r="A261" t="str">
        <f>"24543"</f>
        <v>24543</v>
      </c>
      <c r="B261" t="str">
        <f>"01660"</f>
        <v>01660</v>
      </c>
      <c r="C261" t="str">
        <f>"1600"</f>
        <v>1600</v>
      </c>
      <c r="D261" t="str">
        <f>"24543"</f>
        <v>24543</v>
      </c>
      <c r="E261" t="s">
        <v>804</v>
      </c>
      <c r="F261" t="s">
        <v>138</v>
      </c>
      <c r="G261" t="str">
        <f>"GR0024542"</f>
        <v>GR0024542</v>
      </c>
      <c r="H261" t="str">
        <f>" 10"</f>
        <v xml:space="preserve"> 10</v>
      </c>
      <c r="I261">
        <v>0.01</v>
      </c>
      <c r="J261">
        <v>500</v>
      </c>
      <c r="K261" t="s">
        <v>139</v>
      </c>
      <c r="L261" t="s">
        <v>140</v>
      </c>
      <c r="M261" t="s">
        <v>141</v>
      </c>
      <c r="O261" t="s">
        <v>586</v>
      </c>
      <c r="P261" t="s">
        <v>24</v>
      </c>
      <c r="Q261" t="s">
        <v>24</v>
      </c>
      <c r="R261" t="s">
        <v>139</v>
      </c>
    </row>
    <row r="262" spans="1:18" x14ac:dyDescent="0.25">
      <c r="A262" t="str">
        <f>"25116"</f>
        <v>25116</v>
      </c>
      <c r="B262" t="str">
        <f>"01705"</f>
        <v>01705</v>
      </c>
      <c r="C262" t="str">
        <f>"1600"</f>
        <v>1600</v>
      </c>
      <c r="D262" t="str">
        <f>"25116"</f>
        <v>25116</v>
      </c>
      <c r="E262" t="s">
        <v>809</v>
      </c>
      <c r="F262" t="s">
        <v>153</v>
      </c>
      <c r="G262" t="str">
        <f>"GR0025116"</f>
        <v>GR0025116</v>
      </c>
      <c r="H262" t="str">
        <f>" 10"</f>
        <v xml:space="preserve"> 10</v>
      </c>
      <c r="I262">
        <v>0.01</v>
      </c>
      <c r="J262">
        <v>500</v>
      </c>
      <c r="K262" t="s">
        <v>139</v>
      </c>
      <c r="L262" t="s">
        <v>140</v>
      </c>
      <c r="M262" t="s">
        <v>141</v>
      </c>
      <c r="O262" t="s">
        <v>140</v>
      </c>
      <c r="P262" t="s">
        <v>24</v>
      </c>
      <c r="Q262" t="s">
        <v>24</v>
      </c>
      <c r="R262" t="s">
        <v>139</v>
      </c>
    </row>
    <row r="263" spans="1:18" x14ac:dyDescent="0.25">
      <c r="A263" t="str">
        <f>"25165"</f>
        <v>25165</v>
      </c>
      <c r="B263" t="str">
        <f>"01695"</f>
        <v>01695</v>
      </c>
      <c r="C263" t="str">
        <f>"1600"</f>
        <v>1600</v>
      </c>
      <c r="D263" t="str">
        <f>"25165"</f>
        <v>25165</v>
      </c>
      <c r="E263" t="s">
        <v>821</v>
      </c>
      <c r="F263" t="s">
        <v>149</v>
      </c>
      <c r="G263" t="str">
        <f>"GR0025165"</f>
        <v>GR0025165</v>
      </c>
      <c r="H263" t="str">
        <f>" 10"</f>
        <v xml:space="preserve"> 10</v>
      </c>
      <c r="I263">
        <v>0.01</v>
      </c>
      <c r="J263">
        <v>500</v>
      </c>
      <c r="K263" t="s">
        <v>139</v>
      </c>
      <c r="L263" t="s">
        <v>141</v>
      </c>
      <c r="P263" t="s">
        <v>24</v>
      </c>
      <c r="Q263" t="s">
        <v>24</v>
      </c>
      <c r="R263" t="s">
        <v>139</v>
      </c>
    </row>
    <row r="264" spans="1:18" x14ac:dyDescent="0.25">
      <c r="A264" t="str">
        <f>"84040"</f>
        <v>84040</v>
      </c>
      <c r="B264" t="str">
        <f>"07020"</f>
        <v>07020</v>
      </c>
      <c r="C264" t="str">
        <f>"1700"</f>
        <v>1700</v>
      </c>
      <c r="D264" t="str">
        <f>"84040"</f>
        <v>84040</v>
      </c>
      <c r="E264" t="s">
        <v>949</v>
      </c>
      <c r="F264" t="s">
        <v>904</v>
      </c>
      <c r="G264" t="str">
        <f>""</f>
        <v/>
      </c>
      <c r="H264" t="str">
        <f>" 10"</f>
        <v xml:space="preserve"> 10</v>
      </c>
      <c r="I264">
        <v>0.01</v>
      </c>
      <c r="J264">
        <v>500</v>
      </c>
      <c r="K264" t="s">
        <v>139</v>
      </c>
      <c r="L264" t="s">
        <v>140</v>
      </c>
      <c r="M264" t="s">
        <v>141</v>
      </c>
      <c r="P264" t="s">
        <v>107</v>
      </c>
      <c r="Q264" t="s">
        <v>107</v>
      </c>
      <c r="R264" t="s">
        <v>139</v>
      </c>
    </row>
    <row r="265" spans="1:18" x14ac:dyDescent="0.25">
      <c r="A265" t="str">
        <f>"84230"</f>
        <v>84230</v>
      </c>
      <c r="B265" t="str">
        <f>"07020"</f>
        <v>07020</v>
      </c>
      <c r="C265" t="str">
        <f>"1700"</f>
        <v>1700</v>
      </c>
      <c r="D265" t="str">
        <f>"84230"</f>
        <v>84230</v>
      </c>
      <c r="E265" t="s">
        <v>1077</v>
      </c>
      <c r="F265" t="s">
        <v>904</v>
      </c>
      <c r="G265" t="str">
        <f>""</f>
        <v/>
      </c>
      <c r="H265" t="str">
        <f>" 10"</f>
        <v xml:space="preserve"> 10</v>
      </c>
      <c r="I265">
        <v>0.01</v>
      </c>
      <c r="J265">
        <v>500</v>
      </c>
      <c r="K265" t="s">
        <v>139</v>
      </c>
      <c r="L265" t="s">
        <v>140</v>
      </c>
      <c r="M265" t="s">
        <v>141</v>
      </c>
      <c r="P265" t="s">
        <v>107</v>
      </c>
      <c r="Q265" t="s">
        <v>107</v>
      </c>
      <c r="R265" t="s">
        <v>140</v>
      </c>
    </row>
    <row r="266" spans="1:18" x14ac:dyDescent="0.25">
      <c r="A266" t="str">
        <f>"85026"</f>
        <v>85026</v>
      </c>
      <c r="B266" t="str">
        <f>"07030"</f>
        <v>07030</v>
      </c>
      <c r="C266" t="str">
        <f>"8000"</f>
        <v>8000</v>
      </c>
      <c r="D266" t="str">
        <f>"85026"</f>
        <v>85026</v>
      </c>
      <c r="E266" t="s">
        <v>1126</v>
      </c>
      <c r="F266" t="s">
        <v>1121</v>
      </c>
      <c r="G266" t="str">
        <f>""</f>
        <v/>
      </c>
      <c r="H266" t="str">
        <f>" 10"</f>
        <v xml:space="preserve"> 10</v>
      </c>
      <c r="I266">
        <v>0.01</v>
      </c>
      <c r="J266">
        <v>500</v>
      </c>
      <c r="K266" t="s">
        <v>139</v>
      </c>
      <c r="L266" t="s">
        <v>141</v>
      </c>
      <c r="P266" t="s">
        <v>24</v>
      </c>
      <c r="Q266" t="s">
        <v>24</v>
      </c>
      <c r="R266" t="s">
        <v>139</v>
      </c>
    </row>
    <row r="267" spans="1:18" x14ac:dyDescent="0.25">
      <c r="A267" t="str">
        <f>"85055"</f>
        <v>85055</v>
      </c>
      <c r="B267" t="str">
        <f>"07030"</f>
        <v>07030</v>
      </c>
      <c r="C267" t="str">
        <f>"8000"</f>
        <v>8000</v>
      </c>
      <c r="D267" t="str">
        <f>"85055"</f>
        <v>85055</v>
      </c>
      <c r="E267" t="s">
        <v>1129</v>
      </c>
      <c r="F267" t="s">
        <v>1121</v>
      </c>
      <c r="G267" t="str">
        <f>""</f>
        <v/>
      </c>
      <c r="H267" t="str">
        <f>" 10"</f>
        <v xml:space="preserve"> 10</v>
      </c>
      <c r="I267">
        <v>0.01</v>
      </c>
      <c r="J267">
        <v>500</v>
      </c>
      <c r="K267" t="s">
        <v>139</v>
      </c>
      <c r="L267" t="s">
        <v>140</v>
      </c>
      <c r="M267" t="s">
        <v>141</v>
      </c>
      <c r="P267" t="s">
        <v>24</v>
      </c>
      <c r="Q267" t="s">
        <v>24</v>
      </c>
      <c r="R267" t="s">
        <v>139</v>
      </c>
    </row>
    <row r="268" spans="1:18" x14ac:dyDescent="0.25">
      <c r="A268" t="str">
        <f>"10001"</f>
        <v>10001</v>
      </c>
      <c r="B268" t="str">
        <f>"01200"</f>
        <v>01200</v>
      </c>
      <c r="C268" t="str">
        <f>"1100"</f>
        <v>1100</v>
      </c>
      <c r="D268" t="str">
        <f>"01200"</f>
        <v>01200</v>
      </c>
      <c r="E268" t="s">
        <v>20</v>
      </c>
      <c r="F268" t="s">
        <v>55</v>
      </c>
      <c r="G268" t="str">
        <f>""</f>
        <v/>
      </c>
      <c r="H268" t="str">
        <f>" 00"</f>
        <v xml:space="preserve"> 00</v>
      </c>
      <c r="I268">
        <v>0.01</v>
      </c>
      <c r="J268">
        <v>9999999.9900000002</v>
      </c>
      <c r="K268" t="s">
        <v>56</v>
      </c>
      <c r="L268" t="s">
        <v>57</v>
      </c>
      <c r="M268" t="s">
        <v>58</v>
      </c>
      <c r="P268" t="s">
        <v>29</v>
      </c>
      <c r="Q268" t="s">
        <v>29</v>
      </c>
      <c r="R268" t="s">
        <v>59</v>
      </c>
    </row>
    <row r="269" spans="1:18" x14ac:dyDescent="0.25">
      <c r="A269" t="str">
        <f>"10001"</f>
        <v>10001</v>
      </c>
      <c r="B269" t="str">
        <f>"01370"</f>
        <v>01370</v>
      </c>
      <c r="C269" t="str">
        <f>"1100"</f>
        <v>1100</v>
      </c>
      <c r="D269" t="str">
        <f>"01370"</f>
        <v>01370</v>
      </c>
      <c r="E269" t="s">
        <v>20</v>
      </c>
      <c r="F269" t="s">
        <v>100</v>
      </c>
      <c r="G269" t="str">
        <f>""</f>
        <v/>
      </c>
      <c r="H269" t="str">
        <f>" 00"</f>
        <v xml:space="preserve"> 00</v>
      </c>
      <c r="I269">
        <v>0.01</v>
      </c>
      <c r="J269">
        <v>9999999.9900000002</v>
      </c>
      <c r="K269" t="s">
        <v>56</v>
      </c>
      <c r="L269" t="s">
        <v>101</v>
      </c>
      <c r="M269" t="s">
        <v>57</v>
      </c>
      <c r="N269" t="s">
        <v>58</v>
      </c>
      <c r="P269" t="s">
        <v>29</v>
      </c>
      <c r="Q269" t="s">
        <v>29</v>
      </c>
      <c r="R269" t="s">
        <v>101</v>
      </c>
    </row>
    <row r="270" spans="1:18" x14ac:dyDescent="0.25">
      <c r="A270" t="str">
        <f>"10001"</f>
        <v>10001</v>
      </c>
      <c r="B270" t="str">
        <f>"01400"</f>
        <v>01400</v>
      </c>
      <c r="C270" t="str">
        <f>"1300"</f>
        <v>1300</v>
      </c>
      <c r="D270" t="str">
        <f>"01400"</f>
        <v>01400</v>
      </c>
      <c r="E270" t="s">
        <v>20</v>
      </c>
      <c r="F270" t="s">
        <v>110</v>
      </c>
      <c r="G270" t="str">
        <f>""</f>
        <v/>
      </c>
      <c r="H270" t="str">
        <f>" 00"</f>
        <v xml:space="preserve"> 00</v>
      </c>
      <c r="I270">
        <v>0.01</v>
      </c>
      <c r="J270">
        <v>9999999.9900000002</v>
      </c>
      <c r="K270" t="s">
        <v>56</v>
      </c>
      <c r="L270" t="s">
        <v>57</v>
      </c>
      <c r="M270" t="s">
        <v>58</v>
      </c>
      <c r="P270" t="s">
        <v>29</v>
      </c>
      <c r="Q270" t="s">
        <v>29</v>
      </c>
      <c r="R270" t="s">
        <v>59</v>
      </c>
    </row>
    <row r="271" spans="1:18" x14ac:dyDescent="0.25">
      <c r="A271" t="str">
        <f>"10001"</f>
        <v>10001</v>
      </c>
      <c r="B271" t="str">
        <f>"01410"</f>
        <v>01410</v>
      </c>
      <c r="C271" t="str">
        <f>"1300"</f>
        <v>1300</v>
      </c>
      <c r="D271" t="str">
        <f>"01410"</f>
        <v>01410</v>
      </c>
      <c r="E271" t="s">
        <v>20</v>
      </c>
      <c r="F271" t="s">
        <v>113</v>
      </c>
      <c r="G271" t="str">
        <f>""</f>
        <v/>
      </c>
      <c r="H271" t="str">
        <f>" 00"</f>
        <v xml:space="preserve"> 00</v>
      </c>
      <c r="I271">
        <v>0.01</v>
      </c>
      <c r="J271">
        <v>9999999.9900000002</v>
      </c>
      <c r="K271" t="s">
        <v>56</v>
      </c>
      <c r="L271" t="s">
        <v>57</v>
      </c>
      <c r="M271" t="s">
        <v>58</v>
      </c>
      <c r="P271" t="s">
        <v>29</v>
      </c>
      <c r="Q271" t="s">
        <v>29</v>
      </c>
      <c r="R271" t="s">
        <v>59</v>
      </c>
    </row>
    <row r="272" spans="1:18" x14ac:dyDescent="0.25">
      <c r="A272" t="str">
        <f>"10001"</f>
        <v>10001</v>
      </c>
      <c r="B272" t="str">
        <f>"01420"</f>
        <v>01420</v>
      </c>
      <c r="C272" t="str">
        <f>"1300"</f>
        <v>1300</v>
      </c>
      <c r="D272" t="str">
        <f>"01420"</f>
        <v>01420</v>
      </c>
      <c r="E272" t="s">
        <v>20</v>
      </c>
      <c r="F272" t="s">
        <v>114</v>
      </c>
      <c r="G272" t="str">
        <f>""</f>
        <v/>
      </c>
      <c r="H272" t="str">
        <f>" 00"</f>
        <v xml:space="preserve"> 00</v>
      </c>
      <c r="I272">
        <v>0.01</v>
      </c>
      <c r="J272">
        <v>9999999.9900000002</v>
      </c>
      <c r="K272" t="s">
        <v>56</v>
      </c>
      <c r="L272" t="s">
        <v>57</v>
      </c>
      <c r="M272" t="s">
        <v>58</v>
      </c>
      <c r="P272" t="s">
        <v>29</v>
      </c>
      <c r="Q272" t="s">
        <v>29</v>
      </c>
      <c r="R272" t="s">
        <v>59</v>
      </c>
    </row>
    <row r="273" spans="1:18" x14ac:dyDescent="0.25">
      <c r="A273" t="str">
        <f>"10001"</f>
        <v>10001</v>
      </c>
      <c r="B273" t="str">
        <f>"01430"</f>
        <v>01430</v>
      </c>
      <c r="C273" t="str">
        <f>"1300"</f>
        <v>1300</v>
      </c>
      <c r="D273" t="str">
        <f>"01430"</f>
        <v>01430</v>
      </c>
      <c r="E273" t="s">
        <v>20</v>
      </c>
      <c r="F273" t="s">
        <v>115</v>
      </c>
      <c r="G273" t="str">
        <f>""</f>
        <v/>
      </c>
      <c r="H273" t="str">
        <f>" 00"</f>
        <v xml:space="preserve"> 00</v>
      </c>
      <c r="I273">
        <v>0.01</v>
      </c>
      <c r="J273">
        <v>9999999.9900000002</v>
      </c>
      <c r="K273" t="s">
        <v>56</v>
      </c>
      <c r="L273" t="s">
        <v>57</v>
      </c>
      <c r="M273" t="s">
        <v>58</v>
      </c>
      <c r="P273" t="s">
        <v>29</v>
      </c>
      <c r="Q273" t="s">
        <v>29</v>
      </c>
      <c r="R273" t="s">
        <v>59</v>
      </c>
    </row>
    <row r="274" spans="1:18" x14ac:dyDescent="0.25">
      <c r="A274" t="str">
        <f>"10001"</f>
        <v>10001</v>
      </c>
      <c r="B274" t="str">
        <f>"01450"</f>
        <v>01450</v>
      </c>
      <c r="C274" t="str">
        <f>"1300"</f>
        <v>1300</v>
      </c>
      <c r="D274" t="str">
        <f>"01450"</f>
        <v>01450</v>
      </c>
      <c r="E274" t="s">
        <v>20</v>
      </c>
      <c r="F274" t="s">
        <v>119</v>
      </c>
      <c r="G274" t="str">
        <f>""</f>
        <v/>
      </c>
      <c r="H274" t="str">
        <f>" 00"</f>
        <v xml:space="preserve"> 00</v>
      </c>
      <c r="I274">
        <v>0.01</v>
      </c>
      <c r="J274">
        <v>9999999.9900000002</v>
      </c>
      <c r="K274" t="s">
        <v>56</v>
      </c>
      <c r="L274" t="s">
        <v>57</v>
      </c>
      <c r="M274" t="s">
        <v>58</v>
      </c>
      <c r="P274" t="s">
        <v>29</v>
      </c>
      <c r="Q274" t="s">
        <v>29</v>
      </c>
      <c r="R274" t="s">
        <v>59</v>
      </c>
    </row>
    <row r="275" spans="1:18" x14ac:dyDescent="0.25">
      <c r="A275" t="str">
        <f>"10001"</f>
        <v>10001</v>
      </c>
      <c r="B275" t="str">
        <f>"01460"</f>
        <v>01460</v>
      </c>
      <c r="C275" t="str">
        <f>"1300"</f>
        <v>1300</v>
      </c>
      <c r="D275" t="str">
        <f>"01460"</f>
        <v>01460</v>
      </c>
      <c r="E275" t="s">
        <v>20</v>
      </c>
      <c r="F275" t="s">
        <v>120</v>
      </c>
      <c r="G275" t="str">
        <f>""</f>
        <v/>
      </c>
      <c r="H275" t="str">
        <f>" 00"</f>
        <v xml:space="preserve"> 00</v>
      </c>
      <c r="I275">
        <v>0.01</v>
      </c>
      <c r="J275">
        <v>9999999.9900000002</v>
      </c>
      <c r="K275" t="s">
        <v>56</v>
      </c>
      <c r="L275" t="s">
        <v>57</v>
      </c>
      <c r="M275" t="s">
        <v>58</v>
      </c>
      <c r="P275" t="s">
        <v>29</v>
      </c>
      <c r="Q275" t="s">
        <v>29</v>
      </c>
      <c r="R275" t="s">
        <v>59</v>
      </c>
    </row>
    <row r="276" spans="1:18" x14ac:dyDescent="0.25">
      <c r="A276" t="str">
        <f>"10001"</f>
        <v>10001</v>
      </c>
      <c r="B276" t="str">
        <f>"01500"</f>
        <v>01500</v>
      </c>
      <c r="C276" t="str">
        <f>"1100"</f>
        <v>1100</v>
      </c>
      <c r="D276" t="str">
        <f>"01500"</f>
        <v>01500</v>
      </c>
      <c r="E276" t="s">
        <v>20</v>
      </c>
      <c r="F276" t="s">
        <v>123</v>
      </c>
      <c r="G276" t="str">
        <f>""</f>
        <v/>
      </c>
      <c r="H276" t="str">
        <f>" 00"</f>
        <v xml:space="preserve"> 00</v>
      </c>
      <c r="I276">
        <v>0.01</v>
      </c>
      <c r="J276">
        <v>9999999.9900000002</v>
      </c>
      <c r="K276" t="s">
        <v>56</v>
      </c>
      <c r="L276" t="s">
        <v>57</v>
      </c>
      <c r="M276" t="s">
        <v>58</v>
      </c>
      <c r="P276" t="s">
        <v>29</v>
      </c>
      <c r="Q276" t="s">
        <v>29</v>
      </c>
      <c r="R276" t="s">
        <v>59</v>
      </c>
    </row>
    <row r="277" spans="1:18" x14ac:dyDescent="0.25">
      <c r="A277" t="str">
        <f>"10001"</f>
        <v>10001</v>
      </c>
      <c r="B277" t="str">
        <f>"01505"</f>
        <v>01505</v>
      </c>
      <c r="C277" t="str">
        <f>"1300"</f>
        <v>1300</v>
      </c>
      <c r="D277" t="str">
        <f>"01505"</f>
        <v>01505</v>
      </c>
      <c r="E277" t="s">
        <v>20</v>
      </c>
      <c r="F277" t="s">
        <v>124</v>
      </c>
      <c r="G277" t="str">
        <f>""</f>
        <v/>
      </c>
      <c r="H277" t="str">
        <f>" 00"</f>
        <v xml:space="preserve"> 00</v>
      </c>
      <c r="I277">
        <v>0.01</v>
      </c>
      <c r="J277">
        <v>9999999.9900000002</v>
      </c>
      <c r="K277" t="s">
        <v>56</v>
      </c>
      <c r="L277" t="s">
        <v>57</v>
      </c>
      <c r="M277" t="s">
        <v>58</v>
      </c>
      <c r="P277" t="s">
        <v>29</v>
      </c>
      <c r="Q277" t="s">
        <v>29</v>
      </c>
      <c r="R277" t="s">
        <v>59</v>
      </c>
    </row>
    <row r="278" spans="1:18" x14ac:dyDescent="0.25">
      <c r="A278" t="str">
        <f>"10001"</f>
        <v>10001</v>
      </c>
      <c r="B278" t="str">
        <f>"01545"</f>
        <v>01545</v>
      </c>
      <c r="C278" t="str">
        <f>"1100"</f>
        <v>1100</v>
      </c>
      <c r="D278" t="str">
        <f>"01545"</f>
        <v>01545</v>
      </c>
      <c r="E278" t="s">
        <v>20</v>
      </c>
      <c r="F278" t="s">
        <v>126</v>
      </c>
      <c r="G278" t="str">
        <f>""</f>
        <v/>
      </c>
      <c r="H278" t="str">
        <f>" 00"</f>
        <v xml:space="preserve"> 00</v>
      </c>
      <c r="I278">
        <v>0.01</v>
      </c>
      <c r="J278">
        <v>9999999.9900000002</v>
      </c>
      <c r="K278" t="s">
        <v>56</v>
      </c>
      <c r="L278" t="s">
        <v>57</v>
      </c>
      <c r="M278" t="s">
        <v>58</v>
      </c>
      <c r="P278" t="s">
        <v>29</v>
      </c>
      <c r="Q278" t="s">
        <v>29</v>
      </c>
      <c r="R278" t="s">
        <v>59</v>
      </c>
    </row>
    <row r="279" spans="1:18" x14ac:dyDescent="0.25">
      <c r="A279" t="str">
        <f>"10001"</f>
        <v>10001</v>
      </c>
      <c r="B279" t="str">
        <f>"01550"</f>
        <v>01550</v>
      </c>
      <c r="C279" t="str">
        <f>"1100"</f>
        <v>1100</v>
      </c>
      <c r="D279" t="str">
        <f>"01550"</f>
        <v>01550</v>
      </c>
      <c r="E279" t="s">
        <v>20</v>
      </c>
      <c r="F279" t="s">
        <v>127</v>
      </c>
      <c r="G279" t="str">
        <f>""</f>
        <v/>
      </c>
      <c r="H279" t="str">
        <f>" 00"</f>
        <v xml:space="preserve"> 00</v>
      </c>
      <c r="I279">
        <v>0.01</v>
      </c>
      <c r="J279">
        <v>9999999.9900000002</v>
      </c>
      <c r="K279" t="s">
        <v>56</v>
      </c>
      <c r="L279" t="s">
        <v>57</v>
      </c>
      <c r="M279" t="s">
        <v>58</v>
      </c>
      <c r="P279" t="s">
        <v>29</v>
      </c>
      <c r="Q279" t="s">
        <v>29</v>
      </c>
      <c r="R279" t="s">
        <v>59</v>
      </c>
    </row>
    <row r="280" spans="1:18" x14ac:dyDescent="0.25">
      <c r="A280" t="str">
        <f>"10001"</f>
        <v>10001</v>
      </c>
      <c r="B280" t="str">
        <f>"01560"</f>
        <v>01560</v>
      </c>
      <c r="C280" t="str">
        <f>"1100"</f>
        <v>1100</v>
      </c>
      <c r="D280" t="str">
        <f>"01560"</f>
        <v>01560</v>
      </c>
      <c r="E280" t="s">
        <v>20</v>
      </c>
      <c r="F280" t="s">
        <v>128</v>
      </c>
      <c r="G280" t="str">
        <f>""</f>
        <v/>
      </c>
      <c r="H280" t="str">
        <f>" 00"</f>
        <v xml:space="preserve"> 00</v>
      </c>
      <c r="I280">
        <v>0.01</v>
      </c>
      <c r="J280">
        <v>9999999.9900000002</v>
      </c>
      <c r="K280" t="s">
        <v>56</v>
      </c>
      <c r="L280" t="s">
        <v>57</v>
      </c>
      <c r="M280" t="s">
        <v>58</v>
      </c>
      <c r="P280" t="s">
        <v>29</v>
      </c>
      <c r="Q280" t="s">
        <v>29</v>
      </c>
      <c r="R280" t="s">
        <v>59</v>
      </c>
    </row>
    <row r="281" spans="1:18" x14ac:dyDescent="0.25">
      <c r="A281" t="str">
        <f>"10001"</f>
        <v>10001</v>
      </c>
      <c r="B281" t="str">
        <f>"01570"</f>
        <v>01570</v>
      </c>
      <c r="C281" t="str">
        <f>"1100"</f>
        <v>1100</v>
      </c>
      <c r="D281" t="str">
        <f>"01570"</f>
        <v>01570</v>
      </c>
      <c r="E281" t="s">
        <v>20</v>
      </c>
      <c r="F281" t="s">
        <v>129</v>
      </c>
      <c r="G281" t="str">
        <f>""</f>
        <v/>
      </c>
      <c r="H281" t="str">
        <f>" 00"</f>
        <v xml:space="preserve"> 00</v>
      </c>
      <c r="I281">
        <v>0.01</v>
      </c>
      <c r="J281">
        <v>9999999.9900000002</v>
      </c>
      <c r="K281" t="s">
        <v>56</v>
      </c>
      <c r="L281" t="s">
        <v>57</v>
      </c>
      <c r="M281" t="s">
        <v>58</v>
      </c>
      <c r="P281" t="s">
        <v>29</v>
      </c>
      <c r="Q281" t="s">
        <v>29</v>
      </c>
      <c r="R281" t="s">
        <v>59</v>
      </c>
    </row>
    <row r="282" spans="1:18" x14ac:dyDescent="0.25">
      <c r="A282" t="str">
        <f>"10001"</f>
        <v>10001</v>
      </c>
      <c r="B282" t="str">
        <f>"01580"</f>
        <v>01580</v>
      </c>
      <c r="C282" t="str">
        <f>"1100"</f>
        <v>1100</v>
      </c>
      <c r="D282" t="str">
        <f>"01580"</f>
        <v>01580</v>
      </c>
      <c r="E282" t="s">
        <v>20</v>
      </c>
      <c r="F282" t="s">
        <v>130</v>
      </c>
      <c r="G282" t="str">
        <f>""</f>
        <v/>
      </c>
      <c r="H282" t="str">
        <f>" 00"</f>
        <v xml:space="preserve"> 00</v>
      </c>
      <c r="I282">
        <v>0.01</v>
      </c>
      <c r="J282">
        <v>9999999.9900000002</v>
      </c>
      <c r="K282" t="s">
        <v>56</v>
      </c>
      <c r="L282" t="s">
        <v>57</v>
      </c>
      <c r="M282" t="s">
        <v>58</v>
      </c>
      <c r="P282" t="s">
        <v>29</v>
      </c>
      <c r="Q282" t="s">
        <v>29</v>
      </c>
      <c r="R282" t="s">
        <v>59</v>
      </c>
    </row>
    <row r="283" spans="1:18" x14ac:dyDescent="0.25">
      <c r="A283" t="str">
        <f>"10001"</f>
        <v>10001</v>
      </c>
      <c r="B283" t="str">
        <f>"01600"</f>
        <v>01600</v>
      </c>
      <c r="C283" t="str">
        <f>"1100"</f>
        <v>1100</v>
      </c>
      <c r="D283" t="str">
        <f>"01600"</f>
        <v>01600</v>
      </c>
      <c r="E283" t="s">
        <v>20</v>
      </c>
      <c r="F283" t="s">
        <v>131</v>
      </c>
      <c r="G283" t="str">
        <f>""</f>
        <v/>
      </c>
      <c r="H283" t="str">
        <f>" 00"</f>
        <v xml:space="preserve"> 00</v>
      </c>
      <c r="I283">
        <v>0.01</v>
      </c>
      <c r="J283">
        <v>9999999.9900000002</v>
      </c>
      <c r="K283" t="s">
        <v>56</v>
      </c>
      <c r="L283" t="s">
        <v>57</v>
      </c>
      <c r="M283" t="s">
        <v>58</v>
      </c>
      <c r="P283" t="s">
        <v>29</v>
      </c>
      <c r="Q283" t="s">
        <v>29</v>
      </c>
      <c r="R283" t="s">
        <v>59</v>
      </c>
    </row>
    <row r="284" spans="1:18" x14ac:dyDescent="0.25">
      <c r="A284" t="str">
        <f>"10001"</f>
        <v>10001</v>
      </c>
      <c r="B284" t="str">
        <f>"01610"</f>
        <v>01610</v>
      </c>
      <c r="C284" t="str">
        <f>"1100"</f>
        <v>1100</v>
      </c>
      <c r="D284" t="str">
        <f>"01610"</f>
        <v>01610</v>
      </c>
      <c r="E284" t="s">
        <v>20</v>
      </c>
      <c r="F284" t="s">
        <v>132</v>
      </c>
      <c r="G284" t="str">
        <f>""</f>
        <v/>
      </c>
      <c r="H284" t="str">
        <f>" 00"</f>
        <v xml:space="preserve"> 00</v>
      </c>
      <c r="I284">
        <v>0.01</v>
      </c>
      <c r="J284">
        <v>9999999.9900000002</v>
      </c>
      <c r="K284" t="s">
        <v>56</v>
      </c>
      <c r="L284" t="s">
        <v>57</v>
      </c>
      <c r="M284" t="s">
        <v>58</v>
      </c>
      <c r="P284" t="s">
        <v>29</v>
      </c>
      <c r="Q284" t="s">
        <v>29</v>
      </c>
      <c r="R284" t="s">
        <v>59</v>
      </c>
    </row>
    <row r="285" spans="1:18" x14ac:dyDescent="0.25">
      <c r="A285" t="str">
        <f>"10001"</f>
        <v>10001</v>
      </c>
      <c r="B285" t="str">
        <f>"01620"</f>
        <v>01620</v>
      </c>
      <c r="C285" t="str">
        <f>"1100"</f>
        <v>1100</v>
      </c>
      <c r="D285" t="str">
        <f>"01620"</f>
        <v>01620</v>
      </c>
      <c r="E285" t="s">
        <v>20</v>
      </c>
      <c r="F285" t="s">
        <v>133</v>
      </c>
      <c r="G285" t="str">
        <f>""</f>
        <v/>
      </c>
      <c r="H285" t="str">
        <f>" 00"</f>
        <v xml:space="preserve"> 00</v>
      </c>
      <c r="I285">
        <v>0.01</v>
      </c>
      <c r="J285">
        <v>9999999.9900000002</v>
      </c>
      <c r="K285" t="s">
        <v>56</v>
      </c>
      <c r="L285" t="s">
        <v>57</v>
      </c>
      <c r="M285" t="s">
        <v>58</v>
      </c>
      <c r="P285" t="s">
        <v>29</v>
      </c>
      <c r="Q285" t="s">
        <v>29</v>
      </c>
      <c r="R285" t="s">
        <v>134</v>
      </c>
    </row>
    <row r="286" spans="1:18" x14ac:dyDescent="0.25">
      <c r="A286" t="str">
        <f>"10001"</f>
        <v>10001</v>
      </c>
      <c r="B286" t="str">
        <f>"01630"</f>
        <v>01630</v>
      </c>
      <c r="C286" t="str">
        <f>"1100"</f>
        <v>1100</v>
      </c>
      <c r="D286" t="str">
        <f>"01630"</f>
        <v>01630</v>
      </c>
      <c r="E286" t="s">
        <v>20</v>
      </c>
      <c r="F286" t="s">
        <v>135</v>
      </c>
      <c r="G286" t="str">
        <f>""</f>
        <v/>
      </c>
      <c r="H286" t="str">
        <f>" 00"</f>
        <v xml:space="preserve"> 00</v>
      </c>
      <c r="I286">
        <v>0.01</v>
      </c>
      <c r="J286">
        <v>9999999.9900000002</v>
      </c>
      <c r="K286" t="s">
        <v>56</v>
      </c>
      <c r="L286" t="s">
        <v>57</v>
      </c>
      <c r="M286" t="s">
        <v>58</v>
      </c>
      <c r="P286" t="s">
        <v>29</v>
      </c>
      <c r="Q286" t="s">
        <v>29</v>
      </c>
      <c r="R286" t="s">
        <v>59</v>
      </c>
    </row>
    <row r="287" spans="1:18" x14ac:dyDescent="0.25">
      <c r="A287" t="str">
        <f>"10001"</f>
        <v>10001</v>
      </c>
      <c r="B287" t="str">
        <f>"01640"</f>
        <v>01640</v>
      </c>
      <c r="C287" t="str">
        <f>"1100"</f>
        <v>1100</v>
      </c>
      <c r="D287" t="str">
        <f>"01640"</f>
        <v>01640</v>
      </c>
      <c r="E287" t="s">
        <v>20</v>
      </c>
      <c r="F287" t="s">
        <v>136</v>
      </c>
      <c r="G287" t="str">
        <f>""</f>
        <v/>
      </c>
      <c r="H287" t="str">
        <f>" 00"</f>
        <v xml:space="preserve"> 00</v>
      </c>
      <c r="I287">
        <v>0.01</v>
      </c>
      <c r="J287">
        <v>9999999.9900000002</v>
      </c>
      <c r="K287" t="s">
        <v>56</v>
      </c>
      <c r="L287" t="s">
        <v>57</v>
      </c>
      <c r="M287" t="s">
        <v>58</v>
      </c>
      <c r="P287" t="s">
        <v>29</v>
      </c>
      <c r="Q287" t="s">
        <v>29</v>
      </c>
      <c r="R287" t="s">
        <v>59</v>
      </c>
    </row>
    <row r="288" spans="1:18" x14ac:dyDescent="0.25">
      <c r="A288" t="str">
        <f>"10001"</f>
        <v>10001</v>
      </c>
      <c r="B288" t="str">
        <f>"01645"</f>
        <v>01645</v>
      </c>
      <c r="C288" t="str">
        <f>"1100"</f>
        <v>1100</v>
      </c>
      <c r="D288" t="str">
        <f>"01645"</f>
        <v>01645</v>
      </c>
      <c r="E288" t="s">
        <v>20</v>
      </c>
      <c r="F288" t="s">
        <v>137</v>
      </c>
      <c r="G288" t="str">
        <f>""</f>
        <v/>
      </c>
      <c r="H288" t="str">
        <f>" 00"</f>
        <v xml:space="preserve"> 00</v>
      </c>
      <c r="I288">
        <v>0.01</v>
      </c>
      <c r="J288">
        <v>9999999.9900000002</v>
      </c>
      <c r="K288" t="s">
        <v>56</v>
      </c>
      <c r="L288" t="s">
        <v>57</v>
      </c>
      <c r="M288" t="s">
        <v>58</v>
      </c>
      <c r="P288" t="s">
        <v>29</v>
      </c>
      <c r="Q288" t="s">
        <v>29</v>
      </c>
      <c r="R288" t="s">
        <v>59</v>
      </c>
    </row>
    <row r="289" spans="1:18" x14ac:dyDescent="0.25">
      <c r="A289" t="str">
        <f>"11006"</f>
        <v>11006</v>
      </c>
      <c r="B289" t="str">
        <f>"01480"</f>
        <v>01480</v>
      </c>
      <c r="C289" t="str">
        <f>"1300"</f>
        <v>1300</v>
      </c>
      <c r="D289" t="str">
        <f>""</f>
        <v/>
      </c>
      <c r="E289" t="s">
        <v>409</v>
      </c>
      <c r="F289" t="s">
        <v>121</v>
      </c>
      <c r="G289" t="str">
        <f>""</f>
        <v/>
      </c>
      <c r="H289" t="str">
        <f>" 00"</f>
        <v xml:space="preserve"> 00</v>
      </c>
      <c r="I289">
        <v>0.01</v>
      </c>
      <c r="J289">
        <v>9999999.9900000002</v>
      </c>
      <c r="K289" t="s">
        <v>56</v>
      </c>
      <c r="L289" t="s">
        <v>57</v>
      </c>
      <c r="M289" t="s">
        <v>58</v>
      </c>
      <c r="P289" t="s">
        <v>29</v>
      </c>
      <c r="Q289" t="s">
        <v>29</v>
      </c>
      <c r="R289" t="s">
        <v>59</v>
      </c>
    </row>
    <row r="290" spans="1:18" x14ac:dyDescent="0.25">
      <c r="A290" t="str">
        <f>"11007"</f>
        <v>11007</v>
      </c>
      <c r="B290" t="str">
        <f>"01410"</f>
        <v>01410</v>
      </c>
      <c r="C290" t="str">
        <f>"1300"</f>
        <v>1300</v>
      </c>
      <c r="D290" t="str">
        <f>""</f>
        <v/>
      </c>
      <c r="E290" t="s">
        <v>410</v>
      </c>
      <c r="F290" t="s">
        <v>113</v>
      </c>
      <c r="G290" t="str">
        <f>""</f>
        <v/>
      </c>
      <c r="H290" t="str">
        <f>" 00"</f>
        <v xml:space="preserve"> 00</v>
      </c>
      <c r="I290">
        <v>0.01</v>
      </c>
      <c r="J290">
        <v>9999999.9900000002</v>
      </c>
      <c r="K290" t="s">
        <v>56</v>
      </c>
      <c r="L290" t="s">
        <v>57</v>
      </c>
      <c r="M290" t="s">
        <v>58</v>
      </c>
      <c r="P290" t="s">
        <v>29</v>
      </c>
      <c r="Q290" t="s">
        <v>29</v>
      </c>
      <c r="R290" t="s">
        <v>59</v>
      </c>
    </row>
    <row r="291" spans="1:18" x14ac:dyDescent="0.25">
      <c r="A291" t="str">
        <f>"11009"</f>
        <v>11009</v>
      </c>
      <c r="B291" t="str">
        <f>"01450"</f>
        <v>01450</v>
      </c>
      <c r="C291" t="str">
        <f>"1300"</f>
        <v>1300</v>
      </c>
      <c r="D291" t="str">
        <f>""</f>
        <v/>
      </c>
      <c r="E291" t="s">
        <v>412</v>
      </c>
      <c r="F291" t="s">
        <v>119</v>
      </c>
      <c r="G291" t="str">
        <f>""</f>
        <v/>
      </c>
      <c r="H291" t="str">
        <f>" 00"</f>
        <v xml:space="preserve"> 00</v>
      </c>
      <c r="I291">
        <v>0.01</v>
      </c>
      <c r="J291">
        <v>9999999.9900000002</v>
      </c>
      <c r="K291" t="s">
        <v>56</v>
      </c>
      <c r="L291" t="s">
        <v>57</v>
      </c>
      <c r="M291" t="s">
        <v>58</v>
      </c>
      <c r="P291" t="s">
        <v>29</v>
      </c>
      <c r="Q291" t="s">
        <v>29</v>
      </c>
      <c r="R291" t="s">
        <v>59</v>
      </c>
    </row>
    <row r="292" spans="1:18" x14ac:dyDescent="0.25">
      <c r="A292" t="str">
        <f>"18013"</f>
        <v>18013</v>
      </c>
      <c r="B292" t="str">
        <f>"01400"</f>
        <v>01400</v>
      </c>
      <c r="C292" t="str">
        <f>"1600"</f>
        <v>1600</v>
      </c>
      <c r="D292" t="str">
        <f>"18013"</f>
        <v>18013</v>
      </c>
      <c r="E292" t="s">
        <v>541</v>
      </c>
      <c r="F292" t="s">
        <v>110</v>
      </c>
      <c r="G292" t="str">
        <f>""</f>
        <v/>
      </c>
      <c r="H292" t="str">
        <f>" 00"</f>
        <v xml:space="preserve"> 00</v>
      </c>
      <c r="I292">
        <v>0.01</v>
      </c>
      <c r="J292">
        <v>9999999.9900000002</v>
      </c>
      <c r="K292" t="s">
        <v>56</v>
      </c>
      <c r="L292" t="s">
        <v>57</v>
      </c>
      <c r="M292" t="s">
        <v>58</v>
      </c>
      <c r="P292" t="s">
        <v>29</v>
      </c>
      <c r="Q292" t="s">
        <v>29</v>
      </c>
      <c r="R292" t="s">
        <v>59</v>
      </c>
    </row>
    <row r="293" spans="1:18" x14ac:dyDescent="0.25">
      <c r="A293" t="str">
        <f>"18032"</f>
        <v>18032</v>
      </c>
      <c r="B293" t="str">
        <f>"01400"</f>
        <v>01400</v>
      </c>
      <c r="C293" t="str">
        <f>"1300"</f>
        <v>1300</v>
      </c>
      <c r="D293" t="str">
        <f>"18032"</f>
        <v>18032</v>
      </c>
      <c r="E293" t="s">
        <v>547</v>
      </c>
      <c r="F293" t="s">
        <v>110</v>
      </c>
      <c r="G293" t="str">
        <f>""</f>
        <v/>
      </c>
      <c r="H293" t="str">
        <f>" 00"</f>
        <v xml:space="preserve"> 00</v>
      </c>
      <c r="I293">
        <v>0.01</v>
      </c>
      <c r="J293">
        <v>9999999.9900000002</v>
      </c>
      <c r="K293" t="s">
        <v>56</v>
      </c>
      <c r="L293" t="s">
        <v>57</v>
      </c>
      <c r="M293" t="s">
        <v>58</v>
      </c>
      <c r="P293" t="s">
        <v>29</v>
      </c>
      <c r="Q293" t="s">
        <v>29</v>
      </c>
      <c r="R293" t="s">
        <v>59</v>
      </c>
    </row>
    <row r="294" spans="1:18" x14ac:dyDescent="0.25">
      <c r="A294" t="str">
        <f>"18063"</f>
        <v>18063</v>
      </c>
      <c r="B294" t="str">
        <f>"01370"</f>
        <v>01370</v>
      </c>
      <c r="C294" t="str">
        <f>"1300"</f>
        <v>1300</v>
      </c>
      <c r="D294" t="str">
        <f>"18063"</f>
        <v>18063</v>
      </c>
      <c r="E294" t="s">
        <v>577</v>
      </c>
      <c r="F294" t="s">
        <v>100</v>
      </c>
      <c r="G294" t="str">
        <f>""</f>
        <v/>
      </c>
      <c r="H294" t="str">
        <f>" 00"</f>
        <v xml:space="preserve"> 00</v>
      </c>
      <c r="I294">
        <v>0.01</v>
      </c>
      <c r="J294">
        <v>9999999.9900000002</v>
      </c>
      <c r="K294" t="s">
        <v>56</v>
      </c>
      <c r="L294" t="s">
        <v>101</v>
      </c>
      <c r="M294" t="s">
        <v>57</v>
      </c>
      <c r="N294" t="s">
        <v>58</v>
      </c>
      <c r="P294" t="s">
        <v>29</v>
      </c>
      <c r="Q294" t="s">
        <v>29</v>
      </c>
      <c r="R294" t="s">
        <v>101</v>
      </c>
    </row>
    <row r="295" spans="1:18" x14ac:dyDescent="0.25">
      <c r="A295" t="str">
        <f>"18065"</f>
        <v>18065</v>
      </c>
      <c r="B295" t="str">
        <f>"01400"</f>
        <v>01400</v>
      </c>
      <c r="C295" t="str">
        <f>"1300"</f>
        <v>1300</v>
      </c>
      <c r="D295" t="str">
        <f>"18065"</f>
        <v>18065</v>
      </c>
      <c r="E295" t="s">
        <v>579</v>
      </c>
      <c r="F295" t="s">
        <v>110</v>
      </c>
      <c r="G295" t="str">
        <f>""</f>
        <v/>
      </c>
      <c r="H295" t="str">
        <f>" 00"</f>
        <v xml:space="preserve"> 00</v>
      </c>
      <c r="I295">
        <v>0.01</v>
      </c>
      <c r="J295">
        <v>9999999.9900000002</v>
      </c>
      <c r="K295" t="s">
        <v>56</v>
      </c>
      <c r="L295" t="s">
        <v>57</v>
      </c>
      <c r="M295" t="s">
        <v>58</v>
      </c>
      <c r="P295" t="s">
        <v>29</v>
      </c>
      <c r="Q295" t="s">
        <v>29</v>
      </c>
      <c r="R295" t="s">
        <v>59</v>
      </c>
    </row>
    <row r="296" spans="1:18" x14ac:dyDescent="0.25">
      <c r="A296" t="str">
        <f>"18095"</f>
        <v>18095</v>
      </c>
      <c r="B296" t="str">
        <f>"01400"</f>
        <v>01400</v>
      </c>
      <c r="C296" t="str">
        <f>"1600"</f>
        <v>1600</v>
      </c>
      <c r="D296" t="str">
        <f>"18095"</f>
        <v>18095</v>
      </c>
      <c r="E296" t="s">
        <v>592</v>
      </c>
      <c r="F296" t="s">
        <v>110</v>
      </c>
      <c r="G296" t="str">
        <f>""</f>
        <v/>
      </c>
      <c r="H296" t="str">
        <f>" 00"</f>
        <v xml:space="preserve"> 00</v>
      </c>
      <c r="I296">
        <v>0.01</v>
      </c>
      <c r="J296">
        <v>9999999.9900000002</v>
      </c>
      <c r="K296" t="s">
        <v>56</v>
      </c>
      <c r="L296" t="s">
        <v>57</v>
      </c>
      <c r="M296" t="s">
        <v>58</v>
      </c>
      <c r="P296" t="s">
        <v>29</v>
      </c>
      <c r="Q296" t="s">
        <v>29</v>
      </c>
      <c r="R296" t="s">
        <v>59</v>
      </c>
    </row>
    <row r="297" spans="1:18" x14ac:dyDescent="0.25">
      <c r="A297" t="str">
        <f>"18125"</f>
        <v>18125</v>
      </c>
      <c r="B297" t="str">
        <f>"01620"</f>
        <v>01620</v>
      </c>
      <c r="C297" t="str">
        <f>"1600"</f>
        <v>1600</v>
      </c>
      <c r="D297" t="str">
        <f>"18125"</f>
        <v>18125</v>
      </c>
      <c r="E297" t="s">
        <v>609</v>
      </c>
      <c r="F297" t="s">
        <v>133</v>
      </c>
      <c r="G297" t="str">
        <f>""</f>
        <v/>
      </c>
      <c r="H297" t="str">
        <f>" 00"</f>
        <v xml:space="preserve"> 00</v>
      </c>
      <c r="I297">
        <v>0.01</v>
      </c>
      <c r="J297">
        <v>9999999.9900000002</v>
      </c>
      <c r="K297" t="s">
        <v>56</v>
      </c>
      <c r="L297" t="s">
        <v>57</v>
      </c>
      <c r="M297" t="s">
        <v>58</v>
      </c>
      <c r="N297" t="s">
        <v>134</v>
      </c>
      <c r="P297" t="s">
        <v>29</v>
      </c>
      <c r="Q297" t="s">
        <v>29</v>
      </c>
      <c r="R297" t="s">
        <v>59</v>
      </c>
    </row>
    <row r="298" spans="1:18" x14ac:dyDescent="0.25">
      <c r="A298" t="str">
        <f>"18127"</f>
        <v>18127</v>
      </c>
      <c r="B298" t="str">
        <f>"01580"</f>
        <v>01580</v>
      </c>
      <c r="C298" t="str">
        <f>"1300"</f>
        <v>1300</v>
      </c>
      <c r="D298" t="str">
        <f>"18127"</f>
        <v>18127</v>
      </c>
      <c r="E298" t="s">
        <v>612</v>
      </c>
      <c r="F298" t="s">
        <v>130</v>
      </c>
      <c r="G298" t="str">
        <f>""</f>
        <v/>
      </c>
      <c r="H298" t="str">
        <f>" 00"</f>
        <v xml:space="preserve"> 00</v>
      </c>
      <c r="I298">
        <v>0.01</v>
      </c>
      <c r="J298">
        <v>9999999.9900000002</v>
      </c>
      <c r="K298" t="s">
        <v>56</v>
      </c>
      <c r="L298" t="s">
        <v>57</v>
      </c>
      <c r="M298" t="s">
        <v>58</v>
      </c>
      <c r="P298" t="s">
        <v>29</v>
      </c>
      <c r="Q298" t="s">
        <v>29</v>
      </c>
      <c r="R298" t="s">
        <v>59</v>
      </c>
    </row>
    <row r="299" spans="1:18" x14ac:dyDescent="0.25">
      <c r="A299" t="str">
        <f>"18131"</f>
        <v>18131</v>
      </c>
      <c r="B299" t="str">
        <f>"01400"</f>
        <v>01400</v>
      </c>
      <c r="C299" t="str">
        <f>"1600"</f>
        <v>1600</v>
      </c>
      <c r="D299" t="str">
        <f>"18131"</f>
        <v>18131</v>
      </c>
      <c r="E299" t="s">
        <v>616</v>
      </c>
      <c r="F299" t="s">
        <v>110</v>
      </c>
      <c r="G299" t="str">
        <f>""</f>
        <v/>
      </c>
      <c r="H299" t="str">
        <f>" 00"</f>
        <v xml:space="preserve"> 00</v>
      </c>
      <c r="I299">
        <v>0.01</v>
      </c>
      <c r="J299">
        <v>9999999.9900000002</v>
      </c>
      <c r="K299" t="s">
        <v>56</v>
      </c>
      <c r="L299" t="s">
        <v>57</v>
      </c>
      <c r="M299" t="s">
        <v>58</v>
      </c>
      <c r="P299" t="s">
        <v>29</v>
      </c>
      <c r="Q299" t="s">
        <v>29</v>
      </c>
      <c r="R299" t="s">
        <v>59</v>
      </c>
    </row>
    <row r="300" spans="1:18" x14ac:dyDescent="0.25">
      <c r="A300" t="str">
        <f>"18132"</f>
        <v>18132</v>
      </c>
      <c r="B300" t="str">
        <f>"01545"</f>
        <v>01545</v>
      </c>
      <c r="C300" t="str">
        <f>"1600"</f>
        <v>1600</v>
      </c>
      <c r="D300" t="str">
        <f>"18132"</f>
        <v>18132</v>
      </c>
      <c r="E300" t="s">
        <v>617</v>
      </c>
      <c r="F300" t="s">
        <v>126</v>
      </c>
      <c r="G300" t="str">
        <f>""</f>
        <v/>
      </c>
      <c r="H300" t="str">
        <f>" 00"</f>
        <v xml:space="preserve"> 00</v>
      </c>
      <c r="I300">
        <v>0.01</v>
      </c>
      <c r="J300">
        <v>9999999.9900000002</v>
      </c>
      <c r="K300" t="s">
        <v>56</v>
      </c>
      <c r="L300" t="s">
        <v>57</v>
      </c>
      <c r="M300" t="s">
        <v>58</v>
      </c>
      <c r="P300" t="s">
        <v>29</v>
      </c>
      <c r="Q300" t="s">
        <v>29</v>
      </c>
      <c r="R300" t="s">
        <v>59</v>
      </c>
    </row>
    <row r="301" spans="1:18" x14ac:dyDescent="0.25">
      <c r="A301" t="str">
        <f>"18133"</f>
        <v>18133</v>
      </c>
      <c r="B301" t="str">
        <f>"01400"</f>
        <v>01400</v>
      </c>
      <c r="C301" t="str">
        <f>"1300"</f>
        <v>1300</v>
      </c>
      <c r="D301" t="str">
        <f>"18133"</f>
        <v>18133</v>
      </c>
      <c r="E301" t="s">
        <v>618</v>
      </c>
      <c r="F301" t="s">
        <v>110</v>
      </c>
      <c r="G301" t="str">
        <f>""</f>
        <v/>
      </c>
      <c r="H301" t="str">
        <f>" 00"</f>
        <v xml:space="preserve"> 00</v>
      </c>
      <c r="I301">
        <v>0.01</v>
      </c>
      <c r="J301">
        <v>9999999.9900000002</v>
      </c>
      <c r="K301" t="s">
        <v>56</v>
      </c>
      <c r="L301" t="s">
        <v>57</v>
      </c>
      <c r="M301" t="s">
        <v>58</v>
      </c>
      <c r="P301" t="s">
        <v>29</v>
      </c>
      <c r="Q301" t="s">
        <v>29</v>
      </c>
      <c r="R301" t="s">
        <v>59</v>
      </c>
    </row>
    <row r="302" spans="1:18" x14ac:dyDescent="0.25">
      <c r="A302" t="str">
        <f>"18134"</f>
        <v>18134</v>
      </c>
      <c r="B302" t="str">
        <f>"01400"</f>
        <v>01400</v>
      </c>
      <c r="C302" t="str">
        <f>"1700"</f>
        <v>1700</v>
      </c>
      <c r="D302" t="str">
        <f>"18134"</f>
        <v>18134</v>
      </c>
      <c r="E302" t="s">
        <v>619</v>
      </c>
      <c r="F302" t="s">
        <v>110</v>
      </c>
      <c r="G302" t="str">
        <f>""</f>
        <v/>
      </c>
      <c r="H302" t="str">
        <f>" 00"</f>
        <v xml:space="preserve"> 00</v>
      </c>
      <c r="I302">
        <v>0.01</v>
      </c>
      <c r="J302">
        <v>9999999.9900000002</v>
      </c>
      <c r="K302" t="s">
        <v>56</v>
      </c>
      <c r="L302" t="s">
        <v>57</v>
      </c>
      <c r="M302" t="s">
        <v>58</v>
      </c>
      <c r="P302" t="s">
        <v>29</v>
      </c>
      <c r="Q302" t="s">
        <v>29</v>
      </c>
      <c r="R302" t="s">
        <v>59</v>
      </c>
    </row>
    <row r="303" spans="1:18" x14ac:dyDescent="0.25">
      <c r="A303" t="str">
        <f>"18501"</f>
        <v>18501</v>
      </c>
      <c r="B303" t="str">
        <f>"01400"</f>
        <v>01400</v>
      </c>
      <c r="C303" t="str">
        <f>"1300"</f>
        <v>1300</v>
      </c>
      <c r="D303" t="str">
        <f>""</f>
        <v/>
      </c>
      <c r="E303" t="s">
        <v>620</v>
      </c>
      <c r="F303" t="s">
        <v>110</v>
      </c>
      <c r="G303" t="str">
        <f>""</f>
        <v/>
      </c>
      <c r="H303" t="str">
        <f>" 00"</f>
        <v xml:space="preserve"> 00</v>
      </c>
      <c r="I303">
        <v>0.01</v>
      </c>
      <c r="J303">
        <v>9999999.9900000002</v>
      </c>
      <c r="K303" t="s">
        <v>56</v>
      </c>
      <c r="L303" t="s">
        <v>57</v>
      </c>
      <c r="M303" t="s">
        <v>58</v>
      </c>
      <c r="P303" t="s">
        <v>29</v>
      </c>
      <c r="Q303" t="s">
        <v>29</v>
      </c>
      <c r="R303" t="s">
        <v>59</v>
      </c>
    </row>
    <row r="304" spans="1:18" x14ac:dyDescent="0.25">
      <c r="A304" t="str">
        <f>"18506"</f>
        <v>18506</v>
      </c>
      <c r="B304" t="str">
        <f>"01370"</f>
        <v>01370</v>
      </c>
      <c r="C304" t="str">
        <f>"1300"</f>
        <v>1300</v>
      </c>
      <c r="D304" t="str">
        <f>""</f>
        <v/>
      </c>
      <c r="E304" t="s">
        <v>624</v>
      </c>
      <c r="F304" t="s">
        <v>100</v>
      </c>
      <c r="G304" t="str">
        <f>""</f>
        <v/>
      </c>
      <c r="H304" t="str">
        <f>" 00"</f>
        <v xml:space="preserve"> 00</v>
      </c>
      <c r="I304">
        <v>0.01</v>
      </c>
      <c r="J304">
        <v>9999999.9900000002</v>
      </c>
      <c r="K304" t="s">
        <v>56</v>
      </c>
      <c r="L304" t="s">
        <v>101</v>
      </c>
      <c r="M304" t="s">
        <v>57</v>
      </c>
      <c r="N304" t="s">
        <v>58</v>
      </c>
      <c r="P304" t="s">
        <v>29</v>
      </c>
      <c r="Q304" t="s">
        <v>29</v>
      </c>
      <c r="R304" t="s">
        <v>101</v>
      </c>
    </row>
    <row r="305" spans="1:18" x14ac:dyDescent="0.25">
      <c r="A305" t="str">
        <f>"18521"</f>
        <v>18521</v>
      </c>
      <c r="B305" t="str">
        <f>"01640"</f>
        <v>01640</v>
      </c>
      <c r="C305" t="str">
        <f>"1100"</f>
        <v>1100</v>
      </c>
      <c r="D305" t="str">
        <f>""</f>
        <v/>
      </c>
      <c r="E305" t="s">
        <v>637</v>
      </c>
      <c r="F305" t="s">
        <v>136</v>
      </c>
      <c r="G305" t="str">
        <f>""</f>
        <v/>
      </c>
      <c r="H305" t="str">
        <f>" 00"</f>
        <v xml:space="preserve"> 00</v>
      </c>
      <c r="I305">
        <v>0.01</v>
      </c>
      <c r="J305">
        <v>9999999.9900000002</v>
      </c>
      <c r="K305" t="s">
        <v>56</v>
      </c>
      <c r="L305" t="s">
        <v>57</v>
      </c>
      <c r="M305" t="s">
        <v>58</v>
      </c>
      <c r="P305" t="s">
        <v>29</v>
      </c>
      <c r="Q305" t="s">
        <v>29</v>
      </c>
      <c r="R305" t="s">
        <v>59</v>
      </c>
    </row>
    <row r="306" spans="1:18" x14ac:dyDescent="0.25">
      <c r="A306" t="str">
        <f>"18523"</f>
        <v>18523</v>
      </c>
      <c r="B306" t="str">
        <f>"01560"</f>
        <v>01560</v>
      </c>
      <c r="C306" t="str">
        <f>"1300"</f>
        <v>1300</v>
      </c>
      <c r="D306" t="str">
        <f>""</f>
        <v/>
      </c>
      <c r="E306" t="s">
        <v>639</v>
      </c>
      <c r="F306" t="s">
        <v>128</v>
      </c>
      <c r="G306" t="str">
        <f>""</f>
        <v/>
      </c>
      <c r="H306" t="str">
        <f>" 00"</f>
        <v xml:space="preserve"> 00</v>
      </c>
      <c r="I306">
        <v>0.01</v>
      </c>
      <c r="J306">
        <v>9999999.9900000002</v>
      </c>
      <c r="K306" t="s">
        <v>56</v>
      </c>
      <c r="L306" t="s">
        <v>57</v>
      </c>
      <c r="M306" t="s">
        <v>58</v>
      </c>
      <c r="P306" t="s">
        <v>29</v>
      </c>
      <c r="Q306" t="s">
        <v>29</v>
      </c>
      <c r="R306" t="s">
        <v>59</v>
      </c>
    </row>
    <row r="307" spans="1:18" x14ac:dyDescent="0.25">
      <c r="A307" t="str">
        <f>"18526"</f>
        <v>18526</v>
      </c>
      <c r="B307" t="str">
        <f>"01550"</f>
        <v>01550</v>
      </c>
      <c r="C307" t="str">
        <f>"1300"</f>
        <v>1300</v>
      </c>
      <c r="D307" t="str">
        <f>""</f>
        <v/>
      </c>
      <c r="E307" t="s">
        <v>642</v>
      </c>
      <c r="F307" t="s">
        <v>127</v>
      </c>
      <c r="G307" t="str">
        <f>""</f>
        <v/>
      </c>
      <c r="H307" t="str">
        <f>" 00"</f>
        <v xml:space="preserve"> 00</v>
      </c>
      <c r="I307">
        <v>0.01</v>
      </c>
      <c r="J307">
        <v>9999999.9900000002</v>
      </c>
      <c r="K307" t="s">
        <v>56</v>
      </c>
      <c r="L307" t="s">
        <v>57</v>
      </c>
      <c r="M307" t="s">
        <v>58</v>
      </c>
      <c r="P307" t="s">
        <v>29</v>
      </c>
      <c r="Q307" t="s">
        <v>29</v>
      </c>
      <c r="R307" t="s">
        <v>59</v>
      </c>
    </row>
    <row r="308" spans="1:18" x14ac:dyDescent="0.25">
      <c r="A308" t="str">
        <f>"18531"</f>
        <v>18531</v>
      </c>
      <c r="B308" t="str">
        <f>"01630"</f>
        <v>01630</v>
      </c>
      <c r="C308" t="str">
        <f>"1300"</f>
        <v>1300</v>
      </c>
      <c r="D308" t="str">
        <f>""</f>
        <v/>
      </c>
      <c r="E308" t="s">
        <v>650</v>
      </c>
      <c r="F308" t="s">
        <v>135</v>
      </c>
      <c r="G308" t="str">
        <f>""</f>
        <v/>
      </c>
      <c r="H308" t="str">
        <f>" 00"</f>
        <v xml:space="preserve"> 00</v>
      </c>
      <c r="I308">
        <v>0.01</v>
      </c>
      <c r="J308">
        <v>9999999.9900000002</v>
      </c>
      <c r="K308" t="s">
        <v>56</v>
      </c>
      <c r="L308" t="s">
        <v>57</v>
      </c>
      <c r="M308" t="s">
        <v>58</v>
      </c>
      <c r="P308" t="s">
        <v>29</v>
      </c>
      <c r="Q308" t="s">
        <v>29</v>
      </c>
      <c r="R308" t="s">
        <v>59</v>
      </c>
    </row>
    <row r="309" spans="1:18" x14ac:dyDescent="0.25">
      <c r="A309" t="str">
        <f>"18534"</f>
        <v>18534</v>
      </c>
      <c r="B309" t="str">
        <f>"01620"</f>
        <v>01620</v>
      </c>
      <c r="C309" t="str">
        <f>"1300"</f>
        <v>1300</v>
      </c>
      <c r="D309" t="str">
        <f>""</f>
        <v/>
      </c>
      <c r="E309" t="s">
        <v>653</v>
      </c>
      <c r="F309" t="s">
        <v>133</v>
      </c>
      <c r="G309" t="str">
        <f>""</f>
        <v/>
      </c>
      <c r="H309" t="str">
        <f>" 00"</f>
        <v xml:space="preserve"> 00</v>
      </c>
      <c r="I309">
        <v>0.01</v>
      </c>
      <c r="J309">
        <v>9999999.9900000002</v>
      </c>
      <c r="K309" t="s">
        <v>56</v>
      </c>
      <c r="L309" t="s">
        <v>57</v>
      </c>
      <c r="M309" t="s">
        <v>58</v>
      </c>
      <c r="P309" t="s">
        <v>29</v>
      </c>
      <c r="Q309" t="s">
        <v>29</v>
      </c>
      <c r="R309" t="s">
        <v>134</v>
      </c>
    </row>
    <row r="310" spans="1:18" x14ac:dyDescent="0.25">
      <c r="A310" t="str">
        <f>"18602"</f>
        <v>18602</v>
      </c>
      <c r="B310" t="str">
        <f>"01545"</f>
        <v>01545</v>
      </c>
      <c r="C310" t="str">
        <f>"1800"</f>
        <v>1800</v>
      </c>
      <c r="D310" t="str">
        <f>""</f>
        <v/>
      </c>
      <c r="E310" t="s">
        <v>656</v>
      </c>
      <c r="F310" t="s">
        <v>126</v>
      </c>
      <c r="G310" t="str">
        <f>""</f>
        <v/>
      </c>
      <c r="H310" t="str">
        <f>" 00"</f>
        <v xml:space="preserve"> 00</v>
      </c>
      <c r="I310">
        <v>0.01</v>
      </c>
      <c r="J310">
        <v>9999999.9900000002</v>
      </c>
      <c r="K310" t="s">
        <v>56</v>
      </c>
      <c r="L310" t="s">
        <v>57</v>
      </c>
      <c r="M310" t="s">
        <v>58</v>
      </c>
      <c r="P310" t="s">
        <v>29</v>
      </c>
      <c r="Q310" t="s">
        <v>29</v>
      </c>
      <c r="R310" t="s">
        <v>59</v>
      </c>
    </row>
    <row r="311" spans="1:18" x14ac:dyDescent="0.25">
      <c r="A311" t="str">
        <f>"18614"</f>
        <v>18614</v>
      </c>
      <c r="B311" t="str">
        <f>"01400"</f>
        <v>01400</v>
      </c>
      <c r="C311" t="str">
        <f>"1800"</f>
        <v>1800</v>
      </c>
      <c r="D311" t="str">
        <f>""</f>
        <v/>
      </c>
      <c r="E311" t="s">
        <v>664</v>
      </c>
      <c r="F311" t="s">
        <v>110</v>
      </c>
      <c r="G311" t="str">
        <f>""</f>
        <v/>
      </c>
      <c r="H311" t="str">
        <f>" 00"</f>
        <v xml:space="preserve"> 00</v>
      </c>
      <c r="I311">
        <v>0.01</v>
      </c>
      <c r="J311">
        <v>9999999.9900000002</v>
      </c>
      <c r="K311" t="s">
        <v>56</v>
      </c>
      <c r="L311" t="s">
        <v>57</v>
      </c>
      <c r="M311" t="s">
        <v>58</v>
      </c>
      <c r="P311" t="s">
        <v>29</v>
      </c>
      <c r="Q311" t="s">
        <v>29</v>
      </c>
      <c r="R311" t="s">
        <v>59</v>
      </c>
    </row>
    <row r="312" spans="1:18" x14ac:dyDescent="0.25">
      <c r="A312" t="str">
        <f>"19323"</f>
        <v>19323</v>
      </c>
      <c r="B312" t="str">
        <f>"01620"</f>
        <v>01620</v>
      </c>
      <c r="C312" t="str">
        <f>"1300"</f>
        <v>1300</v>
      </c>
      <c r="D312" t="str">
        <f>"19323"</f>
        <v>19323</v>
      </c>
      <c r="E312" t="s">
        <v>674</v>
      </c>
      <c r="F312" t="s">
        <v>133</v>
      </c>
      <c r="G312" t="str">
        <f>"GR0019323"</f>
        <v>GR0019323</v>
      </c>
      <c r="H312" t="str">
        <f>" 00"</f>
        <v xml:space="preserve"> 00</v>
      </c>
      <c r="I312">
        <v>0.01</v>
      </c>
      <c r="J312">
        <v>9999999.9900000002</v>
      </c>
      <c r="K312" t="s">
        <v>56</v>
      </c>
      <c r="L312" t="s">
        <v>57</v>
      </c>
      <c r="M312" t="s">
        <v>58</v>
      </c>
      <c r="O312" t="s">
        <v>675</v>
      </c>
      <c r="P312" t="s">
        <v>29</v>
      </c>
      <c r="Q312" t="s">
        <v>29</v>
      </c>
      <c r="R312" t="s">
        <v>59</v>
      </c>
    </row>
    <row r="313" spans="1:18" x14ac:dyDescent="0.25">
      <c r="A313" t="str">
        <f>"19325"</f>
        <v>19325</v>
      </c>
      <c r="B313" t="str">
        <f>"01550"</f>
        <v>01550</v>
      </c>
      <c r="C313" t="str">
        <f>"1300"</f>
        <v>1300</v>
      </c>
      <c r="D313" t="str">
        <f>"19325"</f>
        <v>19325</v>
      </c>
      <c r="E313" t="s">
        <v>676</v>
      </c>
      <c r="F313" t="s">
        <v>127</v>
      </c>
      <c r="G313" t="str">
        <f>"GR0019325"</f>
        <v>GR0019325</v>
      </c>
      <c r="H313" t="str">
        <f>" 00"</f>
        <v xml:space="preserve"> 00</v>
      </c>
      <c r="I313">
        <v>0.01</v>
      </c>
      <c r="J313">
        <v>9999999.9900000002</v>
      </c>
      <c r="K313" t="s">
        <v>56</v>
      </c>
      <c r="L313" t="s">
        <v>57</v>
      </c>
      <c r="M313" t="s">
        <v>58</v>
      </c>
      <c r="O313" t="s">
        <v>122</v>
      </c>
      <c r="P313" t="s">
        <v>29</v>
      </c>
      <c r="Q313" t="s">
        <v>29</v>
      </c>
      <c r="R313" t="s">
        <v>59</v>
      </c>
    </row>
    <row r="314" spans="1:18" x14ac:dyDescent="0.25">
      <c r="A314" t="str">
        <f>"19339"</f>
        <v>19339</v>
      </c>
      <c r="B314" t="str">
        <f>"01560"</f>
        <v>01560</v>
      </c>
      <c r="C314" t="str">
        <f>"1300"</f>
        <v>1300</v>
      </c>
      <c r="D314" t="str">
        <f>"19339"</f>
        <v>19339</v>
      </c>
      <c r="E314" t="s">
        <v>683</v>
      </c>
      <c r="F314" t="s">
        <v>128</v>
      </c>
      <c r="G314" t="str">
        <f>"GR0019339"</f>
        <v>GR0019339</v>
      </c>
      <c r="H314" t="str">
        <f>" 00"</f>
        <v xml:space="preserve"> 00</v>
      </c>
      <c r="I314">
        <v>0.01</v>
      </c>
      <c r="J314">
        <v>9999999.9900000002</v>
      </c>
      <c r="K314" t="s">
        <v>56</v>
      </c>
      <c r="L314" t="s">
        <v>57</v>
      </c>
      <c r="M314" t="s">
        <v>58</v>
      </c>
      <c r="O314" t="s">
        <v>684</v>
      </c>
      <c r="P314" t="s">
        <v>29</v>
      </c>
      <c r="Q314" t="s">
        <v>29</v>
      </c>
      <c r="R314" t="s">
        <v>59</v>
      </c>
    </row>
    <row r="315" spans="1:18" x14ac:dyDescent="0.25">
      <c r="A315" t="str">
        <f>"19349"</f>
        <v>19349</v>
      </c>
      <c r="B315" t="str">
        <f>"01645"</f>
        <v>01645</v>
      </c>
      <c r="C315" t="str">
        <f>"1300"</f>
        <v>1300</v>
      </c>
      <c r="D315" t="str">
        <f>"19349"</f>
        <v>19349</v>
      </c>
      <c r="E315" t="s">
        <v>687</v>
      </c>
      <c r="F315" t="s">
        <v>137</v>
      </c>
      <c r="G315" t="str">
        <f>"GR0019349"</f>
        <v>GR0019349</v>
      </c>
      <c r="H315" t="str">
        <f>" 00"</f>
        <v xml:space="preserve"> 00</v>
      </c>
      <c r="I315">
        <v>0.01</v>
      </c>
      <c r="J315">
        <v>9999999.9900000002</v>
      </c>
      <c r="K315" t="s">
        <v>56</v>
      </c>
      <c r="L315" t="s">
        <v>57</v>
      </c>
      <c r="M315" t="s">
        <v>58</v>
      </c>
      <c r="O315" t="s">
        <v>688</v>
      </c>
      <c r="P315" t="s">
        <v>29</v>
      </c>
      <c r="Q315" t="s">
        <v>29</v>
      </c>
      <c r="R315" t="s">
        <v>59</v>
      </c>
    </row>
    <row r="316" spans="1:18" x14ac:dyDescent="0.25">
      <c r="A316" t="str">
        <f>"19350"</f>
        <v>19350</v>
      </c>
      <c r="B316" t="str">
        <f>"01645"</f>
        <v>01645</v>
      </c>
      <c r="C316" t="str">
        <f>"1300"</f>
        <v>1300</v>
      </c>
      <c r="D316" t="str">
        <f>""</f>
        <v/>
      </c>
      <c r="E316" t="s">
        <v>689</v>
      </c>
      <c r="F316" t="s">
        <v>137</v>
      </c>
      <c r="G316" t="str">
        <f>"GR0019350"</f>
        <v>GR0019350</v>
      </c>
      <c r="H316" t="str">
        <f>" 00"</f>
        <v xml:space="preserve"> 00</v>
      </c>
      <c r="I316">
        <v>0.01</v>
      </c>
      <c r="J316">
        <v>9999999.9900000002</v>
      </c>
      <c r="K316" t="s">
        <v>56</v>
      </c>
      <c r="L316" t="s">
        <v>57</v>
      </c>
      <c r="M316" t="s">
        <v>58</v>
      </c>
      <c r="O316" t="s">
        <v>690</v>
      </c>
      <c r="P316" t="s">
        <v>29</v>
      </c>
      <c r="Q316" t="s">
        <v>29</v>
      </c>
      <c r="R316" t="s">
        <v>59</v>
      </c>
    </row>
    <row r="317" spans="1:18" x14ac:dyDescent="0.25">
      <c r="A317" t="str">
        <f>"19352"</f>
        <v>19352</v>
      </c>
      <c r="B317" t="str">
        <f>"01630"</f>
        <v>01630</v>
      </c>
      <c r="C317" t="str">
        <f>"1300"</f>
        <v>1300</v>
      </c>
      <c r="D317" t="str">
        <f>"19352"</f>
        <v>19352</v>
      </c>
      <c r="E317" t="s">
        <v>691</v>
      </c>
      <c r="F317" t="s">
        <v>135</v>
      </c>
      <c r="G317" t="str">
        <f>"GR0019352"</f>
        <v>GR0019352</v>
      </c>
      <c r="H317" t="str">
        <f>" 00"</f>
        <v xml:space="preserve"> 00</v>
      </c>
      <c r="I317">
        <v>0.01</v>
      </c>
      <c r="J317">
        <v>9999999.9900000002</v>
      </c>
      <c r="K317" t="s">
        <v>56</v>
      </c>
      <c r="L317" t="s">
        <v>57</v>
      </c>
      <c r="M317" t="s">
        <v>58</v>
      </c>
      <c r="O317" t="s">
        <v>692</v>
      </c>
      <c r="P317" t="s">
        <v>29</v>
      </c>
      <c r="Q317" t="s">
        <v>29</v>
      </c>
      <c r="R317" t="s">
        <v>59</v>
      </c>
    </row>
    <row r="318" spans="1:18" x14ac:dyDescent="0.25">
      <c r="A318" t="str">
        <f>"19365"</f>
        <v>19365</v>
      </c>
      <c r="B318" t="str">
        <f>"01560"</f>
        <v>01560</v>
      </c>
      <c r="C318" t="str">
        <f>"1200"</f>
        <v>1200</v>
      </c>
      <c r="D318" t="str">
        <f>"19365"</f>
        <v>19365</v>
      </c>
      <c r="E318" t="s">
        <v>713</v>
      </c>
      <c r="F318" t="s">
        <v>128</v>
      </c>
      <c r="G318" t="str">
        <f>"GR0019365"</f>
        <v>GR0019365</v>
      </c>
      <c r="H318" t="str">
        <f>" 00"</f>
        <v xml:space="preserve"> 00</v>
      </c>
      <c r="I318">
        <v>0.01</v>
      </c>
      <c r="J318">
        <v>9999999.9900000002</v>
      </c>
      <c r="K318" t="s">
        <v>56</v>
      </c>
      <c r="L318" t="s">
        <v>57</v>
      </c>
      <c r="M318" t="s">
        <v>58</v>
      </c>
      <c r="O318" t="s">
        <v>714</v>
      </c>
      <c r="P318" t="s">
        <v>29</v>
      </c>
      <c r="Q318" t="s">
        <v>29</v>
      </c>
      <c r="R318" t="s">
        <v>59</v>
      </c>
    </row>
    <row r="319" spans="1:18" x14ac:dyDescent="0.25">
      <c r="A319" t="str">
        <f>"19366"</f>
        <v>19366</v>
      </c>
      <c r="B319" t="str">
        <f>"01550"</f>
        <v>01550</v>
      </c>
      <c r="C319" t="str">
        <f>"1200"</f>
        <v>1200</v>
      </c>
      <c r="D319" t="str">
        <f>"19366"</f>
        <v>19366</v>
      </c>
      <c r="E319" t="s">
        <v>715</v>
      </c>
      <c r="F319" t="s">
        <v>127</v>
      </c>
      <c r="G319" t="str">
        <f>"GR0019366"</f>
        <v>GR0019366</v>
      </c>
      <c r="H319" t="str">
        <f>" 00"</f>
        <v xml:space="preserve"> 00</v>
      </c>
      <c r="I319">
        <v>0.01</v>
      </c>
      <c r="J319">
        <v>9999999.9900000002</v>
      </c>
      <c r="K319" t="s">
        <v>56</v>
      </c>
      <c r="L319" t="s">
        <v>57</v>
      </c>
      <c r="M319" t="s">
        <v>58</v>
      </c>
      <c r="O319" t="s">
        <v>716</v>
      </c>
      <c r="P319" t="s">
        <v>29</v>
      </c>
      <c r="Q319" t="s">
        <v>29</v>
      </c>
      <c r="R319" t="s">
        <v>59</v>
      </c>
    </row>
    <row r="320" spans="1:18" x14ac:dyDescent="0.25">
      <c r="A320" t="str">
        <f>"19367"</f>
        <v>19367</v>
      </c>
      <c r="B320" t="str">
        <f>"01645"</f>
        <v>01645</v>
      </c>
      <c r="C320" t="str">
        <f>"1200"</f>
        <v>1200</v>
      </c>
      <c r="D320" t="str">
        <f>""</f>
        <v/>
      </c>
      <c r="E320" t="s">
        <v>717</v>
      </c>
      <c r="F320" t="s">
        <v>137</v>
      </c>
      <c r="G320" t="str">
        <f>"GR0019367"</f>
        <v>GR0019367</v>
      </c>
      <c r="H320" t="str">
        <f>" 00"</f>
        <v xml:space="preserve"> 00</v>
      </c>
      <c r="I320">
        <v>0.01</v>
      </c>
      <c r="J320">
        <v>9999999.9900000002</v>
      </c>
      <c r="K320" t="s">
        <v>56</v>
      </c>
      <c r="L320" t="s">
        <v>57</v>
      </c>
      <c r="M320" t="s">
        <v>58</v>
      </c>
      <c r="O320" t="s">
        <v>718</v>
      </c>
      <c r="P320" t="s">
        <v>29</v>
      </c>
      <c r="Q320" t="s">
        <v>29</v>
      </c>
      <c r="R320" t="s">
        <v>59</v>
      </c>
    </row>
    <row r="321" spans="1:18" x14ac:dyDescent="0.25">
      <c r="A321" t="str">
        <f>"19368"</f>
        <v>19368</v>
      </c>
      <c r="B321" t="str">
        <f>"01550"</f>
        <v>01550</v>
      </c>
      <c r="C321" t="str">
        <f>"1200"</f>
        <v>1200</v>
      </c>
      <c r="D321" t="str">
        <f>"19368"</f>
        <v>19368</v>
      </c>
      <c r="E321" t="s">
        <v>719</v>
      </c>
      <c r="F321" t="s">
        <v>127</v>
      </c>
      <c r="G321" t="str">
        <f>"GR0019368"</f>
        <v>GR0019368</v>
      </c>
      <c r="H321" t="str">
        <f>" 00"</f>
        <v xml:space="preserve"> 00</v>
      </c>
      <c r="I321">
        <v>0.01</v>
      </c>
      <c r="J321">
        <v>9999999.9900000002</v>
      </c>
      <c r="K321" t="s">
        <v>56</v>
      </c>
      <c r="L321" t="s">
        <v>57</v>
      </c>
      <c r="M321" t="s">
        <v>58</v>
      </c>
      <c r="O321" t="s">
        <v>720</v>
      </c>
      <c r="P321" t="s">
        <v>29</v>
      </c>
      <c r="Q321" t="s">
        <v>29</v>
      </c>
      <c r="R321" t="s">
        <v>59</v>
      </c>
    </row>
    <row r="322" spans="1:18" x14ac:dyDescent="0.25">
      <c r="A322" t="str">
        <f>"19371"</f>
        <v>19371</v>
      </c>
      <c r="B322" t="str">
        <f>"01645"</f>
        <v>01645</v>
      </c>
      <c r="C322" t="str">
        <f>"1200"</f>
        <v>1200</v>
      </c>
      <c r="D322" t="str">
        <f>""</f>
        <v/>
      </c>
      <c r="E322" t="s">
        <v>725</v>
      </c>
      <c r="F322" t="s">
        <v>137</v>
      </c>
      <c r="G322" t="str">
        <f>"GR0019371"</f>
        <v>GR0019371</v>
      </c>
      <c r="H322" t="str">
        <f>" 00"</f>
        <v xml:space="preserve"> 00</v>
      </c>
      <c r="I322">
        <v>0.01</v>
      </c>
      <c r="J322">
        <v>9999999.9900000002</v>
      </c>
      <c r="K322" t="s">
        <v>56</v>
      </c>
      <c r="L322" t="s">
        <v>57</v>
      </c>
      <c r="M322" t="s">
        <v>58</v>
      </c>
      <c r="O322" t="s">
        <v>688</v>
      </c>
      <c r="P322" t="s">
        <v>29</v>
      </c>
      <c r="Q322" t="s">
        <v>29</v>
      </c>
      <c r="R322" t="s">
        <v>688</v>
      </c>
    </row>
    <row r="323" spans="1:18" x14ac:dyDescent="0.25">
      <c r="A323" t="str">
        <f>"19378"</f>
        <v>19378</v>
      </c>
      <c r="B323" t="str">
        <f>"01630"</f>
        <v>01630</v>
      </c>
      <c r="C323" t="str">
        <f>"1300"</f>
        <v>1300</v>
      </c>
      <c r="D323" t="str">
        <f>"19378"</f>
        <v>19378</v>
      </c>
      <c r="E323" t="s">
        <v>737</v>
      </c>
      <c r="F323" t="s">
        <v>135</v>
      </c>
      <c r="G323" t="str">
        <f>"GR0019378"</f>
        <v>GR0019378</v>
      </c>
      <c r="H323" t="str">
        <f>" 00"</f>
        <v xml:space="preserve"> 00</v>
      </c>
      <c r="I323">
        <v>0.01</v>
      </c>
      <c r="J323">
        <v>9999999.9900000002</v>
      </c>
      <c r="K323" t="s">
        <v>56</v>
      </c>
      <c r="L323" t="s">
        <v>57</v>
      </c>
      <c r="M323" t="s">
        <v>58</v>
      </c>
      <c r="O323" t="s">
        <v>738</v>
      </c>
      <c r="P323" t="s">
        <v>29</v>
      </c>
      <c r="Q323" t="s">
        <v>29</v>
      </c>
      <c r="R323" t="s">
        <v>59</v>
      </c>
    </row>
    <row r="324" spans="1:18" x14ac:dyDescent="0.25">
      <c r="A324" t="str">
        <f>"19379"</f>
        <v>19379</v>
      </c>
      <c r="B324" t="str">
        <f>"01500"</f>
        <v>01500</v>
      </c>
      <c r="C324" t="str">
        <f>"1300"</f>
        <v>1300</v>
      </c>
      <c r="D324" t="str">
        <f>"19379"</f>
        <v>19379</v>
      </c>
      <c r="E324" t="s">
        <v>739</v>
      </c>
      <c r="F324" t="s">
        <v>123</v>
      </c>
      <c r="G324" t="str">
        <f>"GR0019379"</f>
        <v>GR0019379</v>
      </c>
      <c r="H324" t="str">
        <f>" 00"</f>
        <v xml:space="preserve"> 00</v>
      </c>
      <c r="I324">
        <v>0.01</v>
      </c>
      <c r="J324">
        <v>9999999.9900000002</v>
      </c>
      <c r="K324" t="s">
        <v>56</v>
      </c>
      <c r="L324" t="s">
        <v>57</v>
      </c>
      <c r="M324" t="s">
        <v>58</v>
      </c>
      <c r="O324" t="s">
        <v>740</v>
      </c>
      <c r="P324" t="s">
        <v>29</v>
      </c>
      <c r="Q324" t="s">
        <v>29</v>
      </c>
      <c r="R324" t="s">
        <v>59</v>
      </c>
    </row>
    <row r="325" spans="1:18" x14ac:dyDescent="0.25">
      <c r="A325" t="str">
        <f>"19380"</f>
        <v>19380</v>
      </c>
      <c r="B325" t="str">
        <f>"01640"</f>
        <v>01640</v>
      </c>
      <c r="C325" t="str">
        <f>"1300"</f>
        <v>1300</v>
      </c>
      <c r="D325" t="str">
        <f>"19380"</f>
        <v>19380</v>
      </c>
      <c r="E325" t="s">
        <v>741</v>
      </c>
      <c r="F325" t="s">
        <v>136</v>
      </c>
      <c r="G325" t="str">
        <f>"GR0019380"</f>
        <v>GR0019380</v>
      </c>
      <c r="H325" t="str">
        <f>" 00"</f>
        <v xml:space="preserve"> 00</v>
      </c>
      <c r="I325">
        <v>0.01</v>
      </c>
      <c r="J325">
        <v>9999999.9900000002</v>
      </c>
      <c r="K325" t="s">
        <v>56</v>
      </c>
      <c r="L325" t="s">
        <v>57</v>
      </c>
      <c r="M325" t="s">
        <v>58</v>
      </c>
      <c r="O325" t="s">
        <v>742</v>
      </c>
      <c r="P325" t="s">
        <v>29</v>
      </c>
      <c r="Q325" t="s">
        <v>29</v>
      </c>
      <c r="R325" t="s">
        <v>59</v>
      </c>
    </row>
    <row r="326" spans="1:18" x14ac:dyDescent="0.25">
      <c r="A326" t="str">
        <f>"19381"</f>
        <v>19381</v>
      </c>
      <c r="B326" t="str">
        <f>"01550"</f>
        <v>01550</v>
      </c>
      <c r="C326" t="str">
        <f>"1300"</f>
        <v>1300</v>
      </c>
      <c r="D326" t="str">
        <f>"19381"</f>
        <v>19381</v>
      </c>
      <c r="E326" t="s">
        <v>743</v>
      </c>
      <c r="F326" t="s">
        <v>127</v>
      </c>
      <c r="G326" t="str">
        <f>"GR0019381"</f>
        <v>GR0019381</v>
      </c>
      <c r="H326" t="str">
        <f>" 00"</f>
        <v xml:space="preserve"> 00</v>
      </c>
      <c r="I326">
        <v>0.01</v>
      </c>
      <c r="J326">
        <v>9999999.9900000002</v>
      </c>
      <c r="K326" t="s">
        <v>56</v>
      </c>
      <c r="L326" t="s">
        <v>57</v>
      </c>
      <c r="M326" t="s">
        <v>58</v>
      </c>
      <c r="O326" t="s">
        <v>744</v>
      </c>
      <c r="P326" t="s">
        <v>29</v>
      </c>
      <c r="Q326" t="s">
        <v>29</v>
      </c>
      <c r="R326" t="s">
        <v>59</v>
      </c>
    </row>
    <row r="327" spans="1:18" x14ac:dyDescent="0.25">
      <c r="A327" t="str">
        <f>"19382"</f>
        <v>19382</v>
      </c>
      <c r="B327" t="str">
        <f>"01645"</f>
        <v>01645</v>
      </c>
      <c r="C327" t="str">
        <f>"1300"</f>
        <v>1300</v>
      </c>
      <c r="D327" t="str">
        <f>"19382"</f>
        <v>19382</v>
      </c>
      <c r="E327" t="s">
        <v>745</v>
      </c>
      <c r="F327" t="s">
        <v>137</v>
      </c>
      <c r="G327" t="str">
        <f>"GR0019382"</f>
        <v>GR0019382</v>
      </c>
      <c r="H327" t="str">
        <f>" 00"</f>
        <v xml:space="preserve"> 00</v>
      </c>
      <c r="I327">
        <v>0.01</v>
      </c>
      <c r="J327">
        <v>9999999.9900000002</v>
      </c>
      <c r="K327" t="s">
        <v>56</v>
      </c>
      <c r="L327" t="s">
        <v>57</v>
      </c>
      <c r="M327" t="s">
        <v>58</v>
      </c>
      <c r="O327" t="s">
        <v>718</v>
      </c>
      <c r="P327" t="s">
        <v>29</v>
      </c>
      <c r="Q327" t="s">
        <v>29</v>
      </c>
      <c r="R327" t="s">
        <v>59</v>
      </c>
    </row>
    <row r="328" spans="1:18" x14ac:dyDescent="0.25">
      <c r="A328" t="str">
        <f>"21214"</f>
        <v>21214</v>
      </c>
      <c r="B328" t="str">
        <f>"01620"</f>
        <v>01620</v>
      </c>
      <c r="C328" t="str">
        <f>"1200"</f>
        <v>1200</v>
      </c>
      <c r="D328" t="str">
        <f>"21214"</f>
        <v>21214</v>
      </c>
      <c r="E328" t="s">
        <v>759</v>
      </c>
      <c r="F328" t="s">
        <v>133</v>
      </c>
      <c r="G328" t="str">
        <f>"GR0021214"</f>
        <v>GR0021214</v>
      </c>
      <c r="H328" t="str">
        <f>" 00"</f>
        <v xml:space="preserve"> 00</v>
      </c>
      <c r="I328">
        <v>0.01</v>
      </c>
      <c r="J328">
        <v>9999999.9900000002</v>
      </c>
      <c r="K328" t="s">
        <v>56</v>
      </c>
      <c r="L328" t="s">
        <v>57</v>
      </c>
      <c r="M328" t="s">
        <v>58</v>
      </c>
      <c r="O328" t="s">
        <v>760</v>
      </c>
      <c r="P328" t="s">
        <v>29</v>
      </c>
      <c r="Q328" t="s">
        <v>29</v>
      </c>
      <c r="R328" t="s">
        <v>134</v>
      </c>
    </row>
    <row r="329" spans="1:18" x14ac:dyDescent="0.25">
      <c r="A329" t="str">
        <f>"24283"</f>
        <v>24283</v>
      </c>
      <c r="B329" t="str">
        <f>"01370"</f>
        <v>01370</v>
      </c>
      <c r="C329" t="str">
        <f>"1100"</f>
        <v>1100</v>
      </c>
      <c r="D329" t="str">
        <f>"24283"</f>
        <v>24283</v>
      </c>
      <c r="E329" t="s">
        <v>795</v>
      </c>
      <c r="F329" t="s">
        <v>100</v>
      </c>
      <c r="G329" t="str">
        <f>"GR0024268"</f>
        <v>GR0024268</v>
      </c>
      <c r="H329" t="str">
        <f>" 00"</f>
        <v xml:space="preserve"> 00</v>
      </c>
      <c r="I329">
        <v>0.01</v>
      </c>
      <c r="J329">
        <v>9999999.9900000002</v>
      </c>
      <c r="K329" t="s">
        <v>56</v>
      </c>
      <c r="L329" t="s">
        <v>57</v>
      </c>
      <c r="M329" t="s">
        <v>58</v>
      </c>
      <c r="O329" t="s">
        <v>796</v>
      </c>
      <c r="P329" t="s">
        <v>29</v>
      </c>
      <c r="Q329" t="s">
        <v>29</v>
      </c>
      <c r="R329" t="s">
        <v>59</v>
      </c>
    </row>
    <row r="330" spans="1:18" x14ac:dyDescent="0.25">
      <c r="A330" t="str">
        <f>"24284"</f>
        <v>24284</v>
      </c>
      <c r="B330" t="str">
        <f>"01580"</f>
        <v>01580</v>
      </c>
      <c r="C330" t="str">
        <f>"1300"</f>
        <v>1300</v>
      </c>
      <c r="D330" t="str">
        <f>"24284"</f>
        <v>24284</v>
      </c>
      <c r="E330" t="s">
        <v>797</v>
      </c>
      <c r="F330" t="s">
        <v>130</v>
      </c>
      <c r="G330" t="str">
        <f>"GR0024284"</f>
        <v>GR0024284</v>
      </c>
      <c r="H330" t="str">
        <f>" 00"</f>
        <v xml:space="preserve"> 00</v>
      </c>
      <c r="I330">
        <v>0.01</v>
      </c>
      <c r="J330">
        <v>9999999.9900000002</v>
      </c>
      <c r="K330" t="s">
        <v>56</v>
      </c>
      <c r="L330" t="s">
        <v>57</v>
      </c>
      <c r="M330" t="s">
        <v>58</v>
      </c>
      <c r="O330" t="s">
        <v>798</v>
      </c>
      <c r="P330" t="s">
        <v>29</v>
      </c>
      <c r="Q330" t="s">
        <v>29</v>
      </c>
      <c r="R330" t="s">
        <v>59</v>
      </c>
    </row>
    <row r="331" spans="1:18" x14ac:dyDescent="0.25">
      <c r="A331" t="str">
        <f>"24285"</f>
        <v>24285</v>
      </c>
      <c r="B331" t="str">
        <f>"01370"</f>
        <v>01370</v>
      </c>
      <c r="C331" t="str">
        <f>"1100"</f>
        <v>1100</v>
      </c>
      <c r="D331" t="str">
        <f>""</f>
        <v/>
      </c>
      <c r="E331" t="s">
        <v>799</v>
      </c>
      <c r="F331" t="s">
        <v>100</v>
      </c>
      <c r="G331" t="str">
        <f>"GR0024268"</f>
        <v>GR0024268</v>
      </c>
      <c r="H331" t="str">
        <f>" 00"</f>
        <v xml:space="preserve"> 00</v>
      </c>
      <c r="I331">
        <v>0.01</v>
      </c>
      <c r="J331">
        <v>9999999.9900000002</v>
      </c>
      <c r="K331" t="s">
        <v>56</v>
      </c>
      <c r="L331" t="s">
        <v>57</v>
      </c>
      <c r="M331" t="s">
        <v>58</v>
      </c>
      <c r="O331" t="s">
        <v>796</v>
      </c>
      <c r="P331" t="s">
        <v>29</v>
      </c>
      <c r="Q331" t="s">
        <v>29</v>
      </c>
      <c r="R331" t="s">
        <v>59</v>
      </c>
    </row>
    <row r="332" spans="1:18" x14ac:dyDescent="0.25">
      <c r="A332" t="str">
        <f>"24286"</f>
        <v>24286</v>
      </c>
      <c r="B332" t="str">
        <f>"01370"</f>
        <v>01370</v>
      </c>
      <c r="C332" t="str">
        <f>"1800"</f>
        <v>1800</v>
      </c>
      <c r="D332" t="str">
        <f>""</f>
        <v/>
      </c>
      <c r="E332" t="s">
        <v>800</v>
      </c>
      <c r="F332" t="s">
        <v>100</v>
      </c>
      <c r="G332" t="str">
        <f>"GR0024286"</f>
        <v>GR0024286</v>
      </c>
      <c r="H332" t="str">
        <f>" 00"</f>
        <v xml:space="preserve"> 00</v>
      </c>
      <c r="I332">
        <v>0.01</v>
      </c>
      <c r="J332">
        <v>9999999.9900000002</v>
      </c>
      <c r="K332" t="s">
        <v>56</v>
      </c>
      <c r="L332" t="s">
        <v>57</v>
      </c>
      <c r="M332" t="s">
        <v>58</v>
      </c>
      <c r="O332" t="s">
        <v>796</v>
      </c>
      <c r="P332" t="s">
        <v>29</v>
      </c>
      <c r="Q332" t="s">
        <v>29</v>
      </c>
      <c r="R332" t="s">
        <v>59</v>
      </c>
    </row>
    <row r="333" spans="1:18" x14ac:dyDescent="0.25">
      <c r="A333" t="str">
        <f>"25097"</f>
        <v>25097</v>
      </c>
      <c r="B333" t="str">
        <f>"01500"</f>
        <v>01500</v>
      </c>
      <c r="C333" t="str">
        <f>"1600"</f>
        <v>1600</v>
      </c>
      <c r="D333" t="str">
        <f>"25097"</f>
        <v>25097</v>
      </c>
      <c r="E333" t="s">
        <v>807</v>
      </c>
      <c r="F333" t="s">
        <v>123</v>
      </c>
      <c r="G333" t="str">
        <f>"GR0025097"</f>
        <v>GR0025097</v>
      </c>
      <c r="H333" t="str">
        <f>" 00"</f>
        <v xml:space="preserve"> 00</v>
      </c>
      <c r="I333">
        <v>0.01</v>
      </c>
      <c r="J333">
        <v>9999999.9900000002</v>
      </c>
      <c r="K333" t="s">
        <v>56</v>
      </c>
      <c r="L333" t="s">
        <v>57</v>
      </c>
      <c r="M333" t="s">
        <v>58</v>
      </c>
      <c r="O333" t="s">
        <v>808</v>
      </c>
      <c r="P333" t="s">
        <v>24</v>
      </c>
      <c r="Q333" t="s">
        <v>24</v>
      </c>
      <c r="R333" t="s">
        <v>59</v>
      </c>
    </row>
    <row r="334" spans="1:18" x14ac:dyDescent="0.25">
      <c r="A334" t="str">
        <f>"25161"</f>
        <v>25161</v>
      </c>
      <c r="B334" t="str">
        <f>"01620"</f>
        <v>01620</v>
      </c>
      <c r="C334" t="str">
        <f>"1700"</f>
        <v>1700</v>
      </c>
      <c r="D334" t="str">
        <f>"25161"</f>
        <v>25161</v>
      </c>
      <c r="E334" t="s">
        <v>817</v>
      </c>
      <c r="F334" t="s">
        <v>133</v>
      </c>
      <c r="G334" t="str">
        <f>"GR0025161"</f>
        <v>GR0025161</v>
      </c>
      <c r="H334" t="str">
        <f>" 00"</f>
        <v xml:space="preserve"> 00</v>
      </c>
      <c r="I334">
        <v>0.01</v>
      </c>
      <c r="J334">
        <v>9999999.9900000002</v>
      </c>
      <c r="K334" t="s">
        <v>56</v>
      </c>
      <c r="L334" t="s">
        <v>57</v>
      </c>
      <c r="M334" t="s">
        <v>58</v>
      </c>
      <c r="N334" t="s">
        <v>818</v>
      </c>
      <c r="O334" t="s">
        <v>818</v>
      </c>
      <c r="P334" t="s">
        <v>29</v>
      </c>
      <c r="Q334" t="s">
        <v>29</v>
      </c>
      <c r="R334" t="s">
        <v>134</v>
      </c>
    </row>
    <row r="335" spans="1:18" x14ac:dyDescent="0.25">
      <c r="A335" t="str">
        <f>"25173"</f>
        <v>25173</v>
      </c>
      <c r="B335" t="str">
        <f>"01500"</f>
        <v>01500</v>
      </c>
      <c r="C335" t="str">
        <f>"1600"</f>
        <v>1600</v>
      </c>
      <c r="D335" t="str">
        <f>"25173"</f>
        <v>25173</v>
      </c>
      <c r="E335" t="s">
        <v>830</v>
      </c>
      <c r="F335" t="s">
        <v>123</v>
      </c>
      <c r="G335" t="str">
        <f>"GR0025173"</f>
        <v>GR0025173</v>
      </c>
      <c r="H335" t="str">
        <f>" 00"</f>
        <v xml:space="preserve"> 00</v>
      </c>
      <c r="I335">
        <v>0.01</v>
      </c>
      <c r="J335">
        <v>9999999.9900000002</v>
      </c>
      <c r="K335" t="s">
        <v>56</v>
      </c>
      <c r="L335" t="s">
        <v>57</v>
      </c>
      <c r="M335" t="s">
        <v>58</v>
      </c>
      <c r="O335" t="s">
        <v>831</v>
      </c>
      <c r="P335" t="s">
        <v>29</v>
      </c>
      <c r="Q335" t="s">
        <v>29</v>
      </c>
      <c r="R335" t="s">
        <v>59</v>
      </c>
    </row>
    <row r="336" spans="1:18" x14ac:dyDescent="0.25">
      <c r="A336" t="str">
        <f>"25177"</f>
        <v>25177</v>
      </c>
      <c r="B336" t="str">
        <f>"01600"</f>
        <v>01600</v>
      </c>
      <c r="C336" t="str">
        <f>"1100"</f>
        <v>1100</v>
      </c>
      <c r="D336" t="str">
        <f>"25177"</f>
        <v>25177</v>
      </c>
      <c r="E336" t="s">
        <v>836</v>
      </c>
      <c r="F336" t="s">
        <v>131</v>
      </c>
      <c r="G336" t="str">
        <f>"GR0025177"</f>
        <v>GR0025177</v>
      </c>
      <c r="H336" t="str">
        <f>" 00"</f>
        <v xml:space="preserve"> 00</v>
      </c>
      <c r="I336">
        <v>0.01</v>
      </c>
      <c r="J336">
        <v>9999999.9900000002</v>
      </c>
      <c r="K336" t="s">
        <v>56</v>
      </c>
      <c r="L336" t="s">
        <v>57</v>
      </c>
      <c r="M336" t="s">
        <v>58</v>
      </c>
      <c r="O336" t="s">
        <v>837</v>
      </c>
      <c r="P336" t="s">
        <v>29</v>
      </c>
      <c r="Q336" t="s">
        <v>29</v>
      </c>
      <c r="R336" t="s">
        <v>59</v>
      </c>
    </row>
    <row r="337" spans="1:18" x14ac:dyDescent="0.25">
      <c r="A337" t="str">
        <f>"34001"</f>
        <v>34001</v>
      </c>
      <c r="B337" t="str">
        <f>"01450"</f>
        <v>01450</v>
      </c>
      <c r="C337" t="str">
        <f>"1300"</f>
        <v>1300</v>
      </c>
      <c r="D337" t="str">
        <f>"34001"</f>
        <v>34001</v>
      </c>
      <c r="E337" t="s">
        <v>882</v>
      </c>
      <c r="F337" t="s">
        <v>119</v>
      </c>
      <c r="G337" t="str">
        <f>""</f>
        <v/>
      </c>
      <c r="H337" t="str">
        <f>" 00"</f>
        <v xml:space="preserve"> 00</v>
      </c>
      <c r="I337">
        <v>0.01</v>
      </c>
      <c r="J337">
        <v>9999999.9900000002</v>
      </c>
      <c r="K337" t="s">
        <v>56</v>
      </c>
      <c r="L337" t="s">
        <v>57</v>
      </c>
      <c r="M337" t="s">
        <v>58</v>
      </c>
      <c r="P337" t="s">
        <v>29</v>
      </c>
      <c r="Q337" t="s">
        <v>29</v>
      </c>
      <c r="R337" t="s">
        <v>883</v>
      </c>
    </row>
    <row r="338" spans="1:18" x14ac:dyDescent="0.25">
      <c r="A338" t="str">
        <f>"34205"</f>
        <v>34205</v>
      </c>
      <c r="B338" t="str">
        <f>"01450"</f>
        <v>01450</v>
      </c>
      <c r="C338" t="str">
        <f>"1300"</f>
        <v>1300</v>
      </c>
      <c r="D338" t="str">
        <f>"34205"</f>
        <v>34205</v>
      </c>
      <c r="E338" t="s">
        <v>884</v>
      </c>
      <c r="F338" t="s">
        <v>119</v>
      </c>
      <c r="G338" t="str">
        <f>""</f>
        <v/>
      </c>
      <c r="H338" t="str">
        <f>" 00"</f>
        <v xml:space="preserve"> 00</v>
      </c>
      <c r="I338">
        <v>0.01</v>
      </c>
      <c r="J338">
        <v>9999999.9900000002</v>
      </c>
      <c r="K338" t="s">
        <v>56</v>
      </c>
      <c r="L338" t="s">
        <v>57</v>
      </c>
      <c r="M338" t="s">
        <v>58</v>
      </c>
      <c r="P338" t="s">
        <v>29</v>
      </c>
      <c r="Q338" t="s">
        <v>29</v>
      </c>
      <c r="R338" t="s">
        <v>59</v>
      </c>
    </row>
    <row r="339" spans="1:18" x14ac:dyDescent="0.25">
      <c r="A339" t="str">
        <f>"84048"</f>
        <v>84048</v>
      </c>
      <c r="B339" t="str">
        <f>"07020"</f>
        <v>07020</v>
      </c>
      <c r="C339" t="str">
        <f>"1700"</f>
        <v>1700</v>
      </c>
      <c r="D339" t="str">
        <f>"84048"</f>
        <v>84048</v>
      </c>
      <c r="E339" t="s">
        <v>959</v>
      </c>
      <c r="F339" t="s">
        <v>904</v>
      </c>
      <c r="G339" t="str">
        <f>""</f>
        <v/>
      </c>
      <c r="H339" t="str">
        <f>" 00"</f>
        <v xml:space="preserve"> 00</v>
      </c>
      <c r="I339">
        <v>0.01</v>
      </c>
      <c r="J339">
        <v>9999999.9900000002</v>
      </c>
      <c r="K339" t="s">
        <v>56</v>
      </c>
      <c r="L339" t="s">
        <v>960</v>
      </c>
      <c r="M339" t="s">
        <v>57</v>
      </c>
      <c r="N339" t="s">
        <v>59</v>
      </c>
      <c r="P339" t="s">
        <v>107</v>
      </c>
      <c r="Q339" t="s">
        <v>107</v>
      </c>
      <c r="R339" t="s">
        <v>56</v>
      </c>
    </row>
    <row r="340" spans="1:18" x14ac:dyDescent="0.25">
      <c r="A340" t="str">
        <f>"84113"</f>
        <v>84113</v>
      </c>
      <c r="B340" t="str">
        <f>"07020"</f>
        <v>07020</v>
      </c>
      <c r="C340" t="str">
        <f>"1700"</f>
        <v>1700</v>
      </c>
      <c r="D340" t="str">
        <f>"84113"</f>
        <v>84113</v>
      </c>
      <c r="E340" t="s">
        <v>1009</v>
      </c>
      <c r="F340" t="s">
        <v>904</v>
      </c>
      <c r="G340" t="str">
        <f>""</f>
        <v/>
      </c>
      <c r="H340" t="str">
        <f>" 00"</f>
        <v xml:space="preserve"> 00</v>
      </c>
      <c r="I340">
        <v>0.01</v>
      </c>
      <c r="J340">
        <v>9999999.9900000002</v>
      </c>
      <c r="K340" t="s">
        <v>56</v>
      </c>
      <c r="L340" t="s">
        <v>1010</v>
      </c>
      <c r="M340" t="s">
        <v>57</v>
      </c>
      <c r="N340" t="s">
        <v>58</v>
      </c>
      <c r="P340" t="s">
        <v>107</v>
      </c>
      <c r="Q340" t="s">
        <v>107</v>
      </c>
      <c r="R340" t="s">
        <v>59</v>
      </c>
    </row>
    <row r="341" spans="1:18" x14ac:dyDescent="0.25">
      <c r="A341" t="str">
        <f>"85079"</f>
        <v>85079</v>
      </c>
      <c r="B341" t="str">
        <f>"01400"</f>
        <v>01400</v>
      </c>
      <c r="C341" t="str">
        <f>"1600"</f>
        <v>1600</v>
      </c>
      <c r="D341" t="str">
        <f>"85079"</f>
        <v>85079</v>
      </c>
      <c r="E341" t="s">
        <v>1132</v>
      </c>
      <c r="F341" t="s">
        <v>110</v>
      </c>
      <c r="G341" t="str">
        <f>""</f>
        <v/>
      </c>
      <c r="H341" t="str">
        <f>" 00"</f>
        <v xml:space="preserve"> 00</v>
      </c>
      <c r="I341">
        <v>0.01</v>
      </c>
      <c r="J341">
        <v>9999999.9900000002</v>
      </c>
      <c r="K341" t="s">
        <v>56</v>
      </c>
      <c r="L341" t="s">
        <v>57</v>
      </c>
      <c r="M341" t="s">
        <v>1027</v>
      </c>
      <c r="P341" t="s">
        <v>29</v>
      </c>
      <c r="Q341" t="s">
        <v>29</v>
      </c>
      <c r="R341" t="s">
        <v>975</v>
      </c>
    </row>
    <row r="342" spans="1:18" x14ac:dyDescent="0.25">
      <c r="A342" t="str">
        <f>"85115"</f>
        <v>85115</v>
      </c>
      <c r="B342" t="str">
        <f>"01400"</f>
        <v>01400</v>
      </c>
      <c r="C342" t="str">
        <f>"1600"</f>
        <v>1600</v>
      </c>
      <c r="D342" t="str">
        <f>"85115"</f>
        <v>85115</v>
      </c>
      <c r="E342" t="s">
        <v>1133</v>
      </c>
      <c r="F342" t="s">
        <v>110</v>
      </c>
      <c r="G342" t="str">
        <f>""</f>
        <v/>
      </c>
      <c r="H342" t="str">
        <f>" 00"</f>
        <v xml:space="preserve"> 00</v>
      </c>
      <c r="I342">
        <v>0.01</v>
      </c>
      <c r="J342">
        <v>9999999.9900000002</v>
      </c>
      <c r="K342" t="s">
        <v>56</v>
      </c>
      <c r="L342" t="s">
        <v>57</v>
      </c>
      <c r="M342" t="s">
        <v>58</v>
      </c>
      <c r="P342" t="s">
        <v>29</v>
      </c>
      <c r="Q342" t="s">
        <v>29</v>
      </c>
      <c r="R342" t="s">
        <v>56</v>
      </c>
    </row>
    <row r="343" spans="1:18" x14ac:dyDescent="0.25">
      <c r="A343" t="str">
        <f>"84016"</f>
        <v>84016</v>
      </c>
      <c r="B343" t="str">
        <f>"07020"</f>
        <v>07020</v>
      </c>
      <c r="C343" t="str">
        <f>"1700"</f>
        <v>1700</v>
      </c>
      <c r="D343" t="str">
        <f>"84016"</f>
        <v>84016</v>
      </c>
      <c r="E343" t="s">
        <v>921</v>
      </c>
      <c r="F343" t="s">
        <v>904</v>
      </c>
      <c r="G343" t="str">
        <f>""</f>
        <v/>
      </c>
      <c r="H343" t="str">
        <f>" 00"</f>
        <v xml:space="preserve"> 00</v>
      </c>
      <c r="I343">
        <v>0.01</v>
      </c>
      <c r="J343">
        <v>9999999.9900000002</v>
      </c>
      <c r="K343" t="s">
        <v>922</v>
      </c>
      <c r="L343" t="s">
        <v>923</v>
      </c>
      <c r="P343" t="s">
        <v>107</v>
      </c>
      <c r="Q343" t="s">
        <v>107</v>
      </c>
      <c r="R343" t="s">
        <v>59</v>
      </c>
    </row>
    <row r="344" spans="1:18" x14ac:dyDescent="0.25">
      <c r="A344" t="str">
        <f>"10001"</f>
        <v>10001</v>
      </c>
      <c r="B344" t="str">
        <f>"01040"</f>
        <v>01040</v>
      </c>
      <c r="C344" t="str">
        <f>"1100"</f>
        <v>1100</v>
      </c>
      <c r="D344" t="str">
        <f>"01040"</f>
        <v>01040</v>
      </c>
      <c r="E344" t="s">
        <v>20</v>
      </c>
      <c r="F344" t="s">
        <v>44</v>
      </c>
      <c r="G344" t="str">
        <f>""</f>
        <v/>
      </c>
      <c r="H344" t="str">
        <f>" 00"</f>
        <v xml:space="preserve"> 00</v>
      </c>
      <c r="I344">
        <v>0.01</v>
      </c>
      <c r="J344">
        <v>9999999.9900000002</v>
      </c>
      <c r="K344" t="s">
        <v>45</v>
      </c>
      <c r="L344" t="s">
        <v>40</v>
      </c>
      <c r="M344" t="s">
        <v>42</v>
      </c>
      <c r="N344" t="s">
        <v>41</v>
      </c>
      <c r="P344" t="s">
        <v>24</v>
      </c>
      <c r="Q344" t="s">
        <v>24</v>
      </c>
      <c r="R344" t="s">
        <v>45</v>
      </c>
    </row>
    <row r="345" spans="1:18" x14ac:dyDescent="0.25">
      <c r="A345" t="str">
        <f>"18124"</f>
        <v>18124</v>
      </c>
      <c r="B345" t="str">
        <f>"01095"</f>
        <v>01095</v>
      </c>
      <c r="C345" t="str">
        <f>"1600"</f>
        <v>1600</v>
      </c>
      <c r="D345" t="str">
        <f>"18124"</f>
        <v>18124</v>
      </c>
      <c r="E345" t="s">
        <v>607</v>
      </c>
      <c r="F345" t="s">
        <v>607</v>
      </c>
      <c r="G345" t="str">
        <f>""</f>
        <v/>
      </c>
      <c r="H345" t="str">
        <f>" 00"</f>
        <v xml:space="preserve"> 00</v>
      </c>
      <c r="I345">
        <v>0.01</v>
      </c>
      <c r="J345">
        <v>9999999.9900000002</v>
      </c>
      <c r="K345" t="s">
        <v>45</v>
      </c>
      <c r="L345" t="s">
        <v>40</v>
      </c>
      <c r="M345" t="s">
        <v>42</v>
      </c>
      <c r="N345" t="s">
        <v>41</v>
      </c>
      <c r="P345" t="s">
        <v>24</v>
      </c>
      <c r="Q345" t="s">
        <v>24</v>
      </c>
      <c r="R345" t="s">
        <v>608</v>
      </c>
    </row>
    <row r="346" spans="1:18" x14ac:dyDescent="0.25">
      <c r="A346" t="str">
        <f>"10001"</f>
        <v>10001</v>
      </c>
      <c r="B346" t="str">
        <f>"01661"</f>
        <v>01661</v>
      </c>
      <c r="C346" t="str">
        <f>"1300"</f>
        <v>1300</v>
      </c>
      <c r="D346" t="str">
        <f>"01661"</f>
        <v>01661</v>
      </c>
      <c r="E346" t="s">
        <v>20</v>
      </c>
      <c r="F346" t="s">
        <v>143</v>
      </c>
      <c r="G346" t="str">
        <f>""</f>
        <v/>
      </c>
      <c r="H346" t="str">
        <f>" 10"</f>
        <v xml:space="preserve"> 10</v>
      </c>
      <c r="I346">
        <v>0.01</v>
      </c>
      <c r="J346">
        <v>500</v>
      </c>
      <c r="K346" t="s">
        <v>144</v>
      </c>
      <c r="P346" t="s">
        <v>24</v>
      </c>
      <c r="Q346" t="s">
        <v>24</v>
      </c>
      <c r="R346" t="s">
        <v>144</v>
      </c>
    </row>
    <row r="347" spans="1:18" x14ac:dyDescent="0.25">
      <c r="A347" t="str">
        <f>"10001"</f>
        <v>10001</v>
      </c>
      <c r="B347" t="str">
        <f>"01661"</f>
        <v>01661</v>
      </c>
      <c r="C347" t="str">
        <f>"1300"</f>
        <v>1300</v>
      </c>
      <c r="D347" t="str">
        <f>"01661"</f>
        <v>01661</v>
      </c>
      <c r="E347" t="s">
        <v>20</v>
      </c>
      <c r="F347" t="s">
        <v>143</v>
      </c>
      <c r="G347" t="str">
        <f>""</f>
        <v/>
      </c>
      <c r="H347" t="str">
        <f>" 20"</f>
        <v xml:space="preserve"> 20</v>
      </c>
      <c r="I347">
        <v>500.01</v>
      </c>
      <c r="J347">
        <v>9999999.9900000002</v>
      </c>
      <c r="K347" t="s">
        <v>144</v>
      </c>
      <c r="P347" t="s">
        <v>24</v>
      </c>
      <c r="Q347" t="s">
        <v>24</v>
      </c>
      <c r="R347" t="s">
        <v>144</v>
      </c>
    </row>
    <row r="348" spans="1:18" x14ac:dyDescent="0.25">
      <c r="A348" t="str">
        <f>"10001"</f>
        <v>10001</v>
      </c>
      <c r="B348" t="str">
        <f>"02050"</f>
        <v>02050</v>
      </c>
      <c r="C348" t="str">
        <f>"1400"</f>
        <v>1400</v>
      </c>
      <c r="D348" t="str">
        <f>"02050"</f>
        <v>02050</v>
      </c>
      <c r="E348" t="s">
        <v>20</v>
      </c>
      <c r="F348" t="s">
        <v>196</v>
      </c>
      <c r="G348" t="str">
        <f>""</f>
        <v/>
      </c>
      <c r="H348" t="str">
        <f>" 10"</f>
        <v xml:space="preserve"> 10</v>
      </c>
      <c r="I348">
        <v>0.01</v>
      </c>
      <c r="J348">
        <v>500</v>
      </c>
      <c r="K348" t="s">
        <v>197</v>
      </c>
      <c r="L348" t="s">
        <v>198</v>
      </c>
      <c r="P348" t="s">
        <v>107</v>
      </c>
      <c r="Q348" t="s">
        <v>107</v>
      </c>
      <c r="R348" t="s">
        <v>190</v>
      </c>
    </row>
    <row r="349" spans="1:18" x14ac:dyDescent="0.25">
      <c r="A349" t="str">
        <f>"10001"</f>
        <v>10001</v>
      </c>
      <c r="B349" t="str">
        <f>"02050"</f>
        <v>02050</v>
      </c>
      <c r="C349" t="str">
        <f>"1400"</f>
        <v>1400</v>
      </c>
      <c r="D349" t="str">
        <f>"02050"</f>
        <v>02050</v>
      </c>
      <c r="E349" t="s">
        <v>20</v>
      </c>
      <c r="F349" t="s">
        <v>196</v>
      </c>
      <c r="G349" t="str">
        <f>""</f>
        <v/>
      </c>
      <c r="H349" t="str">
        <f>" 20"</f>
        <v xml:space="preserve"> 20</v>
      </c>
      <c r="I349">
        <v>500.01</v>
      </c>
      <c r="J349">
        <v>9999999.9900000002</v>
      </c>
      <c r="K349" t="s">
        <v>197</v>
      </c>
      <c r="P349" t="s">
        <v>107</v>
      </c>
      <c r="Q349" t="s">
        <v>107</v>
      </c>
      <c r="R349" t="s">
        <v>190</v>
      </c>
    </row>
    <row r="350" spans="1:18" x14ac:dyDescent="0.25">
      <c r="A350" t="str">
        <f>"90146"</f>
        <v>90146</v>
      </c>
      <c r="B350" t="str">
        <f>"02070"</f>
        <v>02070</v>
      </c>
      <c r="C350" t="str">
        <f>"1400"</f>
        <v>1400</v>
      </c>
      <c r="D350" t="str">
        <f>""</f>
        <v/>
      </c>
      <c r="E350" t="s">
        <v>1150</v>
      </c>
      <c r="F350" t="s">
        <v>199</v>
      </c>
      <c r="G350" t="str">
        <f>""</f>
        <v/>
      </c>
      <c r="H350" t="str">
        <f>" 00"</f>
        <v xml:space="preserve"> 00</v>
      </c>
      <c r="I350">
        <v>0.01</v>
      </c>
      <c r="J350">
        <v>9999999.9900000002</v>
      </c>
      <c r="K350" t="s">
        <v>197</v>
      </c>
      <c r="L350" t="s">
        <v>198</v>
      </c>
      <c r="P350" t="s">
        <v>250</v>
      </c>
      <c r="Q350" t="s">
        <v>250</v>
      </c>
      <c r="R350" t="s">
        <v>200</v>
      </c>
    </row>
    <row r="351" spans="1:18" x14ac:dyDescent="0.25">
      <c r="A351" t="str">
        <f>"10001"</f>
        <v>10001</v>
      </c>
      <c r="B351" t="str">
        <f>"01730"</f>
        <v>01730</v>
      </c>
      <c r="C351" t="str">
        <f>"1100"</f>
        <v>1100</v>
      </c>
      <c r="D351" t="str">
        <f>"01730"</f>
        <v>01730</v>
      </c>
      <c r="E351" t="s">
        <v>20</v>
      </c>
      <c r="F351" t="s">
        <v>161</v>
      </c>
      <c r="G351" t="str">
        <f>""</f>
        <v/>
      </c>
      <c r="H351" t="str">
        <f>" 20"</f>
        <v xml:space="preserve"> 20</v>
      </c>
      <c r="I351">
        <v>500.01</v>
      </c>
      <c r="J351">
        <v>9999999.9900000002</v>
      </c>
      <c r="K351" t="s">
        <v>162</v>
      </c>
      <c r="L351" t="s">
        <v>140</v>
      </c>
      <c r="M351" t="s">
        <v>148</v>
      </c>
      <c r="P351" t="s">
        <v>24</v>
      </c>
      <c r="Q351" t="s">
        <v>24</v>
      </c>
      <c r="R351" t="s">
        <v>139</v>
      </c>
    </row>
    <row r="352" spans="1:18" x14ac:dyDescent="0.25">
      <c r="A352" t="str">
        <f>"84009"</f>
        <v>84009</v>
      </c>
      <c r="B352" t="str">
        <f>"07020"</f>
        <v>07020</v>
      </c>
      <c r="C352" t="str">
        <f>"1700"</f>
        <v>1700</v>
      </c>
      <c r="D352" t="str">
        <f>"84009"</f>
        <v>84009</v>
      </c>
      <c r="E352" t="s">
        <v>913</v>
      </c>
      <c r="F352" t="s">
        <v>904</v>
      </c>
      <c r="G352" t="str">
        <f>""</f>
        <v/>
      </c>
      <c r="H352" t="str">
        <f>" 00"</f>
        <v xml:space="preserve"> 00</v>
      </c>
      <c r="I352">
        <v>0.01</v>
      </c>
      <c r="J352">
        <v>9999999.9900000002</v>
      </c>
      <c r="K352" t="s">
        <v>162</v>
      </c>
      <c r="L352" t="s">
        <v>164</v>
      </c>
      <c r="M352" t="s">
        <v>140</v>
      </c>
      <c r="P352" t="s">
        <v>107</v>
      </c>
      <c r="Q352" t="s">
        <v>107</v>
      </c>
      <c r="R352" t="s">
        <v>139</v>
      </c>
    </row>
    <row r="353" spans="1:18" x14ac:dyDescent="0.25">
      <c r="A353" t="str">
        <f>"84065"</f>
        <v>84065</v>
      </c>
      <c r="B353" t="str">
        <f>"07020"</f>
        <v>07020</v>
      </c>
      <c r="C353" t="str">
        <f>"1700"</f>
        <v>1700</v>
      </c>
      <c r="D353" t="str">
        <f>"84065"</f>
        <v>84065</v>
      </c>
      <c r="E353" t="s">
        <v>970</v>
      </c>
      <c r="F353" t="s">
        <v>904</v>
      </c>
      <c r="G353" t="str">
        <f>""</f>
        <v/>
      </c>
      <c r="H353" t="str">
        <f>" 00"</f>
        <v xml:space="preserve"> 00</v>
      </c>
      <c r="I353">
        <v>0.01</v>
      </c>
      <c r="J353">
        <v>9999999.9900000002</v>
      </c>
      <c r="K353" t="s">
        <v>971</v>
      </c>
      <c r="L353" t="s">
        <v>972</v>
      </c>
      <c r="P353" t="s">
        <v>107</v>
      </c>
      <c r="Q353" t="s">
        <v>107</v>
      </c>
      <c r="R353" t="s">
        <v>971</v>
      </c>
    </row>
    <row r="354" spans="1:18" x14ac:dyDescent="0.25">
      <c r="A354" t="str">
        <f>"84252"</f>
        <v>84252</v>
      </c>
      <c r="B354" t="str">
        <f>"07020"</f>
        <v>07020</v>
      </c>
      <c r="C354" t="str">
        <f>"1700"</f>
        <v>1700</v>
      </c>
      <c r="D354" t="str">
        <f>"84252"</f>
        <v>84252</v>
      </c>
      <c r="E354" t="s">
        <v>1095</v>
      </c>
      <c r="F354" t="s">
        <v>904</v>
      </c>
      <c r="G354" t="str">
        <f>""</f>
        <v/>
      </c>
      <c r="H354" t="str">
        <f>" 00"</f>
        <v xml:space="preserve"> 00</v>
      </c>
      <c r="I354">
        <v>0.01</v>
      </c>
      <c r="J354">
        <v>9999999.9900000002</v>
      </c>
      <c r="K354" t="s">
        <v>971</v>
      </c>
      <c r="L354" t="s">
        <v>365</v>
      </c>
      <c r="P354" t="s">
        <v>107</v>
      </c>
      <c r="Q354" t="s">
        <v>107</v>
      </c>
      <c r="R354" t="s">
        <v>971</v>
      </c>
    </row>
    <row r="355" spans="1:18" x14ac:dyDescent="0.25">
      <c r="A355" t="str">
        <f>"84266"</f>
        <v>84266</v>
      </c>
      <c r="B355" t="str">
        <f>"07020"</f>
        <v>07020</v>
      </c>
      <c r="C355" t="str">
        <f>"1700"</f>
        <v>1700</v>
      </c>
      <c r="D355" t="str">
        <f>"84266"</f>
        <v>84266</v>
      </c>
      <c r="E355" t="s">
        <v>1117</v>
      </c>
      <c r="F355" t="s">
        <v>904</v>
      </c>
      <c r="G355" t="str">
        <f>""</f>
        <v/>
      </c>
      <c r="H355" t="str">
        <f>" 00"</f>
        <v xml:space="preserve"> 00</v>
      </c>
      <c r="I355">
        <v>0.01</v>
      </c>
      <c r="J355">
        <v>9999999.9900000002</v>
      </c>
      <c r="K355" t="s">
        <v>971</v>
      </c>
      <c r="L355" t="s">
        <v>941</v>
      </c>
      <c r="P355" t="s">
        <v>107</v>
      </c>
      <c r="Q355" t="s">
        <v>107</v>
      </c>
      <c r="R355" t="s">
        <v>87</v>
      </c>
    </row>
    <row r="356" spans="1:18" x14ac:dyDescent="0.25">
      <c r="A356" t="str">
        <f>"84131"</f>
        <v>84131</v>
      </c>
      <c r="B356" t="str">
        <f>"07020"</f>
        <v>07020</v>
      </c>
      <c r="C356" t="str">
        <f>"1700"</f>
        <v>1700</v>
      </c>
      <c r="D356" t="str">
        <f>"84131"</f>
        <v>84131</v>
      </c>
      <c r="E356" t="s">
        <v>1017</v>
      </c>
      <c r="F356" t="s">
        <v>904</v>
      </c>
      <c r="G356" t="str">
        <f>""</f>
        <v/>
      </c>
      <c r="H356" t="str">
        <f>" 00"</f>
        <v xml:space="preserve"> 00</v>
      </c>
      <c r="I356">
        <v>0.01</v>
      </c>
      <c r="J356">
        <v>9999999.9900000002</v>
      </c>
      <c r="K356" t="s">
        <v>1018</v>
      </c>
      <c r="L356" t="s">
        <v>179</v>
      </c>
      <c r="M356" t="s">
        <v>27</v>
      </c>
      <c r="P356" t="s">
        <v>107</v>
      </c>
      <c r="Q356" t="s">
        <v>107</v>
      </c>
      <c r="R356" t="s">
        <v>1018</v>
      </c>
    </row>
    <row r="357" spans="1:18" x14ac:dyDescent="0.25">
      <c r="A357" t="str">
        <f>"10001"</f>
        <v>10001</v>
      </c>
      <c r="B357" t="str">
        <f>"03055"</f>
        <v>03055</v>
      </c>
      <c r="C357" t="str">
        <f>"1400"</f>
        <v>1400</v>
      </c>
      <c r="D357" t="str">
        <f>"03055"</f>
        <v>03055</v>
      </c>
      <c r="E357" t="s">
        <v>20</v>
      </c>
      <c r="F357" t="s">
        <v>232</v>
      </c>
      <c r="G357" t="str">
        <f>""</f>
        <v/>
      </c>
      <c r="H357" t="str">
        <f>" 00"</f>
        <v xml:space="preserve"> 00</v>
      </c>
      <c r="I357">
        <v>0.01</v>
      </c>
      <c r="J357">
        <v>9999999.9900000002</v>
      </c>
      <c r="K357" t="s">
        <v>233</v>
      </c>
      <c r="L357" t="s">
        <v>217</v>
      </c>
      <c r="P357" t="s">
        <v>24</v>
      </c>
      <c r="Q357" t="s">
        <v>24</v>
      </c>
      <c r="R357" t="s">
        <v>231</v>
      </c>
    </row>
    <row r="358" spans="1:18" x14ac:dyDescent="0.25">
      <c r="A358" t="str">
        <f>"10001"</f>
        <v>10001</v>
      </c>
      <c r="B358" t="str">
        <f>"01260"</f>
        <v>01260</v>
      </c>
      <c r="C358" t="str">
        <f>"1100"</f>
        <v>1100</v>
      </c>
      <c r="D358" t="str">
        <f>"01260"</f>
        <v>01260</v>
      </c>
      <c r="E358" t="s">
        <v>20</v>
      </c>
      <c r="F358" t="s">
        <v>77</v>
      </c>
      <c r="G358" t="str">
        <f>""</f>
        <v/>
      </c>
      <c r="H358" t="str">
        <f>" 10"</f>
        <v xml:space="preserve"> 10</v>
      </c>
      <c r="I358">
        <v>0.01</v>
      </c>
      <c r="J358">
        <v>500</v>
      </c>
      <c r="K358" t="s">
        <v>78</v>
      </c>
      <c r="P358" t="s">
        <v>29</v>
      </c>
      <c r="Q358" t="s">
        <v>29</v>
      </c>
      <c r="R358" t="s">
        <v>79</v>
      </c>
    </row>
    <row r="359" spans="1:18" x14ac:dyDescent="0.25">
      <c r="A359" t="str">
        <f>"10001"</f>
        <v>10001</v>
      </c>
      <c r="B359" t="str">
        <f>"01260"</f>
        <v>01260</v>
      </c>
      <c r="C359" t="str">
        <f>"1100"</f>
        <v>1100</v>
      </c>
      <c r="D359" t="str">
        <f>"01260"</f>
        <v>01260</v>
      </c>
      <c r="E359" t="s">
        <v>20</v>
      </c>
      <c r="F359" t="s">
        <v>77</v>
      </c>
      <c r="G359" t="str">
        <f>""</f>
        <v/>
      </c>
      <c r="H359" t="str">
        <f>" 20"</f>
        <v xml:space="preserve"> 20</v>
      </c>
      <c r="I359">
        <v>500.01</v>
      </c>
      <c r="J359">
        <v>9999999.9900000002</v>
      </c>
      <c r="K359" t="s">
        <v>78</v>
      </c>
      <c r="P359" t="s">
        <v>29</v>
      </c>
      <c r="Q359" t="s">
        <v>29</v>
      </c>
      <c r="R359" t="s">
        <v>79</v>
      </c>
    </row>
    <row r="360" spans="1:18" x14ac:dyDescent="0.25">
      <c r="A360" t="str">
        <f>"10001"</f>
        <v>10001</v>
      </c>
      <c r="B360" t="str">
        <f>"01270"</f>
        <v>01270</v>
      </c>
      <c r="C360" t="str">
        <f>"1100"</f>
        <v>1100</v>
      </c>
      <c r="D360" t="str">
        <f>"01270"</f>
        <v>01270</v>
      </c>
      <c r="E360" t="s">
        <v>20</v>
      </c>
      <c r="F360" t="s">
        <v>80</v>
      </c>
      <c r="G360" t="str">
        <f>""</f>
        <v/>
      </c>
      <c r="H360" t="str">
        <f>" 10"</f>
        <v xml:space="preserve"> 10</v>
      </c>
      <c r="I360">
        <v>0.01</v>
      </c>
      <c r="J360">
        <v>500</v>
      </c>
      <c r="K360" t="s">
        <v>78</v>
      </c>
      <c r="P360" t="s">
        <v>29</v>
      </c>
      <c r="Q360" t="s">
        <v>29</v>
      </c>
      <c r="R360" t="s">
        <v>81</v>
      </c>
    </row>
    <row r="361" spans="1:18" x14ac:dyDescent="0.25">
      <c r="A361" t="str">
        <f>"10001"</f>
        <v>10001</v>
      </c>
      <c r="B361" t="str">
        <f>"01270"</f>
        <v>01270</v>
      </c>
      <c r="C361" t="str">
        <f>"1100"</f>
        <v>1100</v>
      </c>
      <c r="D361" t="str">
        <f>"01270"</f>
        <v>01270</v>
      </c>
      <c r="E361" t="s">
        <v>20</v>
      </c>
      <c r="F361" t="s">
        <v>80</v>
      </c>
      <c r="G361" t="str">
        <f>""</f>
        <v/>
      </c>
      <c r="H361" t="str">
        <f>" 20"</f>
        <v xml:space="preserve"> 20</v>
      </c>
      <c r="I361">
        <v>500.01</v>
      </c>
      <c r="J361">
        <v>9999999.9900000002</v>
      </c>
      <c r="K361" t="s">
        <v>78</v>
      </c>
      <c r="P361" t="s">
        <v>29</v>
      </c>
      <c r="Q361" t="s">
        <v>29</v>
      </c>
      <c r="R361" t="s">
        <v>81</v>
      </c>
    </row>
    <row r="362" spans="1:18" x14ac:dyDescent="0.25">
      <c r="A362" t="str">
        <f>"10001"</f>
        <v>10001</v>
      </c>
      <c r="B362" t="str">
        <f>"05010"</f>
        <v>05010</v>
      </c>
      <c r="C362" t="str">
        <f>"1700"</f>
        <v>1700</v>
      </c>
      <c r="D362" t="str">
        <f>"05010"</f>
        <v>05010</v>
      </c>
      <c r="E362" t="s">
        <v>20</v>
      </c>
      <c r="F362" t="s">
        <v>348</v>
      </c>
      <c r="G362" t="str">
        <f>""</f>
        <v/>
      </c>
      <c r="H362" t="str">
        <f>" 00"</f>
        <v xml:space="preserve"> 00</v>
      </c>
      <c r="I362">
        <v>0.01</v>
      </c>
      <c r="J362">
        <v>9999999.9900000002</v>
      </c>
      <c r="K362" t="s">
        <v>349</v>
      </c>
      <c r="L362" t="s">
        <v>350</v>
      </c>
      <c r="P362" t="s">
        <v>107</v>
      </c>
      <c r="Q362" t="s">
        <v>107</v>
      </c>
      <c r="R362" t="s">
        <v>349</v>
      </c>
    </row>
    <row r="363" spans="1:18" x14ac:dyDescent="0.25">
      <c r="A363" t="str">
        <f>"18517"</f>
        <v>18517</v>
      </c>
      <c r="B363" t="str">
        <f>"05010"</f>
        <v>05010</v>
      </c>
      <c r="C363" t="str">
        <f>"1700"</f>
        <v>1700</v>
      </c>
      <c r="D363" t="str">
        <f>""</f>
        <v/>
      </c>
      <c r="E363" t="s">
        <v>633</v>
      </c>
      <c r="F363" t="s">
        <v>348</v>
      </c>
      <c r="G363" t="str">
        <f>""</f>
        <v/>
      </c>
      <c r="H363" t="str">
        <f>" 00"</f>
        <v xml:space="preserve"> 00</v>
      </c>
      <c r="I363">
        <v>0.01</v>
      </c>
      <c r="J363">
        <v>9999999.9900000002</v>
      </c>
      <c r="K363" t="s">
        <v>349</v>
      </c>
      <c r="L363" t="s">
        <v>350</v>
      </c>
      <c r="P363" t="s">
        <v>107</v>
      </c>
      <c r="Q363" t="s">
        <v>107</v>
      </c>
      <c r="R363" t="s">
        <v>349</v>
      </c>
    </row>
    <row r="364" spans="1:18" x14ac:dyDescent="0.25">
      <c r="A364" t="str">
        <f>"10001"</f>
        <v>10001</v>
      </c>
      <c r="B364" t="str">
        <f>"01380"</f>
        <v>01380</v>
      </c>
      <c r="C364" t="str">
        <f>"1100"</f>
        <v>1100</v>
      </c>
      <c r="D364" t="str">
        <f>"01380"</f>
        <v>01380</v>
      </c>
      <c r="E364" t="s">
        <v>20</v>
      </c>
      <c r="F364" t="s">
        <v>102</v>
      </c>
      <c r="G364" t="str">
        <f>""</f>
        <v/>
      </c>
      <c r="H364" t="str">
        <f>" 00"</f>
        <v xml:space="preserve"> 00</v>
      </c>
      <c r="I364">
        <v>0.01</v>
      </c>
      <c r="J364">
        <v>9999999.9900000002</v>
      </c>
      <c r="K364" t="s">
        <v>103</v>
      </c>
      <c r="L364" t="s">
        <v>104</v>
      </c>
      <c r="M364" t="s">
        <v>105</v>
      </c>
      <c r="N364" t="s">
        <v>106</v>
      </c>
      <c r="P364" t="s">
        <v>107</v>
      </c>
      <c r="Q364" t="s">
        <v>107</v>
      </c>
      <c r="R364" t="s">
        <v>108</v>
      </c>
    </row>
    <row r="365" spans="1:18" x14ac:dyDescent="0.25">
      <c r="A365" t="str">
        <f>"16001"</f>
        <v>16001</v>
      </c>
      <c r="B365" t="str">
        <f>"05000"</f>
        <v>05000</v>
      </c>
      <c r="C365" t="str">
        <f>"1700"</f>
        <v>1700</v>
      </c>
      <c r="D365" t="str">
        <f>"16001"</f>
        <v>16001</v>
      </c>
      <c r="E365" t="s">
        <v>471</v>
      </c>
      <c r="F365" t="s">
        <v>342</v>
      </c>
      <c r="G365" t="str">
        <f>""</f>
        <v/>
      </c>
      <c r="H365" t="str">
        <f>" 00"</f>
        <v xml:space="preserve"> 00</v>
      </c>
      <c r="I365">
        <v>0.01</v>
      </c>
      <c r="J365">
        <v>9999999.9900000002</v>
      </c>
      <c r="K365" t="s">
        <v>365</v>
      </c>
      <c r="L365" t="s">
        <v>343</v>
      </c>
      <c r="M365" t="s">
        <v>27</v>
      </c>
      <c r="P365" t="s">
        <v>107</v>
      </c>
      <c r="Q365" t="s">
        <v>107</v>
      </c>
      <c r="R365" t="s">
        <v>344</v>
      </c>
    </row>
    <row r="366" spans="1:18" x14ac:dyDescent="0.25">
      <c r="A366" t="str">
        <f>"16002"</f>
        <v>16002</v>
      </c>
      <c r="B366" t="str">
        <f>"05111"</f>
        <v>05111</v>
      </c>
      <c r="C366" t="str">
        <f>"1700"</f>
        <v>1700</v>
      </c>
      <c r="D366" t="str">
        <f>"16002"</f>
        <v>16002</v>
      </c>
      <c r="E366" t="s">
        <v>472</v>
      </c>
      <c r="F366" t="s">
        <v>364</v>
      </c>
      <c r="G366" t="str">
        <f>""</f>
        <v/>
      </c>
      <c r="H366" t="str">
        <f>" 00"</f>
        <v xml:space="preserve"> 00</v>
      </c>
      <c r="I366">
        <v>0.01</v>
      </c>
      <c r="J366">
        <v>9999999.9900000002</v>
      </c>
      <c r="K366" t="s">
        <v>365</v>
      </c>
      <c r="L366" t="s">
        <v>473</v>
      </c>
      <c r="P366" t="s">
        <v>107</v>
      </c>
      <c r="Q366" t="s">
        <v>107</v>
      </c>
      <c r="R366" t="s">
        <v>365</v>
      </c>
    </row>
    <row r="367" spans="1:18" x14ac:dyDescent="0.25">
      <c r="A367" t="str">
        <f>"16006"</f>
        <v>16006</v>
      </c>
      <c r="B367" t="str">
        <f>"05111"</f>
        <v>05111</v>
      </c>
      <c r="C367" t="str">
        <f>"1700"</f>
        <v>1700</v>
      </c>
      <c r="D367" t="str">
        <f>"16006"</f>
        <v>16006</v>
      </c>
      <c r="E367" t="s">
        <v>477</v>
      </c>
      <c r="F367" t="s">
        <v>364</v>
      </c>
      <c r="G367" t="str">
        <f>""</f>
        <v/>
      </c>
      <c r="H367" t="str">
        <f>" 00"</f>
        <v xml:space="preserve"> 00</v>
      </c>
      <c r="I367">
        <v>0.01</v>
      </c>
      <c r="J367">
        <v>9999999.9900000002</v>
      </c>
      <c r="K367" t="s">
        <v>365</v>
      </c>
      <c r="L367" t="s">
        <v>478</v>
      </c>
      <c r="M367" t="s">
        <v>473</v>
      </c>
      <c r="P367" t="s">
        <v>107</v>
      </c>
      <c r="Q367" t="s">
        <v>107</v>
      </c>
      <c r="R367" t="s">
        <v>365</v>
      </c>
    </row>
    <row r="368" spans="1:18" x14ac:dyDescent="0.25">
      <c r="A368" t="str">
        <f>"16007"</f>
        <v>16007</v>
      </c>
      <c r="B368" t="str">
        <f>"05111"</f>
        <v>05111</v>
      </c>
      <c r="C368" t="str">
        <f>"1700"</f>
        <v>1700</v>
      </c>
      <c r="D368" t="str">
        <f>"16007"</f>
        <v>16007</v>
      </c>
      <c r="E368" t="s">
        <v>479</v>
      </c>
      <c r="F368" t="s">
        <v>364</v>
      </c>
      <c r="G368" t="str">
        <f>""</f>
        <v/>
      </c>
      <c r="H368" t="str">
        <f>" 00"</f>
        <v xml:space="preserve"> 00</v>
      </c>
      <c r="I368">
        <v>0.01</v>
      </c>
      <c r="J368">
        <v>9999999.9900000002</v>
      </c>
      <c r="K368" t="s">
        <v>365</v>
      </c>
      <c r="L368" t="s">
        <v>478</v>
      </c>
      <c r="M368" t="s">
        <v>473</v>
      </c>
      <c r="P368" t="s">
        <v>107</v>
      </c>
      <c r="Q368" t="s">
        <v>107</v>
      </c>
      <c r="R368" t="s">
        <v>365</v>
      </c>
    </row>
    <row r="369" spans="1:18" x14ac:dyDescent="0.25">
      <c r="A369" t="str">
        <f>"16009"</f>
        <v>16009</v>
      </c>
      <c r="B369" t="str">
        <f>"05111"</f>
        <v>05111</v>
      </c>
      <c r="C369" t="str">
        <f>"1700"</f>
        <v>1700</v>
      </c>
      <c r="D369" t="str">
        <f>"16009"</f>
        <v>16009</v>
      </c>
      <c r="E369" t="s">
        <v>480</v>
      </c>
      <c r="F369" t="s">
        <v>364</v>
      </c>
      <c r="G369" t="str">
        <f>""</f>
        <v/>
      </c>
      <c r="H369" t="str">
        <f>" 00"</f>
        <v xml:space="preserve"> 00</v>
      </c>
      <c r="I369">
        <v>0.01</v>
      </c>
      <c r="J369">
        <v>9999999.9900000002</v>
      </c>
      <c r="K369" t="s">
        <v>365</v>
      </c>
      <c r="L369" t="s">
        <v>478</v>
      </c>
      <c r="M369" t="s">
        <v>473</v>
      </c>
      <c r="P369" t="s">
        <v>107</v>
      </c>
      <c r="Q369" t="s">
        <v>107</v>
      </c>
      <c r="R369" t="s">
        <v>365</v>
      </c>
    </row>
    <row r="370" spans="1:18" x14ac:dyDescent="0.25">
      <c r="A370" t="str">
        <f>"16011"</f>
        <v>16011</v>
      </c>
      <c r="B370" t="str">
        <f>"05111"</f>
        <v>05111</v>
      </c>
      <c r="C370" t="str">
        <f>"1700"</f>
        <v>1700</v>
      </c>
      <c r="D370" t="str">
        <f>"16011"</f>
        <v>16011</v>
      </c>
      <c r="E370" t="s">
        <v>482</v>
      </c>
      <c r="F370" t="s">
        <v>364</v>
      </c>
      <c r="G370" t="str">
        <f>""</f>
        <v/>
      </c>
      <c r="H370" t="str">
        <f>" 00"</f>
        <v xml:space="preserve"> 00</v>
      </c>
      <c r="I370">
        <v>0.01</v>
      </c>
      <c r="J370">
        <v>9999999.9900000002</v>
      </c>
      <c r="K370" t="s">
        <v>365</v>
      </c>
      <c r="L370" t="s">
        <v>473</v>
      </c>
      <c r="P370" t="s">
        <v>107</v>
      </c>
      <c r="Q370" t="s">
        <v>107</v>
      </c>
      <c r="R370" t="s">
        <v>365</v>
      </c>
    </row>
    <row r="371" spans="1:18" x14ac:dyDescent="0.25">
      <c r="A371" t="str">
        <f>"16058"</f>
        <v>16058</v>
      </c>
      <c r="B371" t="str">
        <f>"05111"</f>
        <v>05111</v>
      </c>
      <c r="C371" t="str">
        <f>"1700"</f>
        <v>1700</v>
      </c>
      <c r="D371" t="str">
        <f>"16058"</f>
        <v>16058</v>
      </c>
      <c r="E371" t="s">
        <v>520</v>
      </c>
      <c r="F371" t="s">
        <v>364</v>
      </c>
      <c r="G371" t="str">
        <f>""</f>
        <v/>
      </c>
      <c r="H371" t="str">
        <f>" 00"</f>
        <v xml:space="preserve"> 00</v>
      </c>
      <c r="I371">
        <v>0.01</v>
      </c>
      <c r="J371">
        <v>9999999.9900000002</v>
      </c>
      <c r="K371" t="s">
        <v>365</v>
      </c>
      <c r="L371" t="s">
        <v>473</v>
      </c>
      <c r="P371" t="s">
        <v>107</v>
      </c>
      <c r="Q371" t="s">
        <v>107</v>
      </c>
      <c r="R371" t="s">
        <v>365</v>
      </c>
    </row>
    <row r="372" spans="1:18" x14ac:dyDescent="0.25">
      <c r="A372" t="str">
        <f>"16064"</f>
        <v>16064</v>
      </c>
      <c r="B372" t="str">
        <f>"05111"</f>
        <v>05111</v>
      </c>
      <c r="C372" t="str">
        <f>"1700"</f>
        <v>1700</v>
      </c>
      <c r="D372" t="str">
        <f>"16064"</f>
        <v>16064</v>
      </c>
      <c r="E372" t="s">
        <v>524</v>
      </c>
      <c r="F372" t="s">
        <v>364</v>
      </c>
      <c r="G372" t="str">
        <f>""</f>
        <v/>
      </c>
      <c r="H372" t="str">
        <f>" 00"</f>
        <v xml:space="preserve"> 00</v>
      </c>
      <c r="I372">
        <v>0.01</v>
      </c>
      <c r="J372">
        <v>9999999.9900000002</v>
      </c>
      <c r="K372" t="s">
        <v>365</v>
      </c>
      <c r="L372" t="s">
        <v>478</v>
      </c>
      <c r="P372" t="s">
        <v>107</v>
      </c>
      <c r="Q372" t="s">
        <v>107</v>
      </c>
      <c r="R372" t="s">
        <v>365</v>
      </c>
    </row>
    <row r="373" spans="1:18" x14ac:dyDescent="0.25">
      <c r="A373" t="str">
        <f>"18608"</f>
        <v>18608</v>
      </c>
      <c r="B373" t="str">
        <f>"05111"</f>
        <v>05111</v>
      </c>
      <c r="C373" t="str">
        <f>"1800"</f>
        <v>1800</v>
      </c>
      <c r="D373" t="str">
        <f>""</f>
        <v/>
      </c>
      <c r="E373" t="s">
        <v>659</v>
      </c>
      <c r="F373" t="s">
        <v>364</v>
      </c>
      <c r="G373" t="str">
        <f>""</f>
        <v/>
      </c>
      <c r="H373" t="str">
        <f>" 00"</f>
        <v xml:space="preserve"> 00</v>
      </c>
      <c r="I373">
        <v>0.01</v>
      </c>
      <c r="J373">
        <v>9999999.9900000002</v>
      </c>
      <c r="K373" t="s">
        <v>365</v>
      </c>
      <c r="L373" t="s">
        <v>343</v>
      </c>
      <c r="P373" t="s">
        <v>107</v>
      </c>
      <c r="Q373" t="s">
        <v>107</v>
      </c>
      <c r="R373" t="s">
        <v>365</v>
      </c>
    </row>
    <row r="374" spans="1:18" x14ac:dyDescent="0.25">
      <c r="A374" t="str">
        <f>"84002"</f>
        <v>84002</v>
      </c>
      <c r="B374" t="str">
        <f>"07020"</f>
        <v>07020</v>
      </c>
      <c r="C374" t="str">
        <f>"1700"</f>
        <v>1700</v>
      </c>
      <c r="D374" t="str">
        <f>"84002"</f>
        <v>84002</v>
      </c>
      <c r="E374" t="s">
        <v>903</v>
      </c>
      <c r="F374" t="s">
        <v>904</v>
      </c>
      <c r="G374" t="str">
        <f>""</f>
        <v/>
      </c>
      <c r="H374" t="str">
        <f>" 00"</f>
        <v xml:space="preserve"> 00</v>
      </c>
      <c r="I374">
        <v>0.01</v>
      </c>
      <c r="J374">
        <v>9999999.9900000002</v>
      </c>
      <c r="K374" t="s">
        <v>365</v>
      </c>
      <c r="L374" t="s">
        <v>478</v>
      </c>
      <c r="P374" t="s">
        <v>107</v>
      </c>
      <c r="Q374" t="s">
        <v>107</v>
      </c>
      <c r="R374" t="s">
        <v>365</v>
      </c>
    </row>
    <row r="375" spans="1:18" x14ac:dyDescent="0.25">
      <c r="A375" t="str">
        <f>"84006"</f>
        <v>84006</v>
      </c>
      <c r="B375" t="str">
        <f>"07020"</f>
        <v>07020</v>
      </c>
      <c r="C375" t="str">
        <f>"1700"</f>
        <v>1700</v>
      </c>
      <c r="D375" t="str">
        <f>"84006"</f>
        <v>84006</v>
      </c>
      <c r="E375" t="s">
        <v>910</v>
      </c>
      <c r="F375" t="s">
        <v>904</v>
      </c>
      <c r="G375" t="str">
        <f>""</f>
        <v/>
      </c>
      <c r="H375" t="str">
        <f>" 00"</f>
        <v xml:space="preserve"> 00</v>
      </c>
      <c r="I375">
        <v>0.01</v>
      </c>
      <c r="J375">
        <v>9999999.9900000002</v>
      </c>
      <c r="K375" t="s">
        <v>365</v>
      </c>
      <c r="L375" t="s">
        <v>478</v>
      </c>
      <c r="P375" t="s">
        <v>107</v>
      </c>
      <c r="Q375" t="s">
        <v>107</v>
      </c>
      <c r="R375" t="s">
        <v>365</v>
      </c>
    </row>
    <row r="376" spans="1:18" x14ac:dyDescent="0.25">
      <c r="A376" t="str">
        <f>"84037"</f>
        <v>84037</v>
      </c>
      <c r="B376" t="str">
        <f>"07020"</f>
        <v>07020</v>
      </c>
      <c r="C376" t="str">
        <f>"1700"</f>
        <v>1700</v>
      </c>
      <c r="D376" t="str">
        <f>"84037"</f>
        <v>84037</v>
      </c>
      <c r="E376" t="s">
        <v>948</v>
      </c>
      <c r="F376" t="s">
        <v>904</v>
      </c>
      <c r="G376" t="str">
        <f>""</f>
        <v/>
      </c>
      <c r="H376" t="str">
        <f>" 00"</f>
        <v xml:space="preserve"> 00</v>
      </c>
      <c r="I376">
        <v>0.01</v>
      </c>
      <c r="J376">
        <v>9999999.9900000002</v>
      </c>
      <c r="K376" t="s">
        <v>365</v>
      </c>
      <c r="L376" t="s">
        <v>478</v>
      </c>
      <c r="P376" t="s">
        <v>107</v>
      </c>
      <c r="Q376" t="s">
        <v>107</v>
      </c>
      <c r="R376" t="s">
        <v>365</v>
      </c>
    </row>
    <row r="377" spans="1:18" x14ac:dyDescent="0.25">
      <c r="A377" t="str">
        <f>"84051"</f>
        <v>84051</v>
      </c>
      <c r="B377" t="str">
        <f>"07020"</f>
        <v>07020</v>
      </c>
      <c r="C377" t="str">
        <f>"1700"</f>
        <v>1700</v>
      </c>
      <c r="D377" t="str">
        <f>"84051"</f>
        <v>84051</v>
      </c>
      <c r="E377" t="s">
        <v>961</v>
      </c>
      <c r="F377" t="s">
        <v>904</v>
      </c>
      <c r="G377" t="str">
        <f>""</f>
        <v/>
      </c>
      <c r="H377" t="str">
        <f>" 00"</f>
        <v xml:space="preserve"> 00</v>
      </c>
      <c r="I377">
        <v>0.01</v>
      </c>
      <c r="J377">
        <v>9999999.9900000002</v>
      </c>
      <c r="K377" t="s">
        <v>365</v>
      </c>
      <c r="L377" t="s">
        <v>478</v>
      </c>
      <c r="P377" t="s">
        <v>107</v>
      </c>
      <c r="Q377" t="s">
        <v>107</v>
      </c>
      <c r="R377" t="s">
        <v>365</v>
      </c>
    </row>
    <row r="378" spans="1:18" x14ac:dyDescent="0.25">
      <c r="A378" t="str">
        <f>"84055"</f>
        <v>84055</v>
      </c>
      <c r="B378" t="str">
        <f>"07020"</f>
        <v>07020</v>
      </c>
      <c r="C378" t="str">
        <f>"1700"</f>
        <v>1700</v>
      </c>
      <c r="D378" t="str">
        <f>"84055"</f>
        <v>84055</v>
      </c>
      <c r="E378" t="s">
        <v>964</v>
      </c>
      <c r="F378" t="s">
        <v>904</v>
      </c>
      <c r="G378" t="str">
        <f>""</f>
        <v/>
      </c>
      <c r="H378" t="str">
        <f>" 00"</f>
        <v xml:space="preserve"> 00</v>
      </c>
      <c r="I378">
        <v>0.01</v>
      </c>
      <c r="J378">
        <v>9999999.9900000002</v>
      </c>
      <c r="K378" t="s">
        <v>365</v>
      </c>
      <c r="L378" t="s">
        <v>714</v>
      </c>
      <c r="P378" t="s">
        <v>107</v>
      </c>
      <c r="Q378" t="s">
        <v>107</v>
      </c>
      <c r="R378" t="s">
        <v>365</v>
      </c>
    </row>
    <row r="379" spans="1:18" x14ac:dyDescent="0.25">
      <c r="A379" t="str">
        <f>"84063"</f>
        <v>84063</v>
      </c>
      <c r="B379" t="str">
        <f>"07020"</f>
        <v>07020</v>
      </c>
      <c r="C379" t="str">
        <f>"1700"</f>
        <v>1700</v>
      </c>
      <c r="D379" t="str">
        <f>"84063"</f>
        <v>84063</v>
      </c>
      <c r="E379" t="s">
        <v>969</v>
      </c>
      <c r="F379" t="s">
        <v>904</v>
      </c>
      <c r="G379" t="str">
        <f>""</f>
        <v/>
      </c>
      <c r="H379" t="str">
        <f>" 00"</f>
        <v xml:space="preserve"> 00</v>
      </c>
      <c r="I379">
        <v>0.01</v>
      </c>
      <c r="J379">
        <v>9999999.9900000002</v>
      </c>
      <c r="K379" t="s">
        <v>365</v>
      </c>
      <c r="L379" t="s">
        <v>478</v>
      </c>
      <c r="P379" t="s">
        <v>107</v>
      </c>
      <c r="Q379" t="s">
        <v>107</v>
      </c>
      <c r="R379" t="s">
        <v>365</v>
      </c>
    </row>
    <row r="380" spans="1:18" x14ac:dyDescent="0.25">
      <c r="A380" t="str">
        <f>"84090"</f>
        <v>84090</v>
      </c>
      <c r="B380" t="str">
        <f>"07020"</f>
        <v>07020</v>
      </c>
      <c r="C380" t="str">
        <f>"1700"</f>
        <v>1700</v>
      </c>
      <c r="D380" t="str">
        <f>"84090"</f>
        <v>84090</v>
      </c>
      <c r="E380" t="s">
        <v>986</v>
      </c>
      <c r="F380" t="s">
        <v>904</v>
      </c>
      <c r="G380" t="str">
        <f>""</f>
        <v/>
      </c>
      <c r="H380" t="str">
        <f>" 00"</f>
        <v xml:space="preserve"> 00</v>
      </c>
      <c r="I380">
        <v>0.01</v>
      </c>
      <c r="J380">
        <v>9999999.9900000002</v>
      </c>
      <c r="K380" t="s">
        <v>365</v>
      </c>
      <c r="P380" t="s">
        <v>107</v>
      </c>
      <c r="Q380" t="s">
        <v>107</v>
      </c>
      <c r="R380" t="s">
        <v>907</v>
      </c>
    </row>
    <row r="381" spans="1:18" x14ac:dyDescent="0.25">
      <c r="A381" t="str">
        <f>"84194"</f>
        <v>84194</v>
      </c>
      <c r="B381" t="str">
        <f>"07020"</f>
        <v>07020</v>
      </c>
      <c r="C381" t="str">
        <f>"1700"</f>
        <v>1700</v>
      </c>
      <c r="D381" t="str">
        <f>"84194"</f>
        <v>84194</v>
      </c>
      <c r="E381" t="s">
        <v>1050</v>
      </c>
      <c r="F381" t="s">
        <v>904</v>
      </c>
      <c r="G381" t="str">
        <f>""</f>
        <v/>
      </c>
      <c r="H381" t="str">
        <f>" 00"</f>
        <v xml:space="preserve"> 00</v>
      </c>
      <c r="I381">
        <v>0.01</v>
      </c>
      <c r="J381">
        <v>9999999.9900000002</v>
      </c>
      <c r="K381" t="s">
        <v>365</v>
      </c>
      <c r="L381" t="s">
        <v>1051</v>
      </c>
      <c r="P381" t="s">
        <v>107</v>
      </c>
      <c r="Q381" t="s">
        <v>107</v>
      </c>
      <c r="R381" t="s">
        <v>1051</v>
      </c>
    </row>
    <row r="382" spans="1:18" x14ac:dyDescent="0.25">
      <c r="A382" t="str">
        <f>"84198"</f>
        <v>84198</v>
      </c>
      <c r="B382" t="str">
        <f>"07020"</f>
        <v>07020</v>
      </c>
      <c r="C382" t="str">
        <f>"1700"</f>
        <v>1700</v>
      </c>
      <c r="D382" t="str">
        <f>"84198"</f>
        <v>84198</v>
      </c>
      <c r="E382" t="s">
        <v>1055</v>
      </c>
      <c r="F382" t="s">
        <v>904</v>
      </c>
      <c r="G382" t="str">
        <f>""</f>
        <v/>
      </c>
      <c r="H382" t="str">
        <f>" 00"</f>
        <v xml:space="preserve"> 00</v>
      </c>
      <c r="I382">
        <v>0.01</v>
      </c>
      <c r="J382">
        <v>9999999.9900000002</v>
      </c>
      <c r="K382" t="s">
        <v>365</v>
      </c>
      <c r="P382" t="s">
        <v>107</v>
      </c>
      <c r="Q382" t="s">
        <v>107</v>
      </c>
      <c r="R382" t="s">
        <v>365</v>
      </c>
    </row>
    <row r="383" spans="1:18" x14ac:dyDescent="0.25">
      <c r="A383" t="str">
        <f>"84215"</f>
        <v>84215</v>
      </c>
      <c r="B383" t="str">
        <f>"07020"</f>
        <v>07020</v>
      </c>
      <c r="C383" t="str">
        <f>"1700"</f>
        <v>1700</v>
      </c>
      <c r="D383" t="str">
        <f>"84215"</f>
        <v>84215</v>
      </c>
      <c r="E383" t="s">
        <v>1070</v>
      </c>
      <c r="F383" t="s">
        <v>904</v>
      </c>
      <c r="G383" t="str">
        <f>""</f>
        <v/>
      </c>
      <c r="H383" t="str">
        <f>" 00"</f>
        <v xml:space="preserve"> 00</v>
      </c>
      <c r="I383">
        <v>0.01</v>
      </c>
      <c r="J383">
        <v>9999999.9900000002</v>
      </c>
      <c r="K383" t="s">
        <v>365</v>
      </c>
      <c r="L383" t="s">
        <v>343</v>
      </c>
      <c r="P383" t="s">
        <v>107</v>
      </c>
      <c r="Q383" t="s">
        <v>107</v>
      </c>
      <c r="R383" t="s">
        <v>365</v>
      </c>
    </row>
    <row r="384" spans="1:18" x14ac:dyDescent="0.25">
      <c r="A384" t="str">
        <f>"84237"</f>
        <v>84237</v>
      </c>
      <c r="B384" t="str">
        <f>"07020"</f>
        <v>07020</v>
      </c>
      <c r="C384" t="str">
        <f>"1700"</f>
        <v>1700</v>
      </c>
      <c r="D384" t="str">
        <f>"84237"</f>
        <v>84237</v>
      </c>
      <c r="E384" t="s">
        <v>1084</v>
      </c>
      <c r="F384" t="s">
        <v>904</v>
      </c>
      <c r="G384" t="str">
        <f>""</f>
        <v/>
      </c>
      <c r="H384" t="str">
        <f>" 00"</f>
        <v xml:space="preserve"> 00</v>
      </c>
      <c r="I384">
        <v>0.01</v>
      </c>
      <c r="J384">
        <v>9999999.9900000002</v>
      </c>
      <c r="K384" t="s">
        <v>365</v>
      </c>
      <c r="L384" t="s">
        <v>59</v>
      </c>
      <c r="P384" t="s">
        <v>107</v>
      </c>
      <c r="Q384" t="s">
        <v>107</v>
      </c>
      <c r="R384" t="s">
        <v>365</v>
      </c>
    </row>
    <row r="385" spans="1:18" x14ac:dyDescent="0.25">
      <c r="A385" t="str">
        <f>"10001"</f>
        <v>10001</v>
      </c>
      <c r="B385" t="str">
        <f>"02040"</f>
        <v>02040</v>
      </c>
      <c r="C385" t="str">
        <f>"1400"</f>
        <v>1400</v>
      </c>
      <c r="D385" t="str">
        <f>"02040"</f>
        <v>02040</v>
      </c>
      <c r="E385" t="s">
        <v>20</v>
      </c>
      <c r="F385" t="s">
        <v>194</v>
      </c>
      <c r="G385" t="str">
        <f>""</f>
        <v/>
      </c>
      <c r="H385" t="str">
        <f>" 00"</f>
        <v xml:space="preserve"> 00</v>
      </c>
      <c r="I385">
        <v>0.01</v>
      </c>
      <c r="J385">
        <v>9999999.9900000002</v>
      </c>
      <c r="K385" t="s">
        <v>193</v>
      </c>
      <c r="L385" t="s">
        <v>195</v>
      </c>
      <c r="P385" t="s">
        <v>107</v>
      </c>
      <c r="Q385" t="s">
        <v>107</v>
      </c>
      <c r="R385" t="s">
        <v>193</v>
      </c>
    </row>
    <row r="386" spans="1:18" x14ac:dyDescent="0.25">
      <c r="A386" t="str">
        <f>"10001"</f>
        <v>10001</v>
      </c>
      <c r="B386" t="str">
        <f>"02130"</f>
        <v>02130</v>
      </c>
      <c r="C386" t="str">
        <f>"1400"</f>
        <v>1400</v>
      </c>
      <c r="D386" t="str">
        <f>"02130"</f>
        <v>02130</v>
      </c>
      <c r="E386" t="s">
        <v>20</v>
      </c>
      <c r="F386" t="s">
        <v>212</v>
      </c>
      <c r="G386" t="str">
        <f>""</f>
        <v/>
      </c>
      <c r="H386" t="str">
        <f>" 00"</f>
        <v xml:space="preserve"> 00</v>
      </c>
      <c r="I386">
        <v>0.01</v>
      </c>
      <c r="J386">
        <v>9999999.9900000002</v>
      </c>
      <c r="K386" t="s">
        <v>193</v>
      </c>
      <c r="L386" t="s">
        <v>213</v>
      </c>
      <c r="P386" t="s">
        <v>107</v>
      </c>
      <c r="Q386" t="s">
        <v>107</v>
      </c>
      <c r="R386" t="s">
        <v>213</v>
      </c>
    </row>
    <row r="387" spans="1:18" x14ac:dyDescent="0.25">
      <c r="A387" t="str">
        <f>"85127"</f>
        <v>85127</v>
      </c>
      <c r="B387" t="str">
        <f>"07030"</f>
        <v>07030</v>
      </c>
      <c r="C387" t="str">
        <f>"8000"</f>
        <v>8000</v>
      </c>
      <c r="D387" t="str">
        <f>"85127"</f>
        <v>85127</v>
      </c>
      <c r="E387" t="s">
        <v>1137</v>
      </c>
      <c r="F387" t="s">
        <v>1121</v>
      </c>
      <c r="G387" t="str">
        <f>""</f>
        <v/>
      </c>
      <c r="H387" t="str">
        <f>" 00"</f>
        <v xml:space="preserve"> 00</v>
      </c>
      <c r="I387">
        <v>0.01</v>
      </c>
      <c r="J387">
        <v>9999999.9900000002</v>
      </c>
      <c r="K387" t="s">
        <v>193</v>
      </c>
      <c r="P387" t="s">
        <v>24</v>
      </c>
      <c r="Q387" t="s">
        <v>24</v>
      </c>
      <c r="R387" t="s">
        <v>1138</v>
      </c>
    </row>
    <row r="388" spans="1:18" x14ac:dyDescent="0.25">
      <c r="A388" t="str">
        <f>"10001"</f>
        <v>10001</v>
      </c>
      <c r="B388" t="str">
        <f>"04015"</f>
        <v>04015</v>
      </c>
      <c r="C388" t="str">
        <f>"1400"</f>
        <v>1400</v>
      </c>
      <c r="D388" t="str">
        <f>"04015"</f>
        <v>04015</v>
      </c>
      <c r="E388" t="s">
        <v>20</v>
      </c>
      <c r="F388" t="s">
        <v>339</v>
      </c>
      <c r="G388" t="str">
        <f>""</f>
        <v/>
      </c>
      <c r="H388" t="str">
        <f>" 00"</f>
        <v xml:space="preserve"> 00</v>
      </c>
      <c r="I388">
        <v>0.01</v>
      </c>
      <c r="J388">
        <v>9999999.9900000002</v>
      </c>
      <c r="K388" t="s">
        <v>340</v>
      </c>
      <c r="L388" t="s">
        <v>219</v>
      </c>
      <c r="P388" t="s">
        <v>24</v>
      </c>
      <c r="Q388" t="s">
        <v>24</v>
      </c>
      <c r="R388" t="s">
        <v>31</v>
      </c>
    </row>
    <row r="389" spans="1:18" x14ac:dyDescent="0.25">
      <c r="A389" t="str">
        <f>"10001"</f>
        <v>10001</v>
      </c>
      <c r="B389" t="str">
        <f>"01160"</f>
        <v>01160</v>
      </c>
      <c r="C389" t="str">
        <f>"1600"</f>
        <v>1600</v>
      </c>
      <c r="D389" t="str">
        <f>"01160"</f>
        <v>01160</v>
      </c>
      <c r="E389" t="s">
        <v>20</v>
      </c>
      <c r="F389" t="s">
        <v>49</v>
      </c>
      <c r="G389" t="str">
        <f>""</f>
        <v/>
      </c>
      <c r="H389" t="str">
        <f>" 10"</f>
        <v xml:space="preserve"> 10</v>
      </c>
      <c r="I389">
        <v>0.01</v>
      </c>
      <c r="J389">
        <v>500</v>
      </c>
      <c r="K389" t="s">
        <v>50</v>
      </c>
      <c r="P389" t="s">
        <v>24</v>
      </c>
      <c r="Q389" t="s">
        <v>24</v>
      </c>
      <c r="R389" t="s">
        <v>42</v>
      </c>
    </row>
    <row r="390" spans="1:18" x14ac:dyDescent="0.25">
      <c r="A390" t="str">
        <f>"17292"</f>
        <v>17292</v>
      </c>
      <c r="B390" t="str">
        <f>"01160"</f>
        <v>01160</v>
      </c>
      <c r="C390" t="str">
        <f>"1600"</f>
        <v>1600</v>
      </c>
      <c r="D390" t="str">
        <f>"17292"</f>
        <v>17292</v>
      </c>
      <c r="E390" t="s">
        <v>529</v>
      </c>
      <c r="F390" t="s">
        <v>49</v>
      </c>
      <c r="G390" t="str">
        <f>"GR0017292"</f>
        <v>GR0017292</v>
      </c>
      <c r="H390" t="str">
        <f>" 10"</f>
        <v xml:space="preserve"> 10</v>
      </c>
      <c r="I390">
        <v>0.01</v>
      </c>
      <c r="J390">
        <v>500</v>
      </c>
      <c r="K390" t="s">
        <v>50</v>
      </c>
      <c r="P390" t="s">
        <v>24</v>
      </c>
      <c r="Q390" t="s">
        <v>24</v>
      </c>
      <c r="R390" t="s">
        <v>42</v>
      </c>
    </row>
    <row r="391" spans="1:18" x14ac:dyDescent="0.25">
      <c r="A391" t="str">
        <f>"18005"</f>
        <v>18005</v>
      </c>
      <c r="B391" t="str">
        <f>"01160"</f>
        <v>01160</v>
      </c>
      <c r="C391" t="str">
        <f>"1600"</f>
        <v>1600</v>
      </c>
      <c r="D391" t="str">
        <f>"18005"</f>
        <v>18005</v>
      </c>
      <c r="E391" t="s">
        <v>534</v>
      </c>
      <c r="F391" t="s">
        <v>49</v>
      </c>
      <c r="G391" t="str">
        <f>""</f>
        <v/>
      </c>
      <c r="H391" t="str">
        <f>" 10"</f>
        <v xml:space="preserve"> 10</v>
      </c>
      <c r="I391">
        <v>0.01</v>
      </c>
      <c r="J391">
        <v>500</v>
      </c>
      <c r="K391" t="s">
        <v>50</v>
      </c>
      <c r="P391" t="s">
        <v>24</v>
      </c>
      <c r="Q391" t="s">
        <v>24</v>
      </c>
      <c r="R391" t="s">
        <v>42</v>
      </c>
    </row>
    <row r="392" spans="1:18" x14ac:dyDescent="0.25">
      <c r="A392" t="str">
        <f>"18064"</f>
        <v>18064</v>
      </c>
      <c r="B392" t="str">
        <f>"01160"</f>
        <v>01160</v>
      </c>
      <c r="C392" t="str">
        <f>"1100"</f>
        <v>1100</v>
      </c>
      <c r="D392" t="str">
        <f>"18064"</f>
        <v>18064</v>
      </c>
      <c r="E392" t="s">
        <v>578</v>
      </c>
      <c r="F392" t="s">
        <v>49</v>
      </c>
      <c r="G392" t="str">
        <f>""</f>
        <v/>
      </c>
      <c r="H392" t="str">
        <f>" 10"</f>
        <v xml:space="preserve"> 10</v>
      </c>
      <c r="I392">
        <v>0.01</v>
      </c>
      <c r="J392">
        <v>500</v>
      </c>
      <c r="K392" t="s">
        <v>50</v>
      </c>
      <c r="P392" t="s">
        <v>24</v>
      </c>
      <c r="Q392" t="s">
        <v>24</v>
      </c>
      <c r="R392" t="s">
        <v>42</v>
      </c>
    </row>
    <row r="393" spans="1:18" x14ac:dyDescent="0.25">
      <c r="A393" t="str">
        <f>"10001"</f>
        <v>10001</v>
      </c>
      <c r="B393" t="str">
        <f>"06020"</f>
        <v>06020</v>
      </c>
      <c r="C393" t="str">
        <f>"1700"</f>
        <v>1700</v>
      </c>
      <c r="D393" t="str">
        <f>"06020"</f>
        <v>06020</v>
      </c>
      <c r="E393" t="s">
        <v>20</v>
      </c>
      <c r="F393" t="s">
        <v>388</v>
      </c>
      <c r="G393" t="str">
        <f>""</f>
        <v/>
      </c>
      <c r="H393" t="str">
        <f>" 10"</f>
        <v xml:space="preserve"> 10</v>
      </c>
      <c r="I393">
        <v>0.01</v>
      </c>
      <c r="J393">
        <v>500</v>
      </c>
      <c r="K393" t="s">
        <v>386</v>
      </c>
      <c r="L393" t="s">
        <v>384</v>
      </c>
      <c r="M393" t="s">
        <v>385</v>
      </c>
      <c r="N393" t="s">
        <v>389</v>
      </c>
      <c r="P393" t="s">
        <v>29</v>
      </c>
      <c r="Q393" t="s">
        <v>29</v>
      </c>
      <c r="R393" t="s">
        <v>386</v>
      </c>
    </row>
    <row r="394" spans="1:18" x14ac:dyDescent="0.25">
      <c r="A394" t="str">
        <f>"10001"</f>
        <v>10001</v>
      </c>
      <c r="B394" t="str">
        <f>"06025"</f>
        <v>06025</v>
      </c>
      <c r="C394" t="str">
        <f>"1700"</f>
        <v>1700</v>
      </c>
      <c r="D394" t="str">
        <f>"06025"</f>
        <v>06025</v>
      </c>
      <c r="E394" t="s">
        <v>20</v>
      </c>
      <c r="F394" t="s">
        <v>391</v>
      </c>
      <c r="G394" t="str">
        <f>""</f>
        <v/>
      </c>
      <c r="H394" t="str">
        <f>" 10"</f>
        <v xml:space="preserve"> 10</v>
      </c>
      <c r="I394">
        <v>0.01</v>
      </c>
      <c r="J394">
        <v>500</v>
      </c>
      <c r="K394" t="s">
        <v>386</v>
      </c>
      <c r="L394" t="s">
        <v>384</v>
      </c>
      <c r="M394" t="s">
        <v>385</v>
      </c>
      <c r="N394" t="s">
        <v>389</v>
      </c>
      <c r="P394" t="s">
        <v>29</v>
      </c>
      <c r="Q394" t="s">
        <v>29</v>
      </c>
      <c r="R394" t="s">
        <v>386</v>
      </c>
    </row>
    <row r="395" spans="1:18" x14ac:dyDescent="0.25">
      <c r="A395" t="str">
        <f>"16005"</f>
        <v>16005</v>
      </c>
      <c r="B395" t="str">
        <f>"06000"</f>
        <v>06000</v>
      </c>
      <c r="C395" t="str">
        <f>"1700"</f>
        <v>1700</v>
      </c>
      <c r="D395" t="str">
        <f>"16005"</f>
        <v>16005</v>
      </c>
      <c r="E395" t="s">
        <v>475</v>
      </c>
      <c r="F395" t="s">
        <v>382</v>
      </c>
      <c r="G395" t="str">
        <f>""</f>
        <v/>
      </c>
      <c r="H395" t="str">
        <f>" 10"</f>
        <v xml:space="preserve"> 10</v>
      </c>
      <c r="I395">
        <v>0.01</v>
      </c>
      <c r="J395">
        <v>500</v>
      </c>
      <c r="K395" t="s">
        <v>386</v>
      </c>
      <c r="L395" t="s">
        <v>384</v>
      </c>
      <c r="M395" t="s">
        <v>385</v>
      </c>
      <c r="N395" t="s">
        <v>389</v>
      </c>
      <c r="P395" t="s">
        <v>29</v>
      </c>
      <c r="Q395" t="s">
        <v>29</v>
      </c>
      <c r="R395" t="s">
        <v>386</v>
      </c>
    </row>
    <row r="396" spans="1:18" x14ac:dyDescent="0.25">
      <c r="A396" t="str">
        <f>"16042"</f>
        <v>16042</v>
      </c>
      <c r="B396" t="str">
        <f>"06000"</f>
        <v>06000</v>
      </c>
      <c r="C396" t="str">
        <f>"1700"</f>
        <v>1700</v>
      </c>
      <c r="D396" t="str">
        <f>"16042"</f>
        <v>16042</v>
      </c>
      <c r="E396" t="s">
        <v>508</v>
      </c>
      <c r="F396" t="s">
        <v>382</v>
      </c>
      <c r="G396" t="str">
        <f>""</f>
        <v/>
      </c>
      <c r="H396" t="str">
        <f>" 10"</f>
        <v xml:space="preserve"> 10</v>
      </c>
      <c r="I396">
        <v>0.01</v>
      </c>
      <c r="J396">
        <v>500</v>
      </c>
      <c r="K396" t="s">
        <v>386</v>
      </c>
      <c r="L396" t="s">
        <v>384</v>
      </c>
      <c r="M396" t="s">
        <v>385</v>
      </c>
      <c r="N396" t="s">
        <v>389</v>
      </c>
      <c r="P396" t="s">
        <v>29</v>
      </c>
      <c r="Q396" t="s">
        <v>29</v>
      </c>
      <c r="R396" t="s">
        <v>386</v>
      </c>
    </row>
    <row r="397" spans="1:18" x14ac:dyDescent="0.25">
      <c r="A397" t="str">
        <f>"16043"</f>
        <v>16043</v>
      </c>
      <c r="B397" t="str">
        <f>"06000"</f>
        <v>06000</v>
      </c>
      <c r="C397" t="str">
        <f>"1700"</f>
        <v>1700</v>
      </c>
      <c r="D397" t="str">
        <f>"16043"</f>
        <v>16043</v>
      </c>
      <c r="E397" t="s">
        <v>509</v>
      </c>
      <c r="F397" t="s">
        <v>382</v>
      </c>
      <c r="G397" t="str">
        <f>""</f>
        <v/>
      </c>
      <c r="H397" t="str">
        <f>" 10"</f>
        <v xml:space="preserve"> 10</v>
      </c>
      <c r="I397">
        <v>0.01</v>
      </c>
      <c r="J397">
        <v>500</v>
      </c>
      <c r="K397" t="s">
        <v>386</v>
      </c>
      <c r="L397" t="s">
        <v>384</v>
      </c>
      <c r="M397" t="s">
        <v>385</v>
      </c>
      <c r="N397" t="s">
        <v>389</v>
      </c>
      <c r="P397" t="s">
        <v>29</v>
      </c>
      <c r="Q397" t="s">
        <v>29</v>
      </c>
      <c r="R397" t="s">
        <v>386</v>
      </c>
    </row>
    <row r="398" spans="1:18" x14ac:dyDescent="0.25">
      <c r="A398" t="str">
        <f>"16044"</f>
        <v>16044</v>
      </c>
      <c r="B398" t="str">
        <f>"06000"</f>
        <v>06000</v>
      </c>
      <c r="C398" t="str">
        <f>"1700"</f>
        <v>1700</v>
      </c>
      <c r="D398" t="str">
        <f>"16044"</f>
        <v>16044</v>
      </c>
      <c r="E398" t="s">
        <v>510</v>
      </c>
      <c r="F398" t="s">
        <v>382</v>
      </c>
      <c r="G398" t="str">
        <f>""</f>
        <v/>
      </c>
      <c r="H398" t="str">
        <f>" 10"</f>
        <v xml:space="preserve"> 10</v>
      </c>
      <c r="I398">
        <v>0.01</v>
      </c>
      <c r="J398">
        <v>500</v>
      </c>
      <c r="K398" t="s">
        <v>386</v>
      </c>
      <c r="L398" t="s">
        <v>384</v>
      </c>
      <c r="M398" t="s">
        <v>385</v>
      </c>
      <c r="N398" t="s">
        <v>389</v>
      </c>
      <c r="P398" t="s">
        <v>29</v>
      </c>
      <c r="Q398" t="s">
        <v>29</v>
      </c>
      <c r="R398" t="s">
        <v>386</v>
      </c>
    </row>
    <row r="399" spans="1:18" x14ac:dyDescent="0.25">
      <c r="A399" t="str">
        <f>"16056"</f>
        <v>16056</v>
      </c>
      <c r="B399" t="str">
        <f>"06000"</f>
        <v>06000</v>
      </c>
      <c r="C399" t="str">
        <f>"1700"</f>
        <v>1700</v>
      </c>
      <c r="D399" t="str">
        <f>"16056"</f>
        <v>16056</v>
      </c>
      <c r="E399" t="s">
        <v>518</v>
      </c>
      <c r="F399" t="s">
        <v>382</v>
      </c>
      <c r="G399" t="str">
        <f>""</f>
        <v/>
      </c>
      <c r="H399" t="str">
        <f>" 10"</f>
        <v xml:space="preserve"> 10</v>
      </c>
      <c r="I399">
        <v>0.01</v>
      </c>
      <c r="J399">
        <v>500</v>
      </c>
      <c r="K399" t="s">
        <v>386</v>
      </c>
      <c r="L399" t="s">
        <v>384</v>
      </c>
      <c r="M399" t="s">
        <v>385</v>
      </c>
      <c r="N399" t="s">
        <v>389</v>
      </c>
      <c r="P399" t="s">
        <v>29</v>
      </c>
      <c r="Q399" t="s">
        <v>29</v>
      </c>
      <c r="R399" t="s">
        <v>386</v>
      </c>
    </row>
    <row r="400" spans="1:18" x14ac:dyDescent="0.25">
      <c r="A400" t="str">
        <f>"30005"</f>
        <v>30005</v>
      </c>
      <c r="B400" t="str">
        <f>"06000"</f>
        <v>06000</v>
      </c>
      <c r="C400" t="str">
        <f>"1700"</f>
        <v>1700</v>
      </c>
      <c r="D400" t="str">
        <f>"06000B"</f>
        <v>06000B</v>
      </c>
      <c r="E400" t="s">
        <v>848</v>
      </c>
      <c r="F400" t="s">
        <v>382</v>
      </c>
      <c r="G400" t="str">
        <f>""</f>
        <v/>
      </c>
      <c r="H400" t="str">
        <f>" 10"</f>
        <v xml:space="preserve"> 10</v>
      </c>
      <c r="I400">
        <v>0.01</v>
      </c>
      <c r="J400">
        <v>500</v>
      </c>
      <c r="K400" t="s">
        <v>386</v>
      </c>
      <c r="L400" t="s">
        <v>384</v>
      </c>
      <c r="M400" t="s">
        <v>385</v>
      </c>
      <c r="N400" t="s">
        <v>389</v>
      </c>
      <c r="P400" t="s">
        <v>29</v>
      </c>
      <c r="Q400" t="s">
        <v>29</v>
      </c>
      <c r="R400" t="s">
        <v>386</v>
      </c>
    </row>
    <row r="401" spans="1:18" x14ac:dyDescent="0.25">
      <c r="A401" t="str">
        <f>"30005"</f>
        <v>30005</v>
      </c>
      <c r="B401" t="str">
        <f>"06005"</f>
        <v>06005</v>
      </c>
      <c r="C401" t="str">
        <f>"1700"</f>
        <v>1700</v>
      </c>
      <c r="D401" t="str">
        <f>"06005"</f>
        <v>06005</v>
      </c>
      <c r="E401" t="s">
        <v>848</v>
      </c>
      <c r="F401" t="s">
        <v>849</v>
      </c>
      <c r="G401" t="str">
        <f>""</f>
        <v/>
      </c>
      <c r="H401" t="str">
        <f>" 10"</f>
        <v xml:space="preserve"> 10</v>
      </c>
      <c r="I401">
        <v>0.01</v>
      </c>
      <c r="J401">
        <v>500</v>
      </c>
      <c r="K401" t="s">
        <v>386</v>
      </c>
      <c r="L401" t="s">
        <v>384</v>
      </c>
      <c r="M401" t="s">
        <v>385</v>
      </c>
      <c r="N401" t="s">
        <v>389</v>
      </c>
      <c r="P401" t="s">
        <v>29</v>
      </c>
      <c r="Q401" t="s">
        <v>29</v>
      </c>
      <c r="R401" t="s">
        <v>386</v>
      </c>
    </row>
    <row r="402" spans="1:18" x14ac:dyDescent="0.25">
      <c r="A402" t="str">
        <f>"30005"</f>
        <v>30005</v>
      </c>
      <c r="B402" t="str">
        <f>"06010"</f>
        <v>06010</v>
      </c>
      <c r="C402" t="str">
        <f>"1700"</f>
        <v>1700</v>
      </c>
      <c r="D402" t="str">
        <f>"06010A"</f>
        <v>06010A</v>
      </c>
      <c r="E402" t="s">
        <v>848</v>
      </c>
      <c r="F402" t="s">
        <v>387</v>
      </c>
      <c r="G402" t="str">
        <f>""</f>
        <v/>
      </c>
      <c r="H402" t="str">
        <f>" 10"</f>
        <v xml:space="preserve"> 10</v>
      </c>
      <c r="I402">
        <v>0.01</v>
      </c>
      <c r="J402">
        <v>500</v>
      </c>
      <c r="K402" t="s">
        <v>386</v>
      </c>
      <c r="L402" t="s">
        <v>384</v>
      </c>
      <c r="M402" t="s">
        <v>385</v>
      </c>
      <c r="N402" t="s">
        <v>389</v>
      </c>
      <c r="P402" t="s">
        <v>29</v>
      </c>
      <c r="Q402" t="s">
        <v>29</v>
      </c>
      <c r="R402" t="s">
        <v>386</v>
      </c>
    </row>
    <row r="403" spans="1:18" x14ac:dyDescent="0.25">
      <c r="A403" t="str">
        <f>"30005"</f>
        <v>30005</v>
      </c>
      <c r="B403" t="str">
        <f>"06030"</f>
        <v>06030</v>
      </c>
      <c r="C403" t="str">
        <f>"1700"</f>
        <v>1700</v>
      </c>
      <c r="D403" t="str">
        <f>"06030A"</f>
        <v>06030A</v>
      </c>
      <c r="E403" t="s">
        <v>848</v>
      </c>
      <c r="F403" t="s">
        <v>392</v>
      </c>
      <c r="G403" t="str">
        <f>""</f>
        <v/>
      </c>
      <c r="H403" t="str">
        <f>" 10"</f>
        <v xml:space="preserve"> 10</v>
      </c>
      <c r="I403">
        <v>0.01</v>
      </c>
      <c r="J403">
        <v>500</v>
      </c>
      <c r="K403" t="s">
        <v>386</v>
      </c>
      <c r="L403" t="s">
        <v>384</v>
      </c>
      <c r="M403" t="s">
        <v>385</v>
      </c>
      <c r="N403" t="s">
        <v>389</v>
      </c>
      <c r="P403" t="s">
        <v>29</v>
      </c>
      <c r="Q403" t="s">
        <v>29</v>
      </c>
      <c r="R403" t="s">
        <v>386</v>
      </c>
    </row>
    <row r="404" spans="1:18" x14ac:dyDescent="0.25">
      <c r="A404" t="str">
        <f>"30005"</f>
        <v>30005</v>
      </c>
      <c r="B404" t="str">
        <f>"06040"</f>
        <v>06040</v>
      </c>
      <c r="C404" t="str">
        <f>"1700"</f>
        <v>1700</v>
      </c>
      <c r="D404" t="str">
        <f>"06040A"</f>
        <v>06040A</v>
      </c>
      <c r="E404" t="s">
        <v>848</v>
      </c>
      <c r="F404" t="s">
        <v>393</v>
      </c>
      <c r="G404" t="str">
        <f>""</f>
        <v/>
      </c>
      <c r="H404" t="str">
        <f>" 10"</f>
        <v xml:space="preserve"> 10</v>
      </c>
      <c r="I404">
        <v>0.01</v>
      </c>
      <c r="J404">
        <v>500</v>
      </c>
      <c r="K404" t="s">
        <v>386</v>
      </c>
      <c r="L404" t="s">
        <v>384</v>
      </c>
      <c r="M404" t="s">
        <v>385</v>
      </c>
      <c r="N404" t="s">
        <v>389</v>
      </c>
      <c r="P404" t="s">
        <v>29</v>
      </c>
      <c r="Q404" t="s">
        <v>29</v>
      </c>
      <c r="R404" t="s">
        <v>386</v>
      </c>
    </row>
    <row r="405" spans="1:18" x14ac:dyDescent="0.25">
      <c r="A405" t="str">
        <f>"30005"</f>
        <v>30005</v>
      </c>
      <c r="B405" t="str">
        <f>"06050"</f>
        <v>06050</v>
      </c>
      <c r="C405" t="str">
        <f>"1700"</f>
        <v>1700</v>
      </c>
      <c r="D405" t="str">
        <f>"06050A"</f>
        <v>06050A</v>
      </c>
      <c r="E405" t="s">
        <v>848</v>
      </c>
      <c r="F405" t="s">
        <v>394</v>
      </c>
      <c r="G405" t="str">
        <f>""</f>
        <v/>
      </c>
      <c r="H405" t="str">
        <f>" 10"</f>
        <v xml:space="preserve"> 10</v>
      </c>
      <c r="I405">
        <v>0.01</v>
      </c>
      <c r="J405">
        <v>500</v>
      </c>
      <c r="K405" t="s">
        <v>386</v>
      </c>
      <c r="L405" t="s">
        <v>384</v>
      </c>
      <c r="M405" t="s">
        <v>385</v>
      </c>
      <c r="N405" t="s">
        <v>389</v>
      </c>
      <c r="P405" t="s">
        <v>29</v>
      </c>
      <c r="Q405" t="s">
        <v>29</v>
      </c>
      <c r="R405" t="s">
        <v>386</v>
      </c>
    </row>
    <row r="406" spans="1:18" x14ac:dyDescent="0.25">
      <c r="A406" t="str">
        <f>"30005"</f>
        <v>30005</v>
      </c>
      <c r="B406" t="str">
        <f>"06060"</f>
        <v>06060</v>
      </c>
      <c r="C406" t="str">
        <f>"1700"</f>
        <v>1700</v>
      </c>
      <c r="D406" t="str">
        <f>"06060A"</f>
        <v>06060A</v>
      </c>
      <c r="E406" t="s">
        <v>848</v>
      </c>
      <c r="F406" t="s">
        <v>395</v>
      </c>
      <c r="G406" t="str">
        <f>""</f>
        <v/>
      </c>
      <c r="H406" t="str">
        <f>" 10"</f>
        <v xml:space="preserve"> 10</v>
      </c>
      <c r="I406">
        <v>0.01</v>
      </c>
      <c r="J406">
        <v>500</v>
      </c>
      <c r="K406" t="s">
        <v>386</v>
      </c>
      <c r="L406" t="s">
        <v>384</v>
      </c>
      <c r="M406" t="s">
        <v>385</v>
      </c>
      <c r="N406" t="s">
        <v>389</v>
      </c>
      <c r="P406" t="s">
        <v>29</v>
      </c>
      <c r="Q406" t="s">
        <v>29</v>
      </c>
      <c r="R406" t="s">
        <v>386</v>
      </c>
    </row>
    <row r="407" spans="1:18" x14ac:dyDescent="0.25">
      <c r="A407" t="str">
        <f>"30005"</f>
        <v>30005</v>
      </c>
      <c r="B407" t="str">
        <f>"06070"</f>
        <v>06070</v>
      </c>
      <c r="C407" t="str">
        <f>"1700"</f>
        <v>1700</v>
      </c>
      <c r="D407" t="str">
        <f>"06070A"</f>
        <v>06070A</v>
      </c>
      <c r="E407" t="s">
        <v>848</v>
      </c>
      <c r="F407" t="s">
        <v>396</v>
      </c>
      <c r="G407" t="str">
        <f>""</f>
        <v/>
      </c>
      <c r="H407" t="str">
        <f>" 10"</f>
        <v xml:space="preserve"> 10</v>
      </c>
      <c r="I407">
        <v>0.01</v>
      </c>
      <c r="J407">
        <v>500</v>
      </c>
      <c r="K407" t="s">
        <v>386</v>
      </c>
      <c r="L407" t="s">
        <v>384</v>
      </c>
      <c r="M407" t="s">
        <v>385</v>
      </c>
      <c r="N407" t="s">
        <v>389</v>
      </c>
      <c r="P407" t="s">
        <v>29</v>
      </c>
      <c r="Q407" t="s">
        <v>29</v>
      </c>
      <c r="R407" t="s">
        <v>386</v>
      </c>
    </row>
    <row r="408" spans="1:18" x14ac:dyDescent="0.25">
      <c r="A408" t="str">
        <f>"30005"</f>
        <v>30005</v>
      </c>
      <c r="B408" t="str">
        <f>"06080"</f>
        <v>06080</v>
      </c>
      <c r="C408" t="str">
        <f>"1700"</f>
        <v>1700</v>
      </c>
      <c r="D408" t="str">
        <f>"06080A"</f>
        <v>06080A</v>
      </c>
      <c r="E408" t="s">
        <v>848</v>
      </c>
      <c r="F408" t="s">
        <v>397</v>
      </c>
      <c r="G408" t="str">
        <f>""</f>
        <v/>
      </c>
      <c r="H408" t="str">
        <f>" 10"</f>
        <v xml:space="preserve"> 10</v>
      </c>
      <c r="I408">
        <v>0.01</v>
      </c>
      <c r="J408">
        <v>500</v>
      </c>
      <c r="K408" t="s">
        <v>386</v>
      </c>
      <c r="L408" t="s">
        <v>384</v>
      </c>
      <c r="M408" t="s">
        <v>385</v>
      </c>
      <c r="N408" t="s">
        <v>389</v>
      </c>
      <c r="P408" t="s">
        <v>29</v>
      </c>
      <c r="Q408" t="s">
        <v>29</v>
      </c>
      <c r="R408" t="s">
        <v>386</v>
      </c>
    </row>
    <row r="409" spans="1:18" x14ac:dyDescent="0.25">
      <c r="A409" t="str">
        <f>"30005"</f>
        <v>30005</v>
      </c>
      <c r="B409" t="str">
        <f>"06090"</f>
        <v>06090</v>
      </c>
      <c r="C409" t="str">
        <f>"1700"</f>
        <v>1700</v>
      </c>
      <c r="D409" t="str">
        <f>"06090A"</f>
        <v>06090A</v>
      </c>
      <c r="E409" t="s">
        <v>848</v>
      </c>
      <c r="F409" t="s">
        <v>398</v>
      </c>
      <c r="G409" t="str">
        <f>""</f>
        <v/>
      </c>
      <c r="H409" t="str">
        <f>" 10"</f>
        <v xml:space="preserve"> 10</v>
      </c>
      <c r="I409">
        <v>0.01</v>
      </c>
      <c r="J409">
        <v>500</v>
      </c>
      <c r="K409" t="s">
        <v>386</v>
      </c>
      <c r="L409" t="s">
        <v>384</v>
      </c>
      <c r="M409" t="s">
        <v>385</v>
      </c>
      <c r="N409" t="s">
        <v>389</v>
      </c>
      <c r="P409" t="s">
        <v>29</v>
      </c>
      <c r="Q409" t="s">
        <v>29</v>
      </c>
      <c r="R409" t="s">
        <v>386</v>
      </c>
    </row>
    <row r="410" spans="1:18" x14ac:dyDescent="0.25">
      <c r="A410" t="str">
        <f>"30005"</f>
        <v>30005</v>
      </c>
      <c r="B410" t="str">
        <f>"06100"</f>
        <v>06100</v>
      </c>
      <c r="C410" t="str">
        <f>"1700"</f>
        <v>1700</v>
      </c>
      <c r="D410" t="str">
        <f>"06100A"</f>
        <v>06100A</v>
      </c>
      <c r="E410" t="s">
        <v>848</v>
      </c>
      <c r="F410" t="s">
        <v>399</v>
      </c>
      <c r="G410" t="str">
        <f>""</f>
        <v/>
      </c>
      <c r="H410" t="str">
        <f>" 10"</f>
        <v xml:space="preserve"> 10</v>
      </c>
      <c r="I410">
        <v>0.01</v>
      </c>
      <c r="J410">
        <v>500</v>
      </c>
      <c r="K410" t="s">
        <v>386</v>
      </c>
      <c r="L410" t="s">
        <v>384</v>
      </c>
      <c r="M410" t="s">
        <v>385</v>
      </c>
      <c r="N410" t="s">
        <v>389</v>
      </c>
      <c r="P410" t="s">
        <v>29</v>
      </c>
      <c r="Q410" t="s">
        <v>29</v>
      </c>
      <c r="R410" t="s">
        <v>386</v>
      </c>
    </row>
    <row r="411" spans="1:18" x14ac:dyDescent="0.25">
      <c r="A411" t="str">
        <f>"30005"</f>
        <v>30005</v>
      </c>
      <c r="B411" t="str">
        <f>"06110"</f>
        <v>06110</v>
      </c>
      <c r="C411" t="str">
        <f>"1700"</f>
        <v>1700</v>
      </c>
      <c r="D411" t="str">
        <f>"06110A"</f>
        <v>06110A</v>
      </c>
      <c r="E411" t="s">
        <v>848</v>
      </c>
      <c r="F411" t="s">
        <v>400</v>
      </c>
      <c r="G411" t="str">
        <f>""</f>
        <v/>
      </c>
      <c r="H411" t="str">
        <f>" 10"</f>
        <v xml:space="preserve"> 10</v>
      </c>
      <c r="I411">
        <v>0.01</v>
      </c>
      <c r="J411">
        <v>500</v>
      </c>
      <c r="K411" t="s">
        <v>386</v>
      </c>
      <c r="L411" t="s">
        <v>384</v>
      </c>
      <c r="M411" t="s">
        <v>385</v>
      </c>
      <c r="N411" t="s">
        <v>389</v>
      </c>
      <c r="P411" t="s">
        <v>29</v>
      </c>
      <c r="Q411" t="s">
        <v>29</v>
      </c>
      <c r="R411" t="s">
        <v>386</v>
      </c>
    </row>
    <row r="412" spans="1:18" x14ac:dyDescent="0.25">
      <c r="A412" t="str">
        <f>"30005"</f>
        <v>30005</v>
      </c>
      <c r="B412" t="str">
        <f>"06120"</f>
        <v>06120</v>
      </c>
      <c r="C412" t="str">
        <f>"1700"</f>
        <v>1700</v>
      </c>
      <c r="D412" t="str">
        <f>"06120A"</f>
        <v>06120A</v>
      </c>
      <c r="E412" t="s">
        <v>848</v>
      </c>
      <c r="F412" t="s">
        <v>401</v>
      </c>
      <c r="G412" t="str">
        <f>""</f>
        <v/>
      </c>
      <c r="H412" t="str">
        <f>" 10"</f>
        <v xml:space="preserve"> 10</v>
      </c>
      <c r="I412">
        <v>0.01</v>
      </c>
      <c r="J412">
        <v>500</v>
      </c>
      <c r="K412" t="s">
        <v>386</v>
      </c>
      <c r="L412" t="s">
        <v>384</v>
      </c>
      <c r="M412" t="s">
        <v>385</v>
      </c>
      <c r="N412" t="s">
        <v>389</v>
      </c>
      <c r="P412" t="s">
        <v>29</v>
      </c>
      <c r="Q412" t="s">
        <v>29</v>
      </c>
      <c r="R412" t="s">
        <v>386</v>
      </c>
    </row>
    <row r="413" spans="1:18" x14ac:dyDescent="0.25">
      <c r="A413" t="str">
        <f>"30005"</f>
        <v>30005</v>
      </c>
      <c r="B413" t="str">
        <f>"06130"</f>
        <v>06130</v>
      </c>
      <c r="C413" t="str">
        <f>"1700"</f>
        <v>1700</v>
      </c>
      <c r="D413" t="str">
        <f>"06130A"</f>
        <v>06130A</v>
      </c>
      <c r="E413" t="s">
        <v>848</v>
      </c>
      <c r="F413" t="s">
        <v>402</v>
      </c>
      <c r="G413" t="str">
        <f>""</f>
        <v/>
      </c>
      <c r="H413" t="str">
        <f>" 10"</f>
        <v xml:space="preserve"> 10</v>
      </c>
      <c r="I413">
        <v>0.01</v>
      </c>
      <c r="J413">
        <v>500</v>
      </c>
      <c r="K413" t="s">
        <v>386</v>
      </c>
      <c r="L413" t="s">
        <v>384</v>
      </c>
      <c r="M413" t="s">
        <v>385</v>
      </c>
      <c r="N413" t="s">
        <v>389</v>
      </c>
      <c r="P413" t="s">
        <v>29</v>
      </c>
      <c r="Q413" t="s">
        <v>29</v>
      </c>
      <c r="R413" t="s">
        <v>386</v>
      </c>
    </row>
    <row r="414" spans="1:18" x14ac:dyDescent="0.25">
      <c r="A414" t="str">
        <f>"30005"</f>
        <v>30005</v>
      </c>
      <c r="B414" t="str">
        <f>"06140"</f>
        <v>06140</v>
      </c>
      <c r="C414" t="str">
        <f>"1700"</f>
        <v>1700</v>
      </c>
      <c r="D414" t="str">
        <f>"06140A"</f>
        <v>06140A</v>
      </c>
      <c r="E414" t="s">
        <v>848</v>
      </c>
      <c r="F414" t="s">
        <v>403</v>
      </c>
      <c r="G414" t="str">
        <f>""</f>
        <v/>
      </c>
      <c r="H414" t="str">
        <f>" 10"</f>
        <v xml:space="preserve"> 10</v>
      </c>
      <c r="I414">
        <v>0.01</v>
      </c>
      <c r="J414">
        <v>500</v>
      </c>
      <c r="K414" t="s">
        <v>386</v>
      </c>
      <c r="L414" t="s">
        <v>384</v>
      </c>
      <c r="M414" t="s">
        <v>385</v>
      </c>
      <c r="N414" t="s">
        <v>389</v>
      </c>
      <c r="P414" t="s">
        <v>29</v>
      </c>
      <c r="Q414" t="s">
        <v>29</v>
      </c>
      <c r="R414" t="s">
        <v>386</v>
      </c>
    </row>
    <row r="415" spans="1:18" x14ac:dyDescent="0.25">
      <c r="A415" t="str">
        <f>"30005"</f>
        <v>30005</v>
      </c>
      <c r="B415" t="str">
        <f>"06150"</f>
        <v>06150</v>
      </c>
      <c r="C415" t="str">
        <f>"1700"</f>
        <v>1700</v>
      </c>
      <c r="D415" t="str">
        <f>"06150A"</f>
        <v>06150A</v>
      </c>
      <c r="E415" t="s">
        <v>848</v>
      </c>
      <c r="F415" t="s">
        <v>404</v>
      </c>
      <c r="G415" t="str">
        <f>""</f>
        <v/>
      </c>
      <c r="H415" t="str">
        <f>" 10"</f>
        <v xml:space="preserve"> 10</v>
      </c>
      <c r="I415">
        <v>0.01</v>
      </c>
      <c r="J415">
        <v>500</v>
      </c>
      <c r="K415" t="s">
        <v>386</v>
      </c>
      <c r="L415" t="s">
        <v>384</v>
      </c>
      <c r="M415" t="s">
        <v>385</v>
      </c>
      <c r="N415" t="s">
        <v>389</v>
      </c>
      <c r="P415" t="s">
        <v>29</v>
      </c>
      <c r="Q415" t="s">
        <v>29</v>
      </c>
      <c r="R415" t="s">
        <v>386</v>
      </c>
    </row>
    <row r="416" spans="1:18" x14ac:dyDescent="0.25">
      <c r="A416" t="str">
        <f>"30005"</f>
        <v>30005</v>
      </c>
      <c r="B416" t="str">
        <f>"06151"</f>
        <v>06151</v>
      </c>
      <c r="C416" t="str">
        <f>"1700"</f>
        <v>1700</v>
      </c>
      <c r="D416" t="str">
        <f>"06151A"</f>
        <v>06151A</v>
      </c>
      <c r="E416" t="s">
        <v>848</v>
      </c>
      <c r="F416" t="s">
        <v>405</v>
      </c>
      <c r="G416" t="str">
        <f>""</f>
        <v/>
      </c>
      <c r="H416" t="str">
        <f>" 10"</f>
        <v xml:space="preserve"> 10</v>
      </c>
      <c r="I416">
        <v>0.01</v>
      </c>
      <c r="J416">
        <v>500</v>
      </c>
      <c r="K416" t="s">
        <v>386</v>
      </c>
      <c r="L416" t="s">
        <v>384</v>
      </c>
      <c r="M416" t="s">
        <v>385</v>
      </c>
      <c r="N416" t="s">
        <v>389</v>
      </c>
      <c r="P416" t="s">
        <v>29</v>
      </c>
      <c r="Q416" t="s">
        <v>29</v>
      </c>
      <c r="R416" t="s">
        <v>386</v>
      </c>
    </row>
    <row r="417" spans="1:18" x14ac:dyDescent="0.25">
      <c r="A417" t="str">
        <f>"30005"</f>
        <v>30005</v>
      </c>
      <c r="B417" t="str">
        <f>"06152"</f>
        <v>06152</v>
      </c>
      <c r="C417" t="str">
        <f>"1700"</f>
        <v>1700</v>
      </c>
      <c r="D417" t="str">
        <f>"06152A"</f>
        <v>06152A</v>
      </c>
      <c r="E417" t="s">
        <v>848</v>
      </c>
      <c r="F417" t="s">
        <v>406</v>
      </c>
      <c r="G417" t="str">
        <f>""</f>
        <v/>
      </c>
      <c r="H417" t="str">
        <f>" 10"</f>
        <v xml:space="preserve"> 10</v>
      </c>
      <c r="I417">
        <v>0.01</v>
      </c>
      <c r="J417">
        <v>500</v>
      </c>
      <c r="K417" t="s">
        <v>386</v>
      </c>
      <c r="L417" t="s">
        <v>384</v>
      </c>
      <c r="M417" t="s">
        <v>385</v>
      </c>
      <c r="N417" t="s">
        <v>389</v>
      </c>
      <c r="P417" t="s">
        <v>29</v>
      </c>
      <c r="Q417" t="s">
        <v>29</v>
      </c>
      <c r="R417" t="s">
        <v>386</v>
      </c>
    </row>
    <row r="418" spans="1:18" x14ac:dyDescent="0.25">
      <c r="A418" t="str">
        <f>"30006"</f>
        <v>30006</v>
      </c>
      <c r="B418" t="str">
        <f>"06000"</f>
        <v>06000</v>
      </c>
      <c r="C418" t="str">
        <f>"1700"</f>
        <v>1700</v>
      </c>
      <c r="D418" t="str">
        <f>"06000D"</f>
        <v>06000D</v>
      </c>
      <c r="E418" t="s">
        <v>850</v>
      </c>
      <c r="F418" t="s">
        <v>382</v>
      </c>
      <c r="G418" t="str">
        <f>""</f>
        <v/>
      </c>
      <c r="H418" t="str">
        <f>" 10"</f>
        <v xml:space="preserve"> 10</v>
      </c>
      <c r="I418">
        <v>0.01</v>
      </c>
      <c r="J418">
        <v>500</v>
      </c>
      <c r="K418" t="s">
        <v>386</v>
      </c>
      <c r="L418" t="s">
        <v>384</v>
      </c>
      <c r="M418" t="s">
        <v>385</v>
      </c>
      <c r="N418" t="s">
        <v>389</v>
      </c>
      <c r="P418" t="s">
        <v>29</v>
      </c>
      <c r="Q418" t="s">
        <v>29</v>
      </c>
      <c r="R418" t="s">
        <v>386</v>
      </c>
    </row>
    <row r="419" spans="1:18" x14ac:dyDescent="0.25">
      <c r="A419" t="str">
        <f>"30006"</f>
        <v>30006</v>
      </c>
      <c r="B419" t="str">
        <f>"06030"</f>
        <v>06030</v>
      </c>
      <c r="C419" t="str">
        <f>"1700"</f>
        <v>1700</v>
      </c>
      <c r="D419" t="str">
        <f>"06030D"</f>
        <v>06030D</v>
      </c>
      <c r="E419" t="s">
        <v>850</v>
      </c>
      <c r="F419" t="s">
        <v>392</v>
      </c>
      <c r="G419" t="str">
        <f>""</f>
        <v/>
      </c>
      <c r="H419" t="str">
        <f>" 10"</f>
        <v xml:space="preserve"> 10</v>
      </c>
      <c r="I419">
        <v>0.01</v>
      </c>
      <c r="J419">
        <v>500</v>
      </c>
      <c r="K419" t="s">
        <v>386</v>
      </c>
      <c r="L419" t="s">
        <v>384</v>
      </c>
      <c r="M419" t="s">
        <v>385</v>
      </c>
      <c r="N419" t="s">
        <v>389</v>
      </c>
      <c r="P419" t="s">
        <v>29</v>
      </c>
      <c r="Q419" t="s">
        <v>29</v>
      </c>
      <c r="R419" t="s">
        <v>386</v>
      </c>
    </row>
    <row r="420" spans="1:18" x14ac:dyDescent="0.25">
      <c r="A420" t="str">
        <f>"30006"</f>
        <v>30006</v>
      </c>
      <c r="B420" t="str">
        <f>"06040"</f>
        <v>06040</v>
      </c>
      <c r="C420" t="str">
        <f>"1700"</f>
        <v>1700</v>
      </c>
      <c r="D420" t="str">
        <f>"06040D"</f>
        <v>06040D</v>
      </c>
      <c r="E420" t="s">
        <v>850</v>
      </c>
      <c r="F420" t="s">
        <v>393</v>
      </c>
      <c r="G420" t="str">
        <f>""</f>
        <v/>
      </c>
      <c r="H420" t="str">
        <f>" 10"</f>
        <v xml:space="preserve"> 10</v>
      </c>
      <c r="I420">
        <v>0.01</v>
      </c>
      <c r="J420">
        <v>500</v>
      </c>
      <c r="K420" t="s">
        <v>386</v>
      </c>
      <c r="L420" t="s">
        <v>384</v>
      </c>
      <c r="M420" t="s">
        <v>385</v>
      </c>
      <c r="N420" t="s">
        <v>389</v>
      </c>
      <c r="P420" t="s">
        <v>29</v>
      </c>
      <c r="Q420" t="s">
        <v>29</v>
      </c>
      <c r="R420" t="s">
        <v>386</v>
      </c>
    </row>
    <row r="421" spans="1:18" x14ac:dyDescent="0.25">
      <c r="A421" t="str">
        <f>"30006"</f>
        <v>30006</v>
      </c>
      <c r="B421" t="str">
        <f>"06050"</f>
        <v>06050</v>
      </c>
      <c r="C421" t="str">
        <f>"1700"</f>
        <v>1700</v>
      </c>
      <c r="D421" t="str">
        <f>"06050D"</f>
        <v>06050D</v>
      </c>
      <c r="E421" t="s">
        <v>850</v>
      </c>
      <c r="F421" t="s">
        <v>394</v>
      </c>
      <c r="G421" t="str">
        <f>""</f>
        <v/>
      </c>
      <c r="H421" t="str">
        <f>" 10"</f>
        <v xml:space="preserve"> 10</v>
      </c>
      <c r="I421">
        <v>0.01</v>
      </c>
      <c r="J421">
        <v>500</v>
      </c>
      <c r="K421" t="s">
        <v>386</v>
      </c>
      <c r="L421" t="s">
        <v>384</v>
      </c>
      <c r="M421" t="s">
        <v>385</v>
      </c>
      <c r="N421" t="s">
        <v>389</v>
      </c>
      <c r="P421" t="s">
        <v>29</v>
      </c>
      <c r="Q421" t="s">
        <v>29</v>
      </c>
      <c r="R421" t="s">
        <v>386</v>
      </c>
    </row>
    <row r="422" spans="1:18" x14ac:dyDescent="0.25">
      <c r="A422" t="str">
        <f>"30006"</f>
        <v>30006</v>
      </c>
      <c r="B422" t="str">
        <f>"06060"</f>
        <v>06060</v>
      </c>
      <c r="C422" t="str">
        <f>"1700"</f>
        <v>1700</v>
      </c>
      <c r="D422" t="str">
        <f>"06060D"</f>
        <v>06060D</v>
      </c>
      <c r="E422" t="s">
        <v>850</v>
      </c>
      <c r="F422" t="s">
        <v>395</v>
      </c>
      <c r="G422" t="str">
        <f>""</f>
        <v/>
      </c>
      <c r="H422" t="str">
        <f>" 10"</f>
        <v xml:space="preserve"> 10</v>
      </c>
      <c r="I422">
        <v>0.01</v>
      </c>
      <c r="J422">
        <v>500</v>
      </c>
      <c r="K422" t="s">
        <v>386</v>
      </c>
      <c r="L422" t="s">
        <v>384</v>
      </c>
      <c r="M422" t="s">
        <v>385</v>
      </c>
      <c r="N422" t="s">
        <v>389</v>
      </c>
      <c r="P422" t="s">
        <v>29</v>
      </c>
      <c r="Q422" t="s">
        <v>29</v>
      </c>
      <c r="R422" t="s">
        <v>386</v>
      </c>
    </row>
    <row r="423" spans="1:18" x14ac:dyDescent="0.25">
      <c r="A423" t="str">
        <f>"30006"</f>
        <v>30006</v>
      </c>
      <c r="B423" t="str">
        <f>"06070"</f>
        <v>06070</v>
      </c>
      <c r="C423" t="str">
        <f>"1700"</f>
        <v>1700</v>
      </c>
      <c r="D423" t="str">
        <f>"06070D"</f>
        <v>06070D</v>
      </c>
      <c r="E423" t="s">
        <v>850</v>
      </c>
      <c r="F423" t="s">
        <v>396</v>
      </c>
      <c r="G423" t="str">
        <f>""</f>
        <v/>
      </c>
      <c r="H423" t="str">
        <f>" 10"</f>
        <v xml:space="preserve"> 10</v>
      </c>
      <c r="I423">
        <v>0.01</v>
      </c>
      <c r="J423">
        <v>500</v>
      </c>
      <c r="K423" t="s">
        <v>386</v>
      </c>
      <c r="L423" t="s">
        <v>384</v>
      </c>
      <c r="M423" t="s">
        <v>385</v>
      </c>
      <c r="N423" t="s">
        <v>389</v>
      </c>
      <c r="P423" t="s">
        <v>29</v>
      </c>
      <c r="Q423" t="s">
        <v>29</v>
      </c>
      <c r="R423" t="s">
        <v>386</v>
      </c>
    </row>
    <row r="424" spans="1:18" x14ac:dyDescent="0.25">
      <c r="A424" t="str">
        <f>"30006"</f>
        <v>30006</v>
      </c>
      <c r="B424" t="str">
        <f>"06080"</f>
        <v>06080</v>
      </c>
      <c r="C424" t="str">
        <f>"1700"</f>
        <v>1700</v>
      </c>
      <c r="D424" t="str">
        <f>"06080D"</f>
        <v>06080D</v>
      </c>
      <c r="E424" t="s">
        <v>850</v>
      </c>
      <c r="F424" t="s">
        <v>397</v>
      </c>
      <c r="G424" t="str">
        <f>""</f>
        <v/>
      </c>
      <c r="H424" t="str">
        <f>" 10"</f>
        <v xml:space="preserve"> 10</v>
      </c>
      <c r="I424">
        <v>0.01</v>
      </c>
      <c r="J424">
        <v>500</v>
      </c>
      <c r="K424" t="s">
        <v>386</v>
      </c>
      <c r="L424" t="s">
        <v>384</v>
      </c>
      <c r="M424" t="s">
        <v>385</v>
      </c>
      <c r="N424" t="s">
        <v>389</v>
      </c>
      <c r="P424" t="s">
        <v>29</v>
      </c>
      <c r="Q424" t="s">
        <v>29</v>
      </c>
      <c r="R424" t="s">
        <v>386</v>
      </c>
    </row>
    <row r="425" spans="1:18" x14ac:dyDescent="0.25">
      <c r="A425" t="str">
        <f>"30006"</f>
        <v>30006</v>
      </c>
      <c r="B425" t="str">
        <f>"06090"</f>
        <v>06090</v>
      </c>
      <c r="C425" t="str">
        <f>"1700"</f>
        <v>1700</v>
      </c>
      <c r="D425" t="str">
        <f>"06090D"</f>
        <v>06090D</v>
      </c>
      <c r="E425" t="s">
        <v>850</v>
      </c>
      <c r="F425" t="s">
        <v>398</v>
      </c>
      <c r="G425" t="str">
        <f>""</f>
        <v/>
      </c>
      <c r="H425" t="str">
        <f>" 10"</f>
        <v xml:space="preserve"> 10</v>
      </c>
      <c r="I425">
        <v>0.01</v>
      </c>
      <c r="J425">
        <v>500</v>
      </c>
      <c r="K425" t="s">
        <v>386</v>
      </c>
      <c r="L425" t="s">
        <v>384</v>
      </c>
      <c r="M425" t="s">
        <v>385</v>
      </c>
      <c r="N425" t="s">
        <v>389</v>
      </c>
      <c r="P425" t="s">
        <v>29</v>
      </c>
      <c r="Q425" t="s">
        <v>29</v>
      </c>
      <c r="R425" t="s">
        <v>386</v>
      </c>
    </row>
    <row r="426" spans="1:18" x14ac:dyDescent="0.25">
      <c r="A426" t="str">
        <f>"30006"</f>
        <v>30006</v>
      </c>
      <c r="B426" t="str">
        <f>"06100"</f>
        <v>06100</v>
      </c>
      <c r="C426" t="str">
        <f>"1700"</f>
        <v>1700</v>
      </c>
      <c r="D426" t="str">
        <f>"06100D"</f>
        <v>06100D</v>
      </c>
      <c r="E426" t="s">
        <v>850</v>
      </c>
      <c r="F426" t="s">
        <v>399</v>
      </c>
      <c r="G426" t="str">
        <f>""</f>
        <v/>
      </c>
      <c r="H426" t="str">
        <f>" 10"</f>
        <v xml:space="preserve"> 10</v>
      </c>
      <c r="I426">
        <v>0.01</v>
      </c>
      <c r="J426">
        <v>500</v>
      </c>
      <c r="K426" t="s">
        <v>386</v>
      </c>
      <c r="L426" t="s">
        <v>384</v>
      </c>
      <c r="M426" t="s">
        <v>385</v>
      </c>
      <c r="N426" t="s">
        <v>389</v>
      </c>
      <c r="P426" t="s">
        <v>29</v>
      </c>
      <c r="Q426" t="s">
        <v>29</v>
      </c>
      <c r="R426" t="s">
        <v>386</v>
      </c>
    </row>
    <row r="427" spans="1:18" x14ac:dyDescent="0.25">
      <c r="A427" t="str">
        <f>"30006"</f>
        <v>30006</v>
      </c>
      <c r="B427" t="str">
        <f>"06110"</f>
        <v>06110</v>
      </c>
      <c r="C427" t="str">
        <f>"1700"</f>
        <v>1700</v>
      </c>
      <c r="D427" t="str">
        <f>"06110D"</f>
        <v>06110D</v>
      </c>
      <c r="E427" t="s">
        <v>850</v>
      </c>
      <c r="F427" t="s">
        <v>400</v>
      </c>
      <c r="G427" t="str">
        <f>""</f>
        <v/>
      </c>
      <c r="H427" t="str">
        <f>" 10"</f>
        <v xml:space="preserve"> 10</v>
      </c>
      <c r="I427">
        <v>0.01</v>
      </c>
      <c r="J427">
        <v>500</v>
      </c>
      <c r="K427" t="s">
        <v>386</v>
      </c>
      <c r="L427" t="s">
        <v>384</v>
      </c>
      <c r="M427" t="s">
        <v>385</v>
      </c>
      <c r="N427" t="s">
        <v>389</v>
      </c>
      <c r="P427" t="s">
        <v>29</v>
      </c>
      <c r="Q427" t="s">
        <v>29</v>
      </c>
      <c r="R427" t="s">
        <v>386</v>
      </c>
    </row>
    <row r="428" spans="1:18" x14ac:dyDescent="0.25">
      <c r="A428" t="str">
        <f>"30006"</f>
        <v>30006</v>
      </c>
      <c r="B428" t="str">
        <f>"06120"</f>
        <v>06120</v>
      </c>
      <c r="C428" t="str">
        <f>"1700"</f>
        <v>1700</v>
      </c>
      <c r="D428" t="str">
        <f>"06120D"</f>
        <v>06120D</v>
      </c>
      <c r="E428" t="s">
        <v>850</v>
      </c>
      <c r="F428" t="s">
        <v>401</v>
      </c>
      <c r="G428" t="str">
        <f>""</f>
        <v/>
      </c>
      <c r="H428" t="str">
        <f>" 10"</f>
        <v xml:space="preserve"> 10</v>
      </c>
      <c r="I428">
        <v>0.01</v>
      </c>
      <c r="J428">
        <v>500</v>
      </c>
      <c r="K428" t="s">
        <v>386</v>
      </c>
      <c r="L428" t="s">
        <v>384</v>
      </c>
      <c r="M428" t="s">
        <v>385</v>
      </c>
      <c r="N428" t="s">
        <v>389</v>
      </c>
      <c r="P428" t="s">
        <v>29</v>
      </c>
      <c r="Q428" t="s">
        <v>29</v>
      </c>
      <c r="R428" t="s">
        <v>386</v>
      </c>
    </row>
    <row r="429" spans="1:18" x14ac:dyDescent="0.25">
      <c r="A429" t="str">
        <f>"30006"</f>
        <v>30006</v>
      </c>
      <c r="B429" t="str">
        <f>"06130"</f>
        <v>06130</v>
      </c>
      <c r="C429" t="str">
        <f>"1700"</f>
        <v>1700</v>
      </c>
      <c r="D429" t="str">
        <f>"06130D"</f>
        <v>06130D</v>
      </c>
      <c r="E429" t="s">
        <v>850</v>
      </c>
      <c r="F429" t="s">
        <v>402</v>
      </c>
      <c r="G429" t="str">
        <f>""</f>
        <v/>
      </c>
      <c r="H429" t="str">
        <f>" 10"</f>
        <v xml:space="preserve"> 10</v>
      </c>
      <c r="I429">
        <v>0.01</v>
      </c>
      <c r="J429">
        <v>500</v>
      </c>
      <c r="K429" t="s">
        <v>386</v>
      </c>
      <c r="L429" t="s">
        <v>384</v>
      </c>
      <c r="M429" t="s">
        <v>385</v>
      </c>
      <c r="N429" t="s">
        <v>389</v>
      </c>
      <c r="P429" t="s">
        <v>29</v>
      </c>
      <c r="Q429" t="s">
        <v>29</v>
      </c>
      <c r="R429" t="s">
        <v>386</v>
      </c>
    </row>
    <row r="430" spans="1:18" x14ac:dyDescent="0.25">
      <c r="A430" t="str">
        <f>"30006"</f>
        <v>30006</v>
      </c>
      <c r="B430" t="str">
        <f>"06140"</f>
        <v>06140</v>
      </c>
      <c r="C430" t="str">
        <f>"1700"</f>
        <v>1700</v>
      </c>
      <c r="D430" t="str">
        <f>"06140D"</f>
        <v>06140D</v>
      </c>
      <c r="E430" t="s">
        <v>850</v>
      </c>
      <c r="F430" t="s">
        <v>403</v>
      </c>
      <c r="G430" t="str">
        <f>""</f>
        <v/>
      </c>
      <c r="H430" t="str">
        <f>" 10"</f>
        <v xml:space="preserve"> 10</v>
      </c>
      <c r="I430">
        <v>0.01</v>
      </c>
      <c r="J430">
        <v>500</v>
      </c>
      <c r="K430" t="s">
        <v>386</v>
      </c>
      <c r="L430" t="s">
        <v>384</v>
      </c>
      <c r="M430" t="s">
        <v>385</v>
      </c>
      <c r="N430" t="s">
        <v>389</v>
      </c>
      <c r="P430" t="s">
        <v>29</v>
      </c>
      <c r="Q430" t="s">
        <v>29</v>
      </c>
      <c r="R430" t="s">
        <v>386</v>
      </c>
    </row>
    <row r="431" spans="1:18" x14ac:dyDescent="0.25">
      <c r="A431" t="str">
        <f>"30006"</f>
        <v>30006</v>
      </c>
      <c r="B431" t="str">
        <f>"06150"</f>
        <v>06150</v>
      </c>
      <c r="C431" t="str">
        <f>"1700"</f>
        <v>1700</v>
      </c>
      <c r="D431" t="str">
        <f>"06150D"</f>
        <v>06150D</v>
      </c>
      <c r="E431" t="s">
        <v>850</v>
      </c>
      <c r="F431" t="s">
        <v>404</v>
      </c>
      <c r="G431" t="str">
        <f>""</f>
        <v/>
      </c>
      <c r="H431" t="str">
        <f>" 10"</f>
        <v xml:space="preserve"> 10</v>
      </c>
      <c r="I431">
        <v>0.01</v>
      </c>
      <c r="J431">
        <v>500</v>
      </c>
      <c r="K431" t="s">
        <v>386</v>
      </c>
      <c r="L431" t="s">
        <v>384</v>
      </c>
      <c r="M431" t="s">
        <v>385</v>
      </c>
      <c r="N431" t="s">
        <v>389</v>
      </c>
      <c r="P431" t="s">
        <v>29</v>
      </c>
      <c r="Q431" t="s">
        <v>29</v>
      </c>
      <c r="R431" t="s">
        <v>386</v>
      </c>
    </row>
    <row r="432" spans="1:18" x14ac:dyDescent="0.25">
      <c r="A432" t="str">
        <f>"30006"</f>
        <v>30006</v>
      </c>
      <c r="B432" t="str">
        <f>"06151"</f>
        <v>06151</v>
      </c>
      <c r="C432" t="str">
        <f>"1700"</f>
        <v>1700</v>
      </c>
      <c r="D432" t="str">
        <f>"06151D"</f>
        <v>06151D</v>
      </c>
      <c r="E432" t="s">
        <v>850</v>
      </c>
      <c r="F432" t="s">
        <v>405</v>
      </c>
      <c r="G432" t="str">
        <f>""</f>
        <v/>
      </c>
      <c r="H432" t="str">
        <f>" 10"</f>
        <v xml:space="preserve"> 10</v>
      </c>
      <c r="I432">
        <v>0.01</v>
      </c>
      <c r="J432">
        <v>500</v>
      </c>
      <c r="K432" t="s">
        <v>386</v>
      </c>
      <c r="L432" t="s">
        <v>384</v>
      </c>
      <c r="M432" t="s">
        <v>385</v>
      </c>
      <c r="N432" t="s">
        <v>389</v>
      </c>
      <c r="P432" t="s">
        <v>29</v>
      </c>
      <c r="Q432" t="s">
        <v>29</v>
      </c>
      <c r="R432" t="s">
        <v>386</v>
      </c>
    </row>
    <row r="433" spans="1:18" x14ac:dyDescent="0.25">
      <c r="A433" t="str">
        <f>"30006"</f>
        <v>30006</v>
      </c>
      <c r="B433" t="str">
        <f>"06152"</f>
        <v>06152</v>
      </c>
      <c r="C433" t="str">
        <f>"1700"</f>
        <v>1700</v>
      </c>
      <c r="D433" t="str">
        <f>"06152D"</f>
        <v>06152D</v>
      </c>
      <c r="E433" t="s">
        <v>850</v>
      </c>
      <c r="F433" t="s">
        <v>406</v>
      </c>
      <c r="G433" t="str">
        <f>""</f>
        <v/>
      </c>
      <c r="H433" t="str">
        <f>" 10"</f>
        <v xml:space="preserve"> 10</v>
      </c>
      <c r="I433">
        <v>0.01</v>
      </c>
      <c r="J433">
        <v>500</v>
      </c>
      <c r="K433" t="s">
        <v>386</v>
      </c>
      <c r="L433" t="s">
        <v>384</v>
      </c>
      <c r="M433" t="s">
        <v>385</v>
      </c>
      <c r="N433" t="s">
        <v>389</v>
      </c>
      <c r="P433" t="s">
        <v>29</v>
      </c>
      <c r="Q433" t="s">
        <v>29</v>
      </c>
      <c r="R433" t="s">
        <v>386</v>
      </c>
    </row>
    <row r="434" spans="1:18" x14ac:dyDescent="0.25">
      <c r="A434" t="str">
        <f>"30015"</f>
        <v>30015</v>
      </c>
      <c r="B434" t="str">
        <f>"06000"</f>
        <v>06000</v>
      </c>
      <c r="C434" t="str">
        <f>"1800"</f>
        <v>1800</v>
      </c>
      <c r="D434" t="str">
        <f>"06000C"</f>
        <v>06000C</v>
      </c>
      <c r="E434" t="s">
        <v>852</v>
      </c>
      <c r="F434" t="s">
        <v>382</v>
      </c>
      <c r="G434" t="str">
        <f>""</f>
        <v/>
      </c>
      <c r="H434" t="str">
        <f>" 10"</f>
        <v xml:space="preserve"> 10</v>
      </c>
      <c r="I434">
        <v>0.01</v>
      </c>
      <c r="J434">
        <v>500</v>
      </c>
      <c r="K434" t="s">
        <v>386</v>
      </c>
      <c r="L434" t="s">
        <v>384</v>
      </c>
      <c r="M434" t="s">
        <v>385</v>
      </c>
      <c r="N434" t="s">
        <v>389</v>
      </c>
      <c r="P434" t="s">
        <v>29</v>
      </c>
      <c r="Q434" t="s">
        <v>29</v>
      </c>
      <c r="R434" t="s">
        <v>386</v>
      </c>
    </row>
    <row r="435" spans="1:18" x14ac:dyDescent="0.25">
      <c r="A435" t="str">
        <f>"30015"</f>
        <v>30015</v>
      </c>
      <c r="B435" t="str">
        <f>"06030"</f>
        <v>06030</v>
      </c>
      <c r="C435" t="str">
        <f>"1800"</f>
        <v>1800</v>
      </c>
      <c r="D435" t="str">
        <f>"06030B"</f>
        <v>06030B</v>
      </c>
      <c r="E435" t="s">
        <v>852</v>
      </c>
      <c r="F435" t="s">
        <v>392</v>
      </c>
      <c r="G435" t="str">
        <f>""</f>
        <v/>
      </c>
      <c r="H435" t="str">
        <f>" 10"</f>
        <v xml:space="preserve"> 10</v>
      </c>
      <c r="I435">
        <v>0.01</v>
      </c>
      <c r="J435">
        <v>500</v>
      </c>
      <c r="K435" t="s">
        <v>386</v>
      </c>
      <c r="L435" t="s">
        <v>384</v>
      </c>
      <c r="M435" t="s">
        <v>385</v>
      </c>
      <c r="N435" t="s">
        <v>389</v>
      </c>
      <c r="P435" t="s">
        <v>29</v>
      </c>
      <c r="Q435" t="s">
        <v>29</v>
      </c>
      <c r="R435" t="s">
        <v>386</v>
      </c>
    </row>
    <row r="436" spans="1:18" x14ac:dyDescent="0.25">
      <c r="A436" t="str">
        <f>"30015"</f>
        <v>30015</v>
      </c>
      <c r="B436" t="str">
        <f>"06040"</f>
        <v>06040</v>
      </c>
      <c r="C436" t="str">
        <f>"1800"</f>
        <v>1800</v>
      </c>
      <c r="D436" t="str">
        <f>"06040B"</f>
        <v>06040B</v>
      </c>
      <c r="E436" t="s">
        <v>852</v>
      </c>
      <c r="F436" t="s">
        <v>393</v>
      </c>
      <c r="G436" t="str">
        <f>""</f>
        <v/>
      </c>
      <c r="H436" t="str">
        <f>" 10"</f>
        <v xml:space="preserve"> 10</v>
      </c>
      <c r="I436">
        <v>0.01</v>
      </c>
      <c r="J436">
        <v>500</v>
      </c>
      <c r="K436" t="s">
        <v>386</v>
      </c>
      <c r="L436" t="s">
        <v>384</v>
      </c>
      <c r="M436" t="s">
        <v>385</v>
      </c>
      <c r="N436" t="s">
        <v>389</v>
      </c>
      <c r="P436" t="s">
        <v>29</v>
      </c>
      <c r="Q436" t="s">
        <v>29</v>
      </c>
      <c r="R436" t="s">
        <v>386</v>
      </c>
    </row>
    <row r="437" spans="1:18" x14ac:dyDescent="0.25">
      <c r="A437" t="str">
        <f>"30015"</f>
        <v>30015</v>
      </c>
      <c r="B437" t="str">
        <f>"06050"</f>
        <v>06050</v>
      </c>
      <c r="C437" t="str">
        <f>"1800"</f>
        <v>1800</v>
      </c>
      <c r="D437" t="str">
        <f>"06050B"</f>
        <v>06050B</v>
      </c>
      <c r="E437" t="s">
        <v>852</v>
      </c>
      <c r="F437" t="s">
        <v>394</v>
      </c>
      <c r="G437" t="str">
        <f>""</f>
        <v/>
      </c>
      <c r="H437" t="str">
        <f>" 10"</f>
        <v xml:space="preserve"> 10</v>
      </c>
      <c r="I437">
        <v>0.01</v>
      </c>
      <c r="J437">
        <v>500</v>
      </c>
      <c r="K437" t="s">
        <v>386</v>
      </c>
      <c r="L437" t="s">
        <v>384</v>
      </c>
      <c r="M437" t="s">
        <v>385</v>
      </c>
      <c r="N437" t="s">
        <v>389</v>
      </c>
      <c r="P437" t="s">
        <v>29</v>
      </c>
      <c r="Q437" t="s">
        <v>29</v>
      </c>
      <c r="R437" t="s">
        <v>386</v>
      </c>
    </row>
    <row r="438" spans="1:18" x14ac:dyDescent="0.25">
      <c r="A438" t="str">
        <f>"30015"</f>
        <v>30015</v>
      </c>
      <c r="B438" t="str">
        <f>"06060"</f>
        <v>06060</v>
      </c>
      <c r="C438" t="str">
        <f>"1800"</f>
        <v>1800</v>
      </c>
      <c r="D438" t="str">
        <f>"06060B"</f>
        <v>06060B</v>
      </c>
      <c r="E438" t="s">
        <v>852</v>
      </c>
      <c r="F438" t="s">
        <v>395</v>
      </c>
      <c r="G438" t="str">
        <f>""</f>
        <v/>
      </c>
      <c r="H438" t="str">
        <f>" 10"</f>
        <v xml:space="preserve"> 10</v>
      </c>
      <c r="I438">
        <v>0.01</v>
      </c>
      <c r="J438">
        <v>500</v>
      </c>
      <c r="K438" t="s">
        <v>386</v>
      </c>
      <c r="L438" t="s">
        <v>384</v>
      </c>
      <c r="M438" t="s">
        <v>385</v>
      </c>
      <c r="N438" t="s">
        <v>389</v>
      </c>
      <c r="P438" t="s">
        <v>29</v>
      </c>
      <c r="Q438" t="s">
        <v>29</v>
      </c>
      <c r="R438" t="s">
        <v>386</v>
      </c>
    </row>
    <row r="439" spans="1:18" x14ac:dyDescent="0.25">
      <c r="A439" t="str">
        <f>"30015"</f>
        <v>30015</v>
      </c>
      <c r="B439" t="str">
        <f>"06070"</f>
        <v>06070</v>
      </c>
      <c r="C439" t="str">
        <f>"1800"</f>
        <v>1800</v>
      </c>
      <c r="D439" t="str">
        <f>"06070B"</f>
        <v>06070B</v>
      </c>
      <c r="E439" t="s">
        <v>852</v>
      </c>
      <c r="F439" t="s">
        <v>396</v>
      </c>
      <c r="G439" t="str">
        <f>""</f>
        <v/>
      </c>
      <c r="H439" t="str">
        <f>" 10"</f>
        <v xml:space="preserve"> 10</v>
      </c>
      <c r="I439">
        <v>0.01</v>
      </c>
      <c r="J439">
        <v>500</v>
      </c>
      <c r="K439" t="s">
        <v>386</v>
      </c>
      <c r="L439" t="s">
        <v>384</v>
      </c>
      <c r="M439" t="s">
        <v>385</v>
      </c>
      <c r="N439" t="s">
        <v>389</v>
      </c>
      <c r="P439" t="s">
        <v>29</v>
      </c>
      <c r="Q439" t="s">
        <v>29</v>
      </c>
      <c r="R439" t="s">
        <v>386</v>
      </c>
    </row>
    <row r="440" spans="1:18" x14ac:dyDescent="0.25">
      <c r="A440" t="str">
        <f>"30015"</f>
        <v>30015</v>
      </c>
      <c r="B440" t="str">
        <f>"06080"</f>
        <v>06080</v>
      </c>
      <c r="C440" t="str">
        <f>"1800"</f>
        <v>1800</v>
      </c>
      <c r="D440" t="str">
        <f>"06080B"</f>
        <v>06080B</v>
      </c>
      <c r="E440" t="s">
        <v>852</v>
      </c>
      <c r="F440" t="s">
        <v>397</v>
      </c>
      <c r="G440" t="str">
        <f>""</f>
        <v/>
      </c>
      <c r="H440" t="str">
        <f>" 10"</f>
        <v xml:space="preserve"> 10</v>
      </c>
      <c r="I440">
        <v>0.01</v>
      </c>
      <c r="J440">
        <v>500</v>
      </c>
      <c r="K440" t="s">
        <v>386</v>
      </c>
      <c r="L440" t="s">
        <v>384</v>
      </c>
      <c r="M440" t="s">
        <v>385</v>
      </c>
      <c r="N440" t="s">
        <v>389</v>
      </c>
      <c r="P440" t="s">
        <v>29</v>
      </c>
      <c r="Q440" t="s">
        <v>29</v>
      </c>
      <c r="R440" t="s">
        <v>386</v>
      </c>
    </row>
    <row r="441" spans="1:18" x14ac:dyDescent="0.25">
      <c r="A441" t="str">
        <f>"30015"</f>
        <v>30015</v>
      </c>
      <c r="B441" t="str">
        <f>"06090"</f>
        <v>06090</v>
      </c>
      <c r="C441" t="str">
        <f>"1800"</f>
        <v>1800</v>
      </c>
      <c r="D441" t="str">
        <f>"06090B"</f>
        <v>06090B</v>
      </c>
      <c r="E441" t="s">
        <v>852</v>
      </c>
      <c r="F441" t="s">
        <v>398</v>
      </c>
      <c r="G441" t="str">
        <f>""</f>
        <v/>
      </c>
      <c r="H441" t="str">
        <f>" 10"</f>
        <v xml:space="preserve"> 10</v>
      </c>
      <c r="I441">
        <v>0.01</v>
      </c>
      <c r="J441">
        <v>500</v>
      </c>
      <c r="K441" t="s">
        <v>386</v>
      </c>
      <c r="L441" t="s">
        <v>384</v>
      </c>
      <c r="M441" t="s">
        <v>385</v>
      </c>
      <c r="N441" t="s">
        <v>389</v>
      </c>
      <c r="P441" t="s">
        <v>29</v>
      </c>
      <c r="Q441" t="s">
        <v>29</v>
      </c>
      <c r="R441" t="s">
        <v>386</v>
      </c>
    </row>
    <row r="442" spans="1:18" x14ac:dyDescent="0.25">
      <c r="A442" t="str">
        <f>"30015"</f>
        <v>30015</v>
      </c>
      <c r="B442" t="str">
        <f>"06100"</f>
        <v>06100</v>
      </c>
      <c r="C442" t="str">
        <f>"1800"</f>
        <v>1800</v>
      </c>
      <c r="D442" t="str">
        <f>"06100B"</f>
        <v>06100B</v>
      </c>
      <c r="E442" t="s">
        <v>852</v>
      </c>
      <c r="F442" t="s">
        <v>399</v>
      </c>
      <c r="G442" t="str">
        <f>""</f>
        <v/>
      </c>
      <c r="H442" t="str">
        <f>" 10"</f>
        <v xml:space="preserve"> 10</v>
      </c>
      <c r="I442">
        <v>0.01</v>
      </c>
      <c r="J442">
        <v>500</v>
      </c>
      <c r="K442" t="s">
        <v>386</v>
      </c>
      <c r="L442" t="s">
        <v>384</v>
      </c>
      <c r="M442" t="s">
        <v>385</v>
      </c>
      <c r="N442" t="s">
        <v>389</v>
      </c>
      <c r="P442" t="s">
        <v>29</v>
      </c>
      <c r="Q442" t="s">
        <v>29</v>
      </c>
      <c r="R442" t="s">
        <v>386</v>
      </c>
    </row>
    <row r="443" spans="1:18" x14ac:dyDescent="0.25">
      <c r="A443" t="str">
        <f>"30015"</f>
        <v>30015</v>
      </c>
      <c r="B443" t="str">
        <f>"06110"</f>
        <v>06110</v>
      </c>
      <c r="C443" t="str">
        <f>"1800"</f>
        <v>1800</v>
      </c>
      <c r="D443" t="str">
        <f>"06110B"</f>
        <v>06110B</v>
      </c>
      <c r="E443" t="s">
        <v>852</v>
      </c>
      <c r="F443" t="s">
        <v>400</v>
      </c>
      <c r="G443" t="str">
        <f>""</f>
        <v/>
      </c>
      <c r="H443" t="str">
        <f>" 10"</f>
        <v xml:space="preserve"> 10</v>
      </c>
      <c r="I443">
        <v>0.01</v>
      </c>
      <c r="J443">
        <v>500</v>
      </c>
      <c r="K443" t="s">
        <v>386</v>
      </c>
      <c r="L443" t="s">
        <v>384</v>
      </c>
      <c r="M443" t="s">
        <v>385</v>
      </c>
      <c r="N443" t="s">
        <v>389</v>
      </c>
      <c r="P443" t="s">
        <v>29</v>
      </c>
      <c r="Q443" t="s">
        <v>29</v>
      </c>
      <c r="R443" t="s">
        <v>386</v>
      </c>
    </row>
    <row r="444" spans="1:18" x14ac:dyDescent="0.25">
      <c r="A444" t="str">
        <f>"30015"</f>
        <v>30015</v>
      </c>
      <c r="B444" t="str">
        <f>"06120"</f>
        <v>06120</v>
      </c>
      <c r="C444" t="str">
        <f>"1800"</f>
        <v>1800</v>
      </c>
      <c r="D444" t="str">
        <f>"06120B"</f>
        <v>06120B</v>
      </c>
      <c r="E444" t="s">
        <v>852</v>
      </c>
      <c r="F444" t="s">
        <v>401</v>
      </c>
      <c r="G444" t="str">
        <f>""</f>
        <v/>
      </c>
      <c r="H444" t="str">
        <f>" 10"</f>
        <v xml:space="preserve"> 10</v>
      </c>
      <c r="I444">
        <v>0.01</v>
      </c>
      <c r="J444">
        <v>500</v>
      </c>
      <c r="K444" t="s">
        <v>386</v>
      </c>
      <c r="L444" t="s">
        <v>384</v>
      </c>
      <c r="M444" t="s">
        <v>385</v>
      </c>
      <c r="N444" t="s">
        <v>389</v>
      </c>
      <c r="P444" t="s">
        <v>29</v>
      </c>
      <c r="Q444" t="s">
        <v>29</v>
      </c>
      <c r="R444" t="s">
        <v>386</v>
      </c>
    </row>
    <row r="445" spans="1:18" x14ac:dyDescent="0.25">
      <c r="A445" t="str">
        <f>"30015"</f>
        <v>30015</v>
      </c>
      <c r="B445" t="str">
        <f>"06130"</f>
        <v>06130</v>
      </c>
      <c r="C445" t="str">
        <f>"1800"</f>
        <v>1800</v>
      </c>
      <c r="D445" t="str">
        <f>"06130B"</f>
        <v>06130B</v>
      </c>
      <c r="E445" t="s">
        <v>852</v>
      </c>
      <c r="F445" t="s">
        <v>402</v>
      </c>
      <c r="G445" t="str">
        <f>""</f>
        <v/>
      </c>
      <c r="H445" t="str">
        <f>" 10"</f>
        <v xml:space="preserve"> 10</v>
      </c>
      <c r="I445">
        <v>0.01</v>
      </c>
      <c r="J445">
        <v>500</v>
      </c>
      <c r="K445" t="s">
        <v>386</v>
      </c>
      <c r="L445" t="s">
        <v>384</v>
      </c>
      <c r="M445" t="s">
        <v>385</v>
      </c>
      <c r="N445" t="s">
        <v>389</v>
      </c>
      <c r="P445" t="s">
        <v>29</v>
      </c>
      <c r="Q445" t="s">
        <v>29</v>
      </c>
      <c r="R445" t="s">
        <v>386</v>
      </c>
    </row>
    <row r="446" spans="1:18" x14ac:dyDescent="0.25">
      <c r="A446" t="str">
        <f>"30015"</f>
        <v>30015</v>
      </c>
      <c r="B446" t="str">
        <f>"06140"</f>
        <v>06140</v>
      </c>
      <c r="C446" t="str">
        <f>"1800"</f>
        <v>1800</v>
      </c>
      <c r="D446" t="str">
        <f>"06140B"</f>
        <v>06140B</v>
      </c>
      <c r="E446" t="s">
        <v>852</v>
      </c>
      <c r="F446" t="s">
        <v>403</v>
      </c>
      <c r="G446" t="str">
        <f>""</f>
        <v/>
      </c>
      <c r="H446" t="str">
        <f>" 10"</f>
        <v xml:space="preserve"> 10</v>
      </c>
      <c r="I446">
        <v>0.01</v>
      </c>
      <c r="J446">
        <v>500</v>
      </c>
      <c r="K446" t="s">
        <v>386</v>
      </c>
      <c r="L446" t="s">
        <v>384</v>
      </c>
      <c r="M446" t="s">
        <v>385</v>
      </c>
      <c r="N446" t="s">
        <v>389</v>
      </c>
      <c r="P446" t="s">
        <v>29</v>
      </c>
      <c r="Q446" t="s">
        <v>29</v>
      </c>
      <c r="R446" t="s">
        <v>386</v>
      </c>
    </row>
    <row r="447" spans="1:18" x14ac:dyDescent="0.25">
      <c r="A447" t="str">
        <f>"30015"</f>
        <v>30015</v>
      </c>
      <c r="B447" t="str">
        <f>"06150"</f>
        <v>06150</v>
      </c>
      <c r="C447" t="str">
        <f>"1800"</f>
        <v>1800</v>
      </c>
      <c r="D447" t="str">
        <f>"06150B"</f>
        <v>06150B</v>
      </c>
      <c r="E447" t="s">
        <v>852</v>
      </c>
      <c r="F447" t="s">
        <v>404</v>
      </c>
      <c r="G447" t="str">
        <f>""</f>
        <v/>
      </c>
      <c r="H447" t="str">
        <f>" 10"</f>
        <v xml:space="preserve"> 10</v>
      </c>
      <c r="I447">
        <v>0.01</v>
      </c>
      <c r="J447">
        <v>500</v>
      </c>
      <c r="K447" t="s">
        <v>386</v>
      </c>
      <c r="L447" t="s">
        <v>384</v>
      </c>
      <c r="M447" t="s">
        <v>385</v>
      </c>
      <c r="N447" t="s">
        <v>389</v>
      </c>
      <c r="P447" t="s">
        <v>29</v>
      </c>
      <c r="Q447" t="s">
        <v>29</v>
      </c>
      <c r="R447" t="s">
        <v>386</v>
      </c>
    </row>
    <row r="448" spans="1:18" x14ac:dyDescent="0.25">
      <c r="A448" t="str">
        <f>"30015"</f>
        <v>30015</v>
      </c>
      <c r="B448" t="str">
        <f>"06151"</f>
        <v>06151</v>
      </c>
      <c r="C448" t="str">
        <f>"1800"</f>
        <v>1800</v>
      </c>
      <c r="D448" t="str">
        <f>"06151B"</f>
        <v>06151B</v>
      </c>
      <c r="E448" t="s">
        <v>852</v>
      </c>
      <c r="F448" t="s">
        <v>405</v>
      </c>
      <c r="G448" t="str">
        <f>""</f>
        <v/>
      </c>
      <c r="H448" t="str">
        <f>" 10"</f>
        <v xml:space="preserve"> 10</v>
      </c>
      <c r="I448">
        <v>0.01</v>
      </c>
      <c r="J448">
        <v>500</v>
      </c>
      <c r="K448" t="s">
        <v>386</v>
      </c>
      <c r="L448" t="s">
        <v>384</v>
      </c>
      <c r="M448" t="s">
        <v>385</v>
      </c>
      <c r="N448" t="s">
        <v>389</v>
      </c>
      <c r="P448" t="s">
        <v>29</v>
      </c>
      <c r="Q448" t="s">
        <v>29</v>
      </c>
      <c r="R448" t="s">
        <v>386</v>
      </c>
    </row>
    <row r="449" spans="1:18" x14ac:dyDescent="0.25">
      <c r="A449" t="str">
        <f>"30015"</f>
        <v>30015</v>
      </c>
      <c r="B449" t="str">
        <f>"06152"</f>
        <v>06152</v>
      </c>
      <c r="C449" t="str">
        <f>"1800"</f>
        <v>1800</v>
      </c>
      <c r="D449" t="str">
        <f>"06152B"</f>
        <v>06152B</v>
      </c>
      <c r="E449" t="s">
        <v>852</v>
      </c>
      <c r="F449" t="s">
        <v>406</v>
      </c>
      <c r="G449" t="str">
        <f>""</f>
        <v/>
      </c>
      <c r="H449" t="str">
        <f>" 10"</f>
        <v xml:space="preserve"> 10</v>
      </c>
      <c r="I449">
        <v>0.01</v>
      </c>
      <c r="J449">
        <v>500</v>
      </c>
      <c r="K449" t="s">
        <v>386</v>
      </c>
      <c r="L449" t="s">
        <v>384</v>
      </c>
      <c r="M449" t="s">
        <v>385</v>
      </c>
      <c r="N449" t="s">
        <v>389</v>
      </c>
      <c r="P449" t="s">
        <v>29</v>
      </c>
      <c r="Q449" t="s">
        <v>29</v>
      </c>
      <c r="R449" t="s">
        <v>386</v>
      </c>
    </row>
    <row r="450" spans="1:18" x14ac:dyDescent="0.25">
      <c r="A450" t="str">
        <f>"85008"</f>
        <v>85008</v>
      </c>
      <c r="B450" t="str">
        <f>"07030"</f>
        <v>07030</v>
      </c>
      <c r="C450" t="str">
        <f>"8000"</f>
        <v>8000</v>
      </c>
      <c r="D450" t="str">
        <f>"85008"</f>
        <v>85008</v>
      </c>
      <c r="E450" t="s">
        <v>1120</v>
      </c>
      <c r="F450" t="s">
        <v>1121</v>
      </c>
      <c r="G450" t="str">
        <f>""</f>
        <v/>
      </c>
      <c r="H450" t="str">
        <f>" 10"</f>
        <v xml:space="preserve"> 10</v>
      </c>
      <c r="I450">
        <v>0.01</v>
      </c>
      <c r="J450">
        <v>500</v>
      </c>
      <c r="K450" t="s">
        <v>386</v>
      </c>
      <c r="L450" t="s">
        <v>384</v>
      </c>
      <c r="M450" t="s">
        <v>385</v>
      </c>
      <c r="N450" t="s">
        <v>389</v>
      </c>
      <c r="P450" t="s">
        <v>29</v>
      </c>
      <c r="Q450" t="s">
        <v>29</v>
      </c>
      <c r="R450" t="s">
        <v>386</v>
      </c>
    </row>
    <row r="451" spans="1:18" x14ac:dyDescent="0.25">
      <c r="A451" t="str">
        <f>"18056"</f>
        <v>18056</v>
      </c>
      <c r="B451" t="str">
        <f>"01780"</f>
        <v>01780</v>
      </c>
      <c r="C451" t="str">
        <f>"1600"</f>
        <v>1600</v>
      </c>
      <c r="D451" t="str">
        <f>"18056"</f>
        <v>18056</v>
      </c>
      <c r="E451" t="s">
        <v>574</v>
      </c>
      <c r="F451" t="s">
        <v>172</v>
      </c>
      <c r="G451" t="str">
        <f>""</f>
        <v/>
      </c>
      <c r="H451" t="str">
        <f>" 00"</f>
        <v xml:space="preserve"> 00</v>
      </c>
      <c r="I451">
        <v>0.01</v>
      </c>
      <c r="J451">
        <v>9999999.9900000002</v>
      </c>
      <c r="K451" t="s">
        <v>575</v>
      </c>
      <c r="L451" t="s">
        <v>104</v>
      </c>
      <c r="M451" t="s">
        <v>105</v>
      </c>
      <c r="N451" t="s">
        <v>106</v>
      </c>
      <c r="P451" t="s">
        <v>107</v>
      </c>
      <c r="Q451" t="s">
        <v>107</v>
      </c>
      <c r="R451" t="s">
        <v>108</v>
      </c>
    </row>
    <row r="452" spans="1:18" x14ac:dyDescent="0.25">
      <c r="A452" t="str">
        <f>"18084"</f>
        <v>18084</v>
      </c>
      <c r="B452" t="str">
        <f>"01780"</f>
        <v>01780</v>
      </c>
      <c r="C452" t="str">
        <f>"1600"</f>
        <v>1600</v>
      </c>
      <c r="D452" t="str">
        <f>"18084"</f>
        <v>18084</v>
      </c>
      <c r="E452" t="s">
        <v>588</v>
      </c>
      <c r="F452" t="s">
        <v>172</v>
      </c>
      <c r="G452" t="str">
        <f>""</f>
        <v/>
      </c>
      <c r="H452" t="str">
        <f>" 00"</f>
        <v xml:space="preserve"> 00</v>
      </c>
      <c r="I452">
        <v>0.01</v>
      </c>
      <c r="J452">
        <v>9999999.9900000002</v>
      </c>
      <c r="K452" t="s">
        <v>575</v>
      </c>
      <c r="L452" t="s">
        <v>104</v>
      </c>
      <c r="M452" t="s">
        <v>105</v>
      </c>
      <c r="N452" t="s">
        <v>106</v>
      </c>
      <c r="P452" t="s">
        <v>107</v>
      </c>
      <c r="Q452" t="s">
        <v>107</v>
      </c>
      <c r="R452" t="s">
        <v>108</v>
      </c>
    </row>
    <row r="453" spans="1:18" x14ac:dyDescent="0.25">
      <c r="A453" t="str">
        <f>"84240"</f>
        <v>84240</v>
      </c>
      <c r="B453" t="str">
        <f>"07020"</f>
        <v>07020</v>
      </c>
      <c r="C453" t="str">
        <f>"1700"</f>
        <v>1700</v>
      </c>
      <c r="D453" t="str">
        <f>"84240"</f>
        <v>84240</v>
      </c>
      <c r="E453" t="s">
        <v>1086</v>
      </c>
      <c r="F453" t="s">
        <v>904</v>
      </c>
      <c r="G453" t="str">
        <f>""</f>
        <v/>
      </c>
      <c r="H453" t="str">
        <f>" 00"</f>
        <v xml:space="preserve"> 00</v>
      </c>
      <c r="I453">
        <v>0.01</v>
      </c>
      <c r="J453">
        <v>9999999.9900000002</v>
      </c>
      <c r="K453" t="s">
        <v>1087</v>
      </c>
      <c r="L453" t="s">
        <v>365</v>
      </c>
      <c r="P453" t="s">
        <v>107</v>
      </c>
      <c r="Q453" t="s">
        <v>107</v>
      </c>
      <c r="R453" t="s">
        <v>1087</v>
      </c>
    </row>
    <row r="454" spans="1:18" x14ac:dyDescent="0.25">
      <c r="A454" t="str">
        <f>"84200"</f>
        <v>84200</v>
      </c>
      <c r="B454" t="str">
        <f>"07020"</f>
        <v>07020</v>
      </c>
      <c r="C454" t="str">
        <f>"1700"</f>
        <v>1700</v>
      </c>
      <c r="D454" t="str">
        <f>"84200"</f>
        <v>84200</v>
      </c>
      <c r="E454" t="s">
        <v>1057</v>
      </c>
      <c r="F454" t="s">
        <v>904</v>
      </c>
      <c r="G454" t="str">
        <f>""</f>
        <v/>
      </c>
      <c r="H454" t="str">
        <f>" 00"</f>
        <v xml:space="preserve"> 00</v>
      </c>
      <c r="I454">
        <v>0.01</v>
      </c>
      <c r="J454">
        <v>9999999.9900000002</v>
      </c>
      <c r="K454" t="s">
        <v>1058</v>
      </c>
      <c r="P454" t="s">
        <v>107</v>
      </c>
      <c r="Q454" t="s">
        <v>107</v>
      </c>
      <c r="R454" t="s">
        <v>359</v>
      </c>
    </row>
    <row r="455" spans="1:18" x14ac:dyDescent="0.25">
      <c r="A455" t="str">
        <f>"84246"</f>
        <v>84246</v>
      </c>
      <c r="B455" t="str">
        <f>"07020"</f>
        <v>07020</v>
      </c>
      <c r="C455" t="str">
        <f>"1700"</f>
        <v>1700</v>
      </c>
      <c r="D455" t="str">
        <f>"84246"</f>
        <v>84246</v>
      </c>
      <c r="E455" t="s">
        <v>1090</v>
      </c>
      <c r="F455" t="s">
        <v>904</v>
      </c>
      <c r="G455" t="str">
        <f>""</f>
        <v/>
      </c>
      <c r="H455" t="str">
        <f>" 00"</f>
        <v xml:space="preserve"> 00</v>
      </c>
      <c r="I455">
        <v>0.01</v>
      </c>
      <c r="J455">
        <v>9999999.9900000002</v>
      </c>
      <c r="K455" t="s">
        <v>1058</v>
      </c>
      <c r="L455" t="s">
        <v>365</v>
      </c>
      <c r="P455" t="s">
        <v>107</v>
      </c>
      <c r="Q455" t="s">
        <v>107</v>
      </c>
      <c r="R455" t="s">
        <v>1058</v>
      </c>
    </row>
    <row r="456" spans="1:18" x14ac:dyDescent="0.25">
      <c r="A456" t="str">
        <f>"84224"</f>
        <v>84224</v>
      </c>
      <c r="B456" t="str">
        <f>"07020"</f>
        <v>07020</v>
      </c>
      <c r="C456" t="str">
        <f>"1700"</f>
        <v>1700</v>
      </c>
      <c r="D456" t="str">
        <f>"84224"</f>
        <v>84224</v>
      </c>
      <c r="E456" t="s">
        <v>1072</v>
      </c>
      <c r="F456" t="s">
        <v>904</v>
      </c>
      <c r="G456" t="str">
        <f>""</f>
        <v/>
      </c>
      <c r="H456" t="str">
        <f>" 00"</f>
        <v xml:space="preserve"> 00</v>
      </c>
      <c r="I456">
        <v>0.01</v>
      </c>
      <c r="J456">
        <v>9999999.9900000002</v>
      </c>
      <c r="K456" t="s">
        <v>1034</v>
      </c>
      <c r="L456" t="s">
        <v>59</v>
      </c>
      <c r="P456" t="s">
        <v>107</v>
      </c>
      <c r="Q456" t="s">
        <v>107</v>
      </c>
      <c r="R456" t="s">
        <v>967</v>
      </c>
    </row>
    <row r="457" spans="1:18" x14ac:dyDescent="0.25">
      <c r="A457" t="str">
        <f>"10001"</f>
        <v>10001</v>
      </c>
      <c r="B457" t="str">
        <f>"06000"</f>
        <v>06000</v>
      </c>
      <c r="C457" t="str">
        <f>"1700"</f>
        <v>1700</v>
      </c>
      <c r="D457" t="str">
        <f>""</f>
        <v/>
      </c>
      <c r="E457" t="s">
        <v>20</v>
      </c>
      <c r="F457" t="s">
        <v>382</v>
      </c>
      <c r="G457" t="str">
        <f>""</f>
        <v/>
      </c>
      <c r="H457" t="str">
        <f>" 00"</f>
        <v xml:space="preserve"> 00</v>
      </c>
      <c r="I457">
        <v>0.01</v>
      </c>
      <c r="J457">
        <v>9999999.9900000002</v>
      </c>
      <c r="K457" t="s">
        <v>383</v>
      </c>
      <c r="L457" t="s">
        <v>384</v>
      </c>
      <c r="M457" t="s">
        <v>385</v>
      </c>
      <c r="P457" t="s">
        <v>29</v>
      </c>
      <c r="Q457" t="s">
        <v>29</v>
      </c>
      <c r="R457" t="s">
        <v>386</v>
      </c>
    </row>
    <row r="458" spans="1:18" x14ac:dyDescent="0.25">
      <c r="A458" t="str">
        <f>"10001"</f>
        <v>10001</v>
      </c>
      <c r="B458" t="str">
        <f>"06010"</f>
        <v>06010</v>
      </c>
      <c r="C458" t="str">
        <f>"1700"</f>
        <v>1700</v>
      </c>
      <c r="D458" t="str">
        <f>""</f>
        <v/>
      </c>
      <c r="E458" t="s">
        <v>20</v>
      </c>
      <c r="F458" t="s">
        <v>387</v>
      </c>
      <c r="G458" t="str">
        <f>""</f>
        <v/>
      </c>
      <c r="H458" t="str">
        <f>" 00"</f>
        <v xml:space="preserve"> 00</v>
      </c>
      <c r="I458">
        <v>0.01</v>
      </c>
      <c r="J458">
        <v>9999999.9900000002</v>
      </c>
      <c r="K458" t="s">
        <v>383</v>
      </c>
      <c r="L458" t="s">
        <v>384</v>
      </c>
      <c r="M458" t="s">
        <v>385</v>
      </c>
      <c r="P458" t="s">
        <v>29</v>
      </c>
      <c r="Q458" t="s">
        <v>29</v>
      </c>
      <c r="R458" t="s">
        <v>386</v>
      </c>
    </row>
    <row r="459" spans="1:18" x14ac:dyDescent="0.25">
      <c r="A459" t="str">
        <f>"10001"</f>
        <v>10001</v>
      </c>
      <c r="B459" t="str">
        <f>"06020"</f>
        <v>06020</v>
      </c>
      <c r="C459" t="str">
        <f>"1700"</f>
        <v>1700</v>
      </c>
      <c r="D459" t="str">
        <f>"06020"</f>
        <v>06020</v>
      </c>
      <c r="E459" t="s">
        <v>20</v>
      </c>
      <c r="F459" t="s">
        <v>388</v>
      </c>
      <c r="G459" t="str">
        <f>""</f>
        <v/>
      </c>
      <c r="H459" t="str">
        <f>" 20"</f>
        <v xml:space="preserve"> 20</v>
      </c>
      <c r="I459">
        <v>500.01</v>
      </c>
      <c r="J459">
        <v>9999999.9900000002</v>
      </c>
      <c r="K459" t="s">
        <v>383</v>
      </c>
      <c r="L459" t="s">
        <v>384</v>
      </c>
      <c r="M459" t="s">
        <v>385</v>
      </c>
      <c r="N459" t="s">
        <v>390</v>
      </c>
      <c r="P459" t="s">
        <v>29</v>
      </c>
      <c r="Q459" t="s">
        <v>29</v>
      </c>
      <c r="R459" t="s">
        <v>386</v>
      </c>
    </row>
    <row r="460" spans="1:18" x14ac:dyDescent="0.25">
      <c r="A460" t="str">
        <f>"10001"</f>
        <v>10001</v>
      </c>
      <c r="B460" t="str">
        <f>"06025"</f>
        <v>06025</v>
      </c>
      <c r="C460" t="str">
        <f>"1700"</f>
        <v>1700</v>
      </c>
      <c r="D460" t="str">
        <f>"06025"</f>
        <v>06025</v>
      </c>
      <c r="E460" t="s">
        <v>20</v>
      </c>
      <c r="F460" t="s">
        <v>391</v>
      </c>
      <c r="G460" t="str">
        <f>""</f>
        <v/>
      </c>
      <c r="H460" t="str">
        <f>" 20"</f>
        <v xml:space="preserve"> 20</v>
      </c>
      <c r="I460">
        <v>500.01</v>
      </c>
      <c r="J460">
        <v>9999999.9900000002</v>
      </c>
      <c r="K460" t="s">
        <v>383</v>
      </c>
      <c r="L460" t="s">
        <v>390</v>
      </c>
      <c r="M460" t="s">
        <v>384</v>
      </c>
      <c r="N460" t="s">
        <v>385</v>
      </c>
      <c r="P460" t="s">
        <v>29</v>
      </c>
      <c r="Q460" t="s">
        <v>29</v>
      </c>
      <c r="R460" t="s">
        <v>386</v>
      </c>
    </row>
    <row r="461" spans="1:18" x14ac:dyDescent="0.25">
      <c r="A461" t="str">
        <f>"10001"</f>
        <v>10001</v>
      </c>
      <c r="B461" t="str">
        <f>"06030"</f>
        <v>06030</v>
      </c>
      <c r="C461" t="str">
        <f>"1700"</f>
        <v>1700</v>
      </c>
      <c r="D461" t="str">
        <f>""</f>
        <v/>
      </c>
      <c r="E461" t="s">
        <v>20</v>
      </c>
      <c r="F461" t="s">
        <v>392</v>
      </c>
      <c r="G461" t="str">
        <f>""</f>
        <v/>
      </c>
      <c r="H461" t="str">
        <f>" 00"</f>
        <v xml:space="preserve"> 00</v>
      </c>
      <c r="I461">
        <v>0.01</v>
      </c>
      <c r="J461">
        <v>9999999.9900000002</v>
      </c>
      <c r="K461" t="s">
        <v>383</v>
      </c>
      <c r="L461" t="s">
        <v>384</v>
      </c>
      <c r="M461" t="s">
        <v>385</v>
      </c>
      <c r="P461" t="s">
        <v>29</v>
      </c>
      <c r="Q461" t="s">
        <v>29</v>
      </c>
      <c r="R461" t="s">
        <v>386</v>
      </c>
    </row>
    <row r="462" spans="1:18" x14ac:dyDescent="0.25">
      <c r="A462" t="str">
        <f>"10001"</f>
        <v>10001</v>
      </c>
      <c r="B462" t="str">
        <f>"06040"</f>
        <v>06040</v>
      </c>
      <c r="C462" t="str">
        <f>"1700"</f>
        <v>1700</v>
      </c>
      <c r="D462" t="str">
        <f>""</f>
        <v/>
      </c>
      <c r="E462" t="s">
        <v>20</v>
      </c>
      <c r="F462" t="s">
        <v>393</v>
      </c>
      <c r="G462" t="str">
        <f>""</f>
        <v/>
      </c>
      <c r="H462" t="str">
        <f>" 00"</f>
        <v xml:space="preserve"> 00</v>
      </c>
      <c r="I462">
        <v>0.01</v>
      </c>
      <c r="J462">
        <v>9999999.9900000002</v>
      </c>
      <c r="K462" t="s">
        <v>383</v>
      </c>
      <c r="L462" t="s">
        <v>384</v>
      </c>
      <c r="M462" t="s">
        <v>385</v>
      </c>
      <c r="P462" t="s">
        <v>29</v>
      </c>
      <c r="Q462" t="s">
        <v>29</v>
      </c>
      <c r="R462" t="s">
        <v>386</v>
      </c>
    </row>
    <row r="463" spans="1:18" x14ac:dyDescent="0.25">
      <c r="A463" t="str">
        <f>"10001"</f>
        <v>10001</v>
      </c>
      <c r="B463" t="str">
        <f>"06050"</f>
        <v>06050</v>
      </c>
      <c r="C463" t="str">
        <f>"1700"</f>
        <v>1700</v>
      </c>
      <c r="D463" t="str">
        <f>""</f>
        <v/>
      </c>
      <c r="E463" t="s">
        <v>20</v>
      </c>
      <c r="F463" t="s">
        <v>394</v>
      </c>
      <c r="G463" t="str">
        <f>""</f>
        <v/>
      </c>
      <c r="H463" t="str">
        <f>" 00"</f>
        <v xml:space="preserve"> 00</v>
      </c>
      <c r="I463">
        <v>0.01</v>
      </c>
      <c r="J463">
        <v>9999999.9900000002</v>
      </c>
      <c r="K463" t="s">
        <v>383</v>
      </c>
      <c r="L463" t="s">
        <v>384</v>
      </c>
      <c r="M463" t="s">
        <v>385</v>
      </c>
      <c r="P463" t="s">
        <v>29</v>
      </c>
      <c r="Q463" t="s">
        <v>29</v>
      </c>
      <c r="R463" t="s">
        <v>386</v>
      </c>
    </row>
    <row r="464" spans="1:18" x14ac:dyDescent="0.25">
      <c r="A464" t="str">
        <f>"10001"</f>
        <v>10001</v>
      </c>
      <c r="B464" t="str">
        <f>"06060"</f>
        <v>06060</v>
      </c>
      <c r="C464" t="str">
        <f>"1700"</f>
        <v>1700</v>
      </c>
      <c r="D464" t="str">
        <f>""</f>
        <v/>
      </c>
      <c r="E464" t="s">
        <v>20</v>
      </c>
      <c r="F464" t="s">
        <v>395</v>
      </c>
      <c r="G464" t="str">
        <f>""</f>
        <v/>
      </c>
      <c r="H464" t="str">
        <f>" 00"</f>
        <v xml:space="preserve"> 00</v>
      </c>
      <c r="I464">
        <v>0.01</v>
      </c>
      <c r="J464">
        <v>9999999.9900000002</v>
      </c>
      <c r="K464" t="s">
        <v>383</v>
      </c>
      <c r="L464" t="s">
        <v>384</v>
      </c>
      <c r="M464" t="s">
        <v>385</v>
      </c>
      <c r="P464" t="s">
        <v>29</v>
      </c>
      <c r="Q464" t="s">
        <v>29</v>
      </c>
      <c r="R464" t="s">
        <v>386</v>
      </c>
    </row>
    <row r="465" spans="1:18" x14ac:dyDescent="0.25">
      <c r="A465" t="str">
        <f>"10001"</f>
        <v>10001</v>
      </c>
      <c r="B465" t="str">
        <f>"06070"</f>
        <v>06070</v>
      </c>
      <c r="C465" t="str">
        <f>"1700"</f>
        <v>1700</v>
      </c>
      <c r="D465" t="str">
        <f>""</f>
        <v/>
      </c>
      <c r="E465" t="s">
        <v>20</v>
      </c>
      <c r="F465" t="s">
        <v>396</v>
      </c>
      <c r="G465" t="str">
        <f>""</f>
        <v/>
      </c>
      <c r="H465" t="str">
        <f>" 00"</f>
        <v xml:space="preserve"> 00</v>
      </c>
      <c r="I465">
        <v>0.01</v>
      </c>
      <c r="J465">
        <v>9999999.9900000002</v>
      </c>
      <c r="K465" t="s">
        <v>383</v>
      </c>
      <c r="L465" t="s">
        <v>384</v>
      </c>
      <c r="M465" t="s">
        <v>385</v>
      </c>
      <c r="P465" t="s">
        <v>29</v>
      </c>
      <c r="Q465" t="s">
        <v>29</v>
      </c>
      <c r="R465" t="s">
        <v>386</v>
      </c>
    </row>
    <row r="466" spans="1:18" x14ac:dyDescent="0.25">
      <c r="A466" t="str">
        <f>"10001"</f>
        <v>10001</v>
      </c>
      <c r="B466" t="str">
        <f>"06080"</f>
        <v>06080</v>
      </c>
      <c r="C466" t="str">
        <f>"1700"</f>
        <v>1700</v>
      </c>
      <c r="D466" t="str">
        <f>""</f>
        <v/>
      </c>
      <c r="E466" t="s">
        <v>20</v>
      </c>
      <c r="F466" t="s">
        <v>397</v>
      </c>
      <c r="G466" t="str">
        <f>""</f>
        <v/>
      </c>
      <c r="H466" t="str">
        <f>" 00"</f>
        <v xml:space="preserve"> 00</v>
      </c>
      <c r="I466">
        <v>0.01</v>
      </c>
      <c r="J466">
        <v>9999999.9900000002</v>
      </c>
      <c r="K466" t="s">
        <v>383</v>
      </c>
      <c r="L466" t="s">
        <v>384</v>
      </c>
      <c r="M466" t="s">
        <v>385</v>
      </c>
      <c r="P466" t="s">
        <v>29</v>
      </c>
      <c r="Q466" t="s">
        <v>29</v>
      </c>
      <c r="R466" t="s">
        <v>386</v>
      </c>
    </row>
    <row r="467" spans="1:18" x14ac:dyDescent="0.25">
      <c r="A467" t="str">
        <f>"10001"</f>
        <v>10001</v>
      </c>
      <c r="B467" t="str">
        <f>"06090"</f>
        <v>06090</v>
      </c>
      <c r="C467" t="str">
        <f>"1700"</f>
        <v>1700</v>
      </c>
      <c r="D467" t="str">
        <f>""</f>
        <v/>
      </c>
      <c r="E467" t="s">
        <v>20</v>
      </c>
      <c r="F467" t="s">
        <v>398</v>
      </c>
      <c r="G467" t="str">
        <f>""</f>
        <v/>
      </c>
      <c r="H467" t="str">
        <f>" 00"</f>
        <v xml:space="preserve"> 00</v>
      </c>
      <c r="I467">
        <v>0.01</v>
      </c>
      <c r="J467">
        <v>9999999.9900000002</v>
      </c>
      <c r="K467" t="s">
        <v>383</v>
      </c>
      <c r="L467" t="s">
        <v>384</v>
      </c>
      <c r="M467" t="s">
        <v>385</v>
      </c>
      <c r="P467" t="s">
        <v>29</v>
      </c>
      <c r="Q467" t="s">
        <v>29</v>
      </c>
      <c r="R467" t="s">
        <v>386</v>
      </c>
    </row>
    <row r="468" spans="1:18" x14ac:dyDescent="0.25">
      <c r="A468" t="str">
        <f>"10001"</f>
        <v>10001</v>
      </c>
      <c r="B468" t="str">
        <f>"06100"</f>
        <v>06100</v>
      </c>
      <c r="C468" t="str">
        <f>"1700"</f>
        <v>1700</v>
      </c>
      <c r="D468" t="str">
        <f>""</f>
        <v/>
      </c>
      <c r="E468" t="s">
        <v>20</v>
      </c>
      <c r="F468" t="s">
        <v>399</v>
      </c>
      <c r="G468" t="str">
        <f>""</f>
        <v/>
      </c>
      <c r="H468" t="str">
        <f>" 00"</f>
        <v xml:space="preserve"> 00</v>
      </c>
      <c r="I468">
        <v>0.01</v>
      </c>
      <c r="J468">
        <v>9999999.9900000002</v>
      </c>
      <c r="K468" t="s">
        <v>383</v>
      </c>
      <c r="L468" t="s">
        <v>384</v>
      </c>
      <c r="M468" t="s">
        <v>385</v>
      </c>
      <c r="P468" t="s">
        <v>29</v>
      </c>
      <c r="Q468" t="s">
        <v>29</v>
      </c>
      <c r="R468" t="s">
        <v>386</v>
      </c>
    </row>
    <row r="469" spans="1:18" x14ac:dyDescent="0.25">
      <c r="A469" t="str">
        <f>"10001"</f>
        <v>10001</v>
      </c>
      <c r="B469" t="str">
        <f>"06110"</f>
        <v>06110</v>
      </c>
      <c r="C469" t="str">
        <f>"1700"</f>
        <v>1700</v>
      </c>
      <c r="D469" t="str">
        <f>""</f>
        <v/>
      </c>
      <c r="E469" t="s">
        <v>20</v>
      </c>
      <c r="F469" t="s">
        <v>400</v>
      </c>
      <c r="G469" t="str">
        <f>""</f>
        <v/>
      </c>
      <c r="H469" t="str">
        <f>" 00"</f>
        <v xml:space="preserve"> 00</v>
      </c>
      <c r="I469">
        <v>0.01</v>
      </c>
      <c r="J469">
        <v>9999999.9900000002</v>
      </c>
      <c r="K469" t="s">
        <v>383</v>
      </c>
      <c r="L469" t="s">
        <v>384</v>
      </c>
      <c r="M469" t="s">
        <v>385</v>
      </c>
      <c r="P469" t="s">
        <v>29</v>
      </c>
      <c r="Q469" t="s">
        <v>29</v>
      </c>
      <c r="R469" t="s">
        <v>386</v>
      </c>
    </row>
    <row r="470" spans="1:18" x14ac:dyDescent="0.25">
      <c r="A470" t="str">
        <f>"10001"</f>
        <v>10001</v>
      </c>
      <c r="B470" t="str">
        <f>"06120"</f>
        <v>06120</v>
      </c>
      <c r="C470" t="str">
        <f>"1700"</f>
        <v>1700</v>
      </c>
      <c r="D470" t="str">
        <f>""</f>
        <v/>
      </c>
      <c r="E470" t="s">
        <v>20</v>
      </c>
      <c r="F470" t="s">
        <v>401</v>
      </c>
      <c r="G470" t="str">
        <f>""</f>
        <v/>
      </c>
      <c r="H470" t="str">
        <f>" 00"</f>
        <v xml:space="preserve"> 00</v>
      </c>
      <c r="I470">
        <v>0.01</v>
      </c>
      <c r="J470">
        <v>9999999.9900000002</v>
      </c>
      <c r="K470" t="s">
        <v>383</v>
      </c>
      <c r="L470" t="s">
        <v>384</v>
      </c>
      <c r="M470" t="s">
        <v>385</v>
      </c>
      <c r="P470" t="s">
        <v>29</v>
      </c>
      <c r="Q470" t="s">
        <v>29</v>
      </c>
      <c r="R470" t="s">
        <v>386</v>
      </c>
    </row>
    <row r="471" spans="1:18" x14ac:dyDescent="0.25">
      <c r="A471" t="str">
        <f>"10001"</f>
        <v>10001</v>
      </c>
      <c r="B471" t="str">
        <f>"06130"</f>
        <v>06130</v>
      </c>
      <c r="C471" t="str">
        <f>"1700"</f>
        <v>1700</v>
      </c>
      <c r="D471" t="str">
        <f>""</f>
        <v/>
      </c>
      <c r="E471" t="s">
        <v>20</v>
      </c>
      <c r="F471" t="s">
        <v>402</v>
      </c>
      <c r="G471" t="str">
        <f>""</f>
        <v/>
      </c>
      <c r="H471" t="str">
        <f>" 00"</f>
        <v xml:space="preserve"> 00</v>
      </c>
      <c r="I471">
        <v>0.01</v>
      </c>
      <c r="J471">
        <v>9999999.9900000002</v>
      </c>
      <c r="K471" t="s">
        <v>383</v>
      </c>
      <c r="L471" t="s">
        <v>384</v>
      </c>
      <c r="M471" t="s">
        <v>385</v>
      </c>
      <c r="P471" t="s">
        <v>29</v>
      </c>
      <c r="Q471" t="s">
        <v>29</v>
      </c>
      <c r="R471" t="s">
        <v>386</v>
      </c>
    </row>
    <row r="472" spans="1:18" x14ac:dyDescent="0.25">
      <c r="A472" t="str">
        <f>"10001"</f>
        <v>10001</v>
      </c>
      <c r="B472" t="str">
        <f>"06140"</f>
        <v>06140</v>
      </c>
      <c r="C472" t="str">
        <f>"1700"</f>
        <v>1700</v>
      </c>
      <c r="D472" t="str">
        <f>""</f>
        <v/>
      </c>
      <c r="E472" t="s">
        <v>20</v>
      </c>
      <c r="F472" t="s">
        <v>403</v>
      </c>
      <c r="G472" t="str">
        <f>""</f>
        <v/>
      </c>
      <c r="H472" t="str">
        <f>" 00"</f>
        <v xml:space="preserve"> 00</v>
      </c>
      <c r="I472">
        <v>0.01</v>
      </c>
      <c r="J472">
        <v>9999999.9900000002</v>
      </c>
      <c r="K472" t="s">
        <v>383</v>
      </c>
      <c r="L472" t="s">
        <v>384</v>
      </c>
      <c r="M472" t="s">
        <v>385</v>
      </c>
      <c r="P472" t="s">
        <v>29</v>
      </c>
      <c r="Q472" t="s">
        <v>29</v>
      </c>
      <c r="R472" t="s">
        <v>386</v>
      </c>
    </row>
    <row r="473" spans="1:18" x14ac:dyDescent="0.25">
      <c r="A473" t="str">
        <f>"10001"</f>
        <v>10001</v>
      </c>
      <c r="B473" t="str">
        <f>"06150"</f>
        <v>06150</v>
      </c>
      <c r="C473" t="str">
        <f>"1700"</f>
        <v>1700</v>
      </c>
      <c r="D473" t="str">
        <f>""</f>
        <v/>
      </c>
      <c r="E473" t="s">
        <v>20</v>
      </c>
      <c r="F473" t="s">
        <v>404</v>
      </c>
      <c r="G473" t="str">
        <f>""</f>
        <v/>
      </c>
      <c r="H473" t="str">
        <f>" 00"</f>
        <v xml:space="preserve"> 00</v>
      </c>
      <c r="I473">
        <v>0.01</v>
      </c>
      <c r="J473">
        <v>9999999.9900000002</v>
      </c>
      <c r="K473" t="s">
        <v>383</v>
      </c>
      <c r="L473" t="s">
        <v>384</v>
      </c>
      <c r="M473" t="s">
        <v>385</v>
      </c>
      <c r="P473" t="s">
        <v>29</v>
      </c>
      <c r="Q473" t="s">
        <v>29</v>
      </c>
      <c r="R473" t="s">
        <v>386</v>
      </c>
    </row>
    <row r="474" spans="1:18" x14ac:dyDescent="0.25">
      <c r="A474" t="str">
        <f>"10001"</f>
        <v>10001</v>
      </c>
      <c r="B474" t="str">
        <f>"06151"</f>
        <v>06151</v>
      </c>
      <c r="C474" t="str">
        <f>"1700"</f>
        <v>1700</v>
      </c>
      <c r="D474" t="str">
        <f>""</f>
        <v/>
      </c>
      <c r="E474" t="s">
        <v>20</v>
      </c>
      <c r="F474" t="s">
        <v>405</v>
      </c>
      <c r="G474" t="str">
        <f>""</f>
        <v/>
      </c>
      <c r="H474" t="str">
        <f>" 00"</f>
        <v xml:space="preserve"> 00</v>
      </c>
      <c r="I474">
        <v>0.01</v>
      </c>
      <c r="J474">
        <v>9999999.9900000002</v>
      </c>
      <c r="K474" t="s">
        <v>383</v>
      </c>
      <c r="L474" t="s">
        <v>384</v>
      </c>
      <c r="M474" t="s">
        <v>385</v>
      </c>
      <c r="P474" t="s">
        <v>29</v>
      </c>
      <c r="Q474" t="s">
        <v>29</v>
      </c>
      <c r="R474" t="s">
        <v>386</v>
      </c>
    </row>
    <row r="475" spans="1:18" x14ac:dyDescent="0.25">
      <c r="A475" t="str">
        <f>"10001"</f>
        <v>10001</v>
      </c>
      <c r="B475" t="str">
        <f>"06152"</f>
        <v>06152</v>
      </c>
      <c r="C475" t="str">
        <f>"1700"</f>
        <v>1700</v>
      </c>
      <c r="D475" t="str">
        <f>""</f>
        <v/>
      </c>
      <c r="E475" t="s">
        <v>20</v>
      </c>
      <c r="F475" t="s">
        <v>406</v>
      </c>
      <c r="G475" t="str">
        <f>""</f>
        <v/>
      </c>
      <c r="H475" t="str">
        <f>" 00"</f>
        <v xml:space="preserve"> 00</v>
      </c>
      <c r="I475">
        <v>0.01</v>
      </c>
      <c r="J475">
        <v>9999999.9900000002</v>
      </c>
      <c r="K475" t="s">
        <v>383</v>
      </c>
      <c r="L475" t="s">
        <v>384</v>
      </c>
      <c r="M475" t="s">
        <v>385</v>
      </c>
      <c r="P475" t="s">
        <v>29</v>
      </c>
      <c r="Q475" t="s">
        <v>29</v>
      </c>
      <c r="R475" t="s">
        <v>386</v>
      </c>
    </row>
    <row r="476" spans="1:18" x14ac:dyDescent="0.25">
      <c r="A476" t="str">
        <f>"16005"</f>
        <v>16005</v>
      </c>
      <c r="B476" t="str">
        <f>"06000"</f>
        <v>06000</v>
      </c>
      <c r="C476" t="str">
        <f>"1700"</f>
        <v>1700</v>
      </c>
      <c r="D476" t="str">
        <f>"16005"</f>
        <v>16005</v>
      </c>
      <c r="E476" t="s">
        <v>475</v>
      </c>
      <c r="F476" t="s">
        <v>382</v>
      </c>
      <c r="G476" t="str">
        <f>""</f>
        <v/>
      </c>
      <c r="H476" t="str">
        <f>" 20"</f>
        <v xml:space="preserve"> 20</v>
      </c>
      <c r="I476">
        <v>500.01</v>
      </c>
      <c r="J476">
        <v>9999999.9900000002</v>
      </c>
      <c r="K476" t="s">
        <v>383</v>
      </c>
      <c r="L476" t="s">
        <v>384</v>
      </c>
      <c r="M476" t="s">
        <v>385</v>
      </c>
      <c r="N476" t="s">
        <v>476</v>
      </c>
      <c r="P476" t="s">
        <v>29</v>
      </c>
      <c r="Q476" t="s">
        <v>29</v>
      </c>
      <c r="R476" t="s">
        <v>386</v>
      </c>
    </row>
    <row r="477" spans="1:18" x14ac:dyDescent="0.25">
      <c r="A477" t="str">
        <f>"16042"</f>
        <v>16042</v>
      </c>
      <c r="B477" t="str">
        <f>"06000"</f>
        <v>06000</v>
      </c>
      <c r="C477" t="str">
        <f>"1700"</f>
        <v>1700</v>
      </c>
      <c r="D477" t="str">
        <f>"16042"</f>
        <v>16042</v>
      </c>
      <c r="E477" t="s">
        <v>508</v>
      </c>
      <c r="F477" t="s">
        <v>382</v>
      </c>
      <c r="G477" t="str">
        <f>""</f>
        <v/>
      </c>
      <c r="H477" t="str">
        <f>" 20"</f>
        <v xml:space="preserve"> 20</v>
      </c>
      <c r="I477">
        <v>500.01</v>
      </c>
      <c r="J477">
        <v>9999999.9900000002</v>
      </c>
      <c r="K477" t="s">
        <v>383</v>
      </c>
      <c r="L477" t="s">
        <v>384</v>
      </c>
      <c r="M477" t="s">
        <v>385</v>
      </c>
      <c r="N477" t="s">
        <v>476</v>
      </c>
      <c r="P477" t="s">
        <v>29</v>
      </c>
      <c r="Q477" t="s">
        <v>29</v>
      </c>
      <c r="R477" t="s">
        <v>386</v>
      </c>
    </row>
    <row r="478" spans="1:18" x14ac:dyDescent="0.25">
      <c r="A478" t="str">
        <f>"16043"</f>
        <v>16043</v>
      </c>
      <c r="B478" t="str">
        <f>"06000"</f>
        <v>06000</v>
      </c>
      <c r="C478" t="str">
        <f>"1700"</f>
        <v>1700</v>
      </c>
      <c r="D478" t="str">
        <f>"16043"</f>
        <v>16043</v>
      </c>
      <c r="E478" t="s">
        <v>509</v>
      </c>
      <c r="F478" t="s">
        <v>382</v>
      </c>
      <c r="G478" t="str">
        <f>""</f>
        <v/>
      </c>
      <c r="H478" t="str">
        <f>" 20"</f>
        <v xml:space="preserve"> 20</v>
      </c>
      <c r="I478">
        <v>500.01</v>
      </c>
      <c r="J478">
        <v>9999999.9900000002</v>
      </c>
      <c r="K478" t="s">
        <v>383</v>
      </c>
      <c r="L478" t="s">
        <v>384</v>
      </c>
      <c r="M478" t="s">
        <v>385</v>
      </c>
      <c r="N478" t="s">
        <v>476</v>
      </c>
      <c r="P478" t="s">
        <v>29</v>
      </c>
      <c r="Q478" t="s">
        <v>29</v>
      </c>
      <c r="R478" t="s">
        <v>386</v>
      </c>
    </row>
    <row r="479" spans="1:18" x14ac:dyDescent="0.25">
      <c r="A479" t="str">
        <f>"16044"</f>
        <v>16044</v>
      </c>
      <c r="B479" t="str">
        <f>"06000"</f>
        <v>06000</v>
      </c>
      <c r="C479" t="str">
        <f>"1700"</f>
        <v>1700</v>
      </c>
      <c r="D479" t="str">
        <f>"16044"</f>
        <v>16044</v>
      </c>
      <c r="E479" t="s">
        <v>510</v>
      </c>
      <c r="F479" t="s">
        <v>382</v>
      </c>
      <c r="G479" t="str">
        <f>""</f>
        <v/>
      </c>
      <c r="H479" t="str">
        <f>" 20"</f>
        <v xml:space="preserve"> 20</v>
      </c>
      <c r="I479">
        <v>500.01</v>
      </c>
      <c r="J479">
        <v>9999999.9900000002</v>
      </c>
      <c r="K479" t="s">
        <v>383</v>
      </c>
      <c r="L479" t="s">
        <v>384</v>
      </c>
      <c r="M479" t="s">
        <v>385</v>
      </c>
      <c r="N479" t="s">
        <v>476</v>
      </c>
      <c r="P479" t="s">
        <v>29</v>
      </c>
      <c r="Q479" t="s">
        <v>29</v>
      </c>
      <c r="R479" t="s">
        <v>386</v>
      </c>
    </row>
    <row r="480" spans="1:18" x14ac:dyDescent="0.25">
      <c r="A480" t="str">
        <f>"16056"</f>
        <v>16056</v>
      </c>
      <c r="B480" t="str">
        <f>"06000"</f>
        <v>06000</v>
      </c>
      <c r="C480" t="str">
        <f>"1700"</f>
        <v>1700</v>
      </c>
      <c r="D480" t="str">
        <f>"16056"</f>
        <v>16056</v>
      </c>
      <c r="E480" t="s">
        <v>518</v>
      </c>
      <c r="F480" t="s">
        <v>382</v>
      </c>
      <c r="G480" t="str">
        <f>""</f>
        <v/>
      </c>
      <c r="H480" t="str">
        <f>" 20"</f>
        <v xml:space="preserve"> 20</v>
      </c>
      <c r="I480">
        <v>500.01</v>
      </c>
      <c r="J480">
        <v>9999999.9900000002</v>
      </c>
      <c r="K480" t="s">
        <v>383</v>
      </c>
      <c r="L480" t="s">
        <v>384</v>
      </c>
      <c r="M480" t="s">
        <v>385</v>
      </c>
      <c r="N480" t="s">
        <v>476</v>
      </c>
      <c r="P480" t="s">
        <v>29</v>
      </c>
      <c r="Q480" t="s">
        <v>29</v>
      </c>
      <c r="R480" t="s">
        <v>386</v>
      </c>
    </row>
    <row r="481" spans="1:18" x14ac:dyDescent="0.25">
      <c r="A481" t="str">
        <f>"30003"</f>
        <v>30003</v>
      </c>
      <c r="B481" t="str">
        <f>"06000"</f>
        <v>06000</v>
      </c>
      <c r="C481" t="str">
        <f>"1700"</f>
        <v>1700</v>
      </c>
      <c r="D481" t="str">
        <f>""</f>
        <v/>
      </c>
      <c r="E481" t="s">
        <v>847</v>
      </c>
      <c r="F481" t="s">
        <v>382</v>
      </c>
      <c r="G481" t="str">
        <f>""</f>
        <v/>
      </c>
      <c r="H481" t="str">
        <f>" 00"</f>
        <v xml:space="preserve"> 00</v>
      </c>
      <c r="I481">
        <v>0.01</v>
      </c>
      <c r="J481">
        <v>9999999.9900000002</v>
      </c>
      <c r="K481" t="s">
        <v>383</v>
      </c>
      <c r="L481" t="s">
        <v>384</v>
      </c>
      <c r="M481" t="s">
        <v>385</v>
      </c>
      <c r="N481" t="s">
        <v>390</v>
      </c>
      <c r="P481" t="s">
        <v>29</v>
      </c>
      <c r="Q481" t="s">
        <v>29</v>
      </c>
      <c r="R481" t="s">
        <v>386</v>
      </c>
    </row>
    <row r="482" spans="1:18" x14ac:dyDescent="0.25">
      <c r="A482" t="str">
        <f>"30003"</f>
        <v>30003</v>
      </c>
      <c r="B482" t="str">
        <f>"06030"</f>
        <v>06030</v>
      </c>
      <c r="C482" t="str">
        <f>"1700"</f>
        <v>1700</v>
      </c>
      <c r="D482" t="str">
        <f>""</f>
        <v/>
      </c>
      <c r="E482" t="s">
        <v>847</v>
      </c>
      <c r="F482" t="s">
        <v>392</v>
      </c>
      <c r="G482" t="str">
        <f>""</f>
        <v/>
      </c>
      <c r="H482" t="str">
        <f>" 00"</f>
        <v xml:space="preserve"> 00</v>
      </c>
      <c r="I482">
        <v>0.01</v>
      </c>
      <c r="J482">
        <v>9999999.9900000002</v>
      </c>
      <c r="K482" t="s">
        <v>383</v>
      </c>
      <c r="L482" t="s">
        <v>384</v>
      </c>
      <c r="M482" t="s">
        <v>385</v>
      </c>
      <c r="N482" t="s">
        <v>390</v>
      </c>
      <c r="P482" t="s">
        <v>29</v>
      </c>
      <c r="Q482" t="s">
        <v>29</v>
      </c>
      <c r="R482" t="s">
        <v>386</v>
      </c>
    </row>
    <row r="483" spans="1:18" x14ac:dyDescent="0.25">
      <c r="A483" t="str">
        <f>"30003"</f>
        <v>30003</v>
      </c>
      <c r="B483" t="str">
        <f>"06040"</f>
        <v>06040</v>
      </c>
      <c r="C483" t="str">
        <f>"1700"</f>
        <v>1700</v>
      </c>
      <c r="D483" t="str">
        <f>""</f>
        <v/>
      </c>
      <c r="E483" t="s">
        <v>847</v>
      </c>
      <c r="F483" t="s">
        <v>393</v>
      </c>
      <c r="G483" t="str">
        <f>""</f>
        <v/>
      </c>
      <c r="H483" t="str">
        <f>" 00"</f>
        <v xml:space="preserve"> 00</v>
      </c>
      <c r="I483">
        <v>0.01</v>
      </c>
      <c r="J483">
        <v>9999999.9900000002</v>
      </c>
      <c r="K483" t="s">
        <v>383</v>
      </c>
      <c r="L483" t="s">
        <v>384</v>
      </c>
      <c r="M483" t="s">
        <v>385</v>
      </c>
      <c r="N483" t="s">
        <v>390</v>
      </c>
      <c r="P483" t="s">
        <v>29</v>
      </c>
      <c r="Q483" t="s">
        <v>29</v>
      </c>
      <c r="R483" t="s">
        <v>386</v>
      </c>
    </row>
    <row r="484" spans="1:18" x14ac:dyDescent="0.25">
      <c r="A484" t="str">
        <f>"30003"</f>
        <v>30003</v>
      </c>
      <c r="B484" t="str">
        <f>"06050"</f>
        <v>06050</v>
      </c>
      <c r="C484" t="str">
        <f>"1700"</f>
        <v>1700</v>
      </c>
      <c r="D484" t="str">
        <f>""</f>
        <v/>
      </c>
      <c r="E484" t="s">
        <v>847</v>
      </c>
      <c r="F484" t="s">
        <v>394</v>
      </c>
      <c r="G484" t="str">
        <f>""</f>
        <v/>
      </c>
      <c r="H484" t="str">
        <f>" 00"</f>
        <v xml:space="preserve"> 00</v>
      </c>
      <c r="I484">
        <v>0.01</v>
      </c>
      <c r="J484">
        <v>9999999.9900000002</v>
      </c>
      <c r="K484" t="s">
        <v>383</v>
      </c>
      <c r="L484" t="s">
        <v>384</v>
      </c>
      <c r="M484" t="s">
        <v>385</v>
      </c>
      <c r="N484" t="s">
        <v>390</v>
      </c>
      <c r="P484" t="s">
        <v>29</v>
      </c>
      <c r="Q484" t="s">
        <v>29</v>
      </c>
      <c r="R484" t="s">
        <v>386</v>
      </c>
    </row>
    <row r="485" spans="1:18" x14ac:dyDescent="0.25">
      <c r="A485" t="str">
        <f>"30003"</f>
        <v>30003</v>
      </c>
      <c r="B485" t="str">
        <f>"06060"</f>
        <v>06060</v>
      </c>
      <c r="C485" t="str">
        <f>"1700"</f>
        <v>1700</v>
      </c>
      <c r="D485" t="str">
        <f>""</f>
        <v/>
      </c>
      <c r="E485" t="s">
        <v>847</v>
      </c>
      <c r="F485" t="s">
        <v>395</v>
      </c>
      <c r="G485" t="str">
        <f>""</f>
        <v/>
      </c>
      <c r="H485" t="str">
        <f>" 00"</f>
        <v xml:space="preserve"> 00</v>
      </c>
      <c r="I485">
        <v>0.01</v>
      </c>
      <c r="J485">
        <v>9999999.9900000002</v>
      </c>
      <c r="K485" t="s">
        <v>383</v>
      </c>
      <c r="L485" t="s">
        <v>384</v>
      </c>
      <c r="M485" t="s">
        <v>385</v>
      </c>
      <c r="N485" t="s">
        <v>390</v>
      </c>
      <c r="P485" t="s">
        <v>29</v>
      </c>
      <c r="Q485" t="s">
        <v>29</v>
      </c>
      <c r="R485" t="s">
        <v>386</v>
      </c>
    </row>
    <row r="486" spans="1:18" x14ac:dyDescent="0.25">
      <c r="A486" t="str">
        <f>"30003"</f>
        <v>30003</v>
      </c>
      <c r="B486" t="str">
        <f>"06070"</f>
        <v>06070</v>
      </c>
      <c r="C486" t="str">
        <f>"1700"</f>
        <v>1700</v>
      </c>
      <c r="D486" t="str">
        <f>""</f>
        <v/>
      </c>
      <c r="E486" t="s">
        <v>847</v>
      </c>
      <c r="F486" t="s">
        <v>396</v>
      </c>
      <c r="G486" t="str">
        <f>""</f>
        <v/>
      </c>
      <c r="H486" t="str">
        <f>" 00"</f>
        <v xml:space="preserve"> 00</v>
      </c>
      <c r="I486">
        <v>0.01</v>
      </c>
      <c r="J486">
        <v>9999999.9900000002</v>
      </c>
      <c r="K486" t="s">
        <v>383</v>
      </c>
      <c r="L486" t="s">
        <v>384</v>
      </c>
      <c r="M486" t="s">
        <v>385</v>
      </c>
      <c r="N486" t="s">
        <v>390</v>
      </c>
      <c r="P486" t="s">
        <v>29</v>
      </c>
      <c r="Q486" t="s">
        <v>29</v>
      </c>
      <c r="R486" t="s">
        <v>386</v>
      </c>
    </row>
    <row r="487" spans="1:18" x14ac:dyDescent="0.25">
      <c r="A487" t="str">
        <f>"30003"</f>
        <v>30003</v>
      </c>
      <c r="B487" t="str">
        <f>"06080"</f>
        <v>06080</v>
      </c>
      <c r="C487" t="str">
        <f>"1700"</f>
        <v>1700</v>
      </c>
      <c r="D487" t="str">
        <f>""</f>
        <v/>
      </c>
      <c r="E487" t="s">
        <v>847</v>
      </c>
      <c r="F487" t="s">
        <v>397</v>
      </c>
      <c r="G487" t="str">
        <f>""</f>
        <v/>
      </c>
      <c r="H487" t="str">
        <f>" 00"</f>
        <v xml:space="preserve"> 00</v>
      </c>
      <c r="I487">
        <v>0.01</v>
      </c>
      <c r="J487">
        <v>9999999.9900000002</v>
      </c>
      <c r="K487" t="s">
        <v>383</v>
      </c>
      <c r="L487" t="s">
        <v>384</v>
      </c>
      <c r="M487" t="s">
        <v>385</v>
      </c>
      <c r="N487" t="s">
        <v>390</v>
      </c>
      <c r="P487" t="s">
        <v>29</v>
      </c>
      <c r="Q487" t="s">
        <v>29</v>
      </c>
      <c r="R487" t="s">
        <v>386</v>
      </c>
    </row>
    <row r="488" spans="1:18" x14ac:dyDescent="0.25">
      <c r="A488" t="str">
        <f>"30003"</f>
        <v>30003</v>
      </c>
      <c r="B488" t="str">
        <f>"06090"</f>
        <v>06090</v>
      </c>
      <c r="C488" t="str">
        <f>"1700"</f>
        <v>1700</v>
      </c>
      <c r="D488" t="str">
        <f>""</f>
        <v/>
      </c>
      <c r="E488" t="s">
        <v>847</v>
      </c>
      <c r="F488" t="s">
        <v>398</v>
      </c>
      <c r="G488" t="str">
        <f>""</f>
        <v/>
      </c>
      <c r="H488" t="str">
        <f>" 00"</f>
        <v xml:space="preserve"> 00</v>
      </c>
      <c r="I488">
        <v>0.01</v>
      </c>
      <c r="J488">
        <v>9999999.9900000002</v>
      </c>
      <c r="K488" t="s">
        <v>383</v>
      </c>
      <c r="L488" t="s">
        <v>384</v>
      </c>
      <c r="M488" t="s">
        <v>385</v>
      </c>
      <c r="N488" t="s">
        <v>390</v>
      </c>
      <c r="P488" t="s">
        <v>29</v>
      </c>
      <c r="Q488" t="s">
        <v>29</v>
      </c>
      <c r="R488" t="s">
        <v>386</v>
      </c>
    </row>
    <row r="489" spans="1:18" x14ac:dyDescent="0.25">
      <c r="A489" t="str">
        <f>"30003"</f>
        <v>30003</v>
      </c>
      <c r="B489" t="str">
        <f>"06100"</f>
        <v>06100</v>
      </c>
      <c r="C489" t="str">
        <f>"1700"</f>
        <v>1700</v>
      </c>
      <c r="D489" t="str">
        <f>""</f>
        <v/>
      </c>
      <c r="E489" t="s">
        <v>847</v>
      </c>
      <c r="F489" t="s">
        <v>399</v>
      </c>
      <c r="G489" t="str">
        <f>""</f>
        <v/>
      </c>
      <c r="H489" t="str">
        <f>" 00"</f>
        <v xml:space="preserve"> 00</v>
      </c>
      <c r="I489">
        <v>0.01</v>
      </c>
      <c r="J489">
        <v>9999999.9900000002</v>
      </c>
      <c r="K489" t="s">
        <v>383</v>
      </c>
      <c r="L489" t="s">
        <v>384</v>
      </c>
      <c r="M489" t="s">
        <v>385</v>
      </c>
      <c r="N489" t="s">
        <v>390</v>
      </c>
      <c r="P489" t="s">
        <v>29</v>
      </c>
      <c r="Q489" t="s">
        <v>29</v>
      </c>
      <c r="R489" t="s">
        <v>386</v>
      </c>
    </row>
    <row r="490" spans="1:18" x14ac:dyDescent="0.25">
      <c r="A490" t="str">
        <f>"30003"</f>
        <v>30003</v>
      </c>
      <c r="B490" t="str">
        <f>"06110"</f>
        <v>06110</v>
      </c>
      <c r="C490" t="str">
        <f>"1700"</f>
        <v>1700</v>
      </c>
      <c r="D490" t="str">
        <f>""</f>
        <v/>
      </c>
      <c r="E490" t="s">
        <v>847</v>
      </c>
      <c r="F490" t="s">
        <v>400</v>
      </c>
      <c r="G490" t="str">
        <f>""</f>
        <v/>
      </c>
      <c r="H490" t="str">
        <f>" 00"</f>
        <v xml:space="preserve"> 00</v>
      </c>
      <c r="I490">
        <v>0.01</v>
      </c>
      <c r="J490">
        <v>9999999.9900000002</v>
      </c>
      <c r="K490" t="s">
        <v>383</v>
      </c>
      <c r="L490" t="s">
        <v>384</v>
      </c>
      <c r="M490" t="s">
        <v>385</v>
      </c>
      <c r="N490" t="s">
        <v>390</v>
      </c>
      <c r="P490" t="s">
        <v>29</v>
      </c>
      <c r="Q490" t="s">
        <v>29</v>
      </c>
      <c r="R490" t="s">
        <v>386</v>
      </c>
    </row>
    <row r="491" spans="1:18" x14ac:dyDescent="0.25">
      <c r="A491" t="str">
        <f>"30003"</f>
        <v>30003</v>
      </c>
      <c r="B491" t="str">
        <f>"06120"</f>
        <v>06120</v>
      </c>
      <c r="C491" t="str">
        <f>"1700"</f>
        <v>1700</v>
      </c>
      <c r="D491" t="str">
        <f>""</f>
        <v/>
      </c>
      <c r="E491" t="s">
        <v>847</v>
      </c>
      <c r="F491" t="s">
        <v>401</v>
      </c>
      <c r="G491" t="str">
        <f>""</f>
        <v/>
      </c>
      <c r="H491" t="str">
        <f>" 00"</f>
        <v xml:space="preserve"> 00</v>
      </c>
      <c r="I491">
        <v>0.01</v>
      </c>
      <c r="J491">
        <v>9999999.9900000002</v>
      </c>
      <c r="K491" t="s">
        <v>383</v>
      </c>
      <c r="L491" t="s">
        <v>384</v>
      </c>
      <c r="M491" t="s">
        <v>385</v>
      </c>
      <c r="N491" t="s">
        <v>390</v>
      </c>
      <c r="P491" t="s">
        <v>29</v>
      </c>
      <c r="Q491" t="s">
        <v>29</v>
      </c>
      <c r="R491" t="s">
        <v>386</v>
      </c>
    </row>
    <row r="492" spans="1:18" x14ac:dyDescent="0.25">
      <c r="A492" t="str">
        <f>"30003"</f>
        <v>30003</v>
      </c>
      <c r="B492" t="str">
        <f>"06130"</f>
        <v>06130</v>
      </c>
      <c r="C492" t="str">
        <f>"1700"</f>
        <v>1700</v>
      </c>
      <c r="D492" t="str">
        <f>""</f>
        <v/>
      </c>
      <c r="E492" t="s">
        <v>847</v>
      </c>
      <c r="F492" t="s">
        <v>402</v>
      </c>
      <c r="G492" t="str">
        <f>""</f>
        <v/>
      </c>
      <c r="H492" t="str">
        <f>" 00"</f>
        <v xml:space="preserve"> 00</v>
      </c>
      <c r="I492">
        <v>0.01</v>
      </c>
      <c r="J492">
        <v>9999999.9900000002</v>
      </c>
      <c r="K492" t="s">
        <v>383</v>
      </c>
      <c r="L492" t="s">
        <v>384</v>
      </c>
      <c r="M492" t="s">
        <v>385</v>
      </c>
      <c r="N492" t="s">
        <v>390</v>
      </c>
      <c r="P492" t="s">
        <v>29</v>
      </c>
      <c r="Q492" t="s">
        <v>29</v>
      </c>
      <c r="R492" t="s">
        <v>386</v>
      </c>
    </row>
    <row r="493" spans="1:18" x14ac:dyDescent="0.25">
      <c r="A493" t="str">
        <f>"30003"</f>
        <v>30003</v>
      </c>
      <c r="B493" t="str">
        <f>"06140"</f>
        <v>06140</v>
      </c>
      <c r="C493" t="str">
        <f>"1700"</f>
        <v>1700</v>
      </c>
      <c r="D493" t="str">
        <f>""</f>
        <v/>
      </c>
      <c r="E493" t="s">
        <v>847</v>
      </c>
      <c r="F493" t="s">
        <v>403</v>
      </c>
      <c r="G493" t="str">
        <f>""</f>
        <v/>
      </c>
      <c r="H493" t="str">
        <f>" 00"</f>
        <v xml:space="preserve"> 00</v>
      </c>
      <c r="I493">
        <v>0.01</v>
      </c>
      <c r="J493">
        <v>9999999.9900000002</v>
      </c>
      <c r="K493" t="s">
        <v>383</v>
      </c>
      <c r="L493" t="s">
        <v>384</v>
      </c>
      <c r="M493" t="s">
        <v>385</v>
      </c>
      <c r="N493" t="s">
        <v>390</v>
      </c>
      <c r="P493" t="s">
        <v>29</v>
      </c>
      <c r="Q493" t="s">
        <v>29</v>
      </c>
      <c r="R493" t="s">
        <v>386</v>
      </c>
    </row>
    <row r="494" spans="1:18" x14ac:dyDescent="0.25">
      <c r="A494" t="str">
        <f>"30003"</f>
        <v>30003</v>
      </c>
      <c r="B494" t="str">
        <f>"06150"</f>
        <v>06150</v>
      </c>
      <c r="C494" t="str">
        <f>"1700"</f>
        <v>1700</v>
      </c>
      <c r="D494" t="str">
        <f>""</f>
        <v/>
      </c>
      <c r="E494" t="s">
        <v>847</v>
      </c>
      <c r="F494" t="s">
        <v>404</v>
      </c>
      <c r="G494" t="str">
        <f>""</f>
        <v/>
      </c>
      <c r="H494" t="str">
        <f>" 00"</f>
        <v xml:space="preserve"> 00</v>
      </c>
      <c r="I494">
        <v>0.01</v>
      </c>
      <c r="J494">
        <v>9999999.9900000002</v>
      </c>
      <c r="K494" t="s">
        <v>383</v>
      </c>
      <c r="L494" t="s">
        <v>384</v>
      </c>
      <c r="M494" t="s">
        <v>385</v>
      </c>
      <c r="N494" t="s">
        <v>390</v>
      </c>
      <c r="P494" t="s">
        <v>29</v>
      </c>
      <c r="Q494" t="s">
        <v>29</v>
      </c>
      <c r="R494" t="s">
        <v>386</v>
      </c>
    </row>
    <row r="495" spans="1:18" x14ac:dyDescent="0.25">
      <c r="A495" t="str">
        <f>"30003"</f>
        <v>30003</v>
      </c>
      <c r="B495" t="str">
        <f>"06151"</f>
        <v>06151</v>
      </c>
      <c r="C495" t="str">
        <f>"1700"</f>
        <v>1700</v>
      </c>
      <c r="D495" t="str">
        <f>""</f>
        <v/>
      </c>
      <c r="E495" t="s">
        <v>847</v>
      </c>
      <c r="F495" t="s">
        <v>405</v>
      </c>
      <c r="G495" t="str">
        <f>""</f>
        <v/>
      </c>
      <c r="H495" t="str">
        <f>" 00"</f>
        <v xml:space="preserve"> 00</v>
      </c>
      <c r="I495">
        <v>0.01</v>
      </c>
      <c r="J495">
        <v>9999999.9900000002</v>
      </c>
      <c r="K495" t="s">
        <v>383</v>
      </c>
      <c r="L495" t="s">
        <v>384</v>
      </c>
      <c r="M495" t="s">
        <v>385</v>
      </c>
      <c r="N495" t="s">
        <v>390</v>
      </c>
      <c r="P495" t="s">
        <v>29</v>
      </c>
      <c r="Q495" t="s">
        <v>29</v>
      </c>
      <c r="R495" t="s">
        <v>386</v>
      </c>
    </row>
    <row r="496" spans="1:18" x14ac:dyDescent="0.25">
      <c r="A496" t="str">
        <f>"30003"</f>
        <v>30003</v>
      </c>
      <c r="B496" t="str">
        <f>"06152"</f>
        <v>06152</v>
      </c>
      <c r="C496" t="str">
        <f>"1700"</f>
        <v>1700</v>
      </c>
      <c r="D496" t="str">
        <f>""</f>
        <v/>
      </c>
      <c r="E496" t="s">
        <v>847</v>
      </c>
      <c r="F496" t="s">
        <v>406</v>
      </c>
      <c r="G496" t="str">
        <f>""</f>
        <v/>
      </c>
      <c r="H496" t="str">
        <f>" 00"</f>
        <v xml:space="preserve"> 00</v>
      </c>
      <c r="I496">
        <v>0.01</v>
      </c>
      <c r="J496">
        <v>9999999.9900000002</v>
      </c>
      <c r="K496" t="s">
        <v>383</v>
      </c>
      <c r="L496" t="s">
        <v>384</v>
      </c>
      <c r="M496" t="s">
        <v>385</v>
      </c>
      <c r="N496" t="s">
        <v>390</v>
      </c>
      <c r="P496" t="s">
        <v>29</v>
      </c>
      <c r="Q496" t="s">
        <v>29</v>
      </c>
      <c r="R496" t="s">
        <v>386</v>
      </c>
    </row>
    <row r="497" spans="1:18" x14ac:dyDescent="0.25">
      <c r="A497" t="str">
        <f>"30005"</f>
        <v>30005</v>
      </c>
      <c r="B497" t="str">
        <f>"06000"</f>
        <v>06000</v>
      </c>
      <c r="C497" t="str">
        <f>"1700"</f>
        <v>1700</v>
      </c>
      <c r="D497" t="str">
        <f>"06000B"</f>
        <v>06000B</v>
      </c>
      <c r="E497" t="s">
        <v>848</v>
      </c>
      <c r="F497" t="s">
        <v>382</v>
      </c>
      <c r="G497" t="str">
        <f>""</f>
        <v/>
      </c>
      <c r="H497" t="str">
        <f>" 20"</f>
        <v xml:space="preserve"> 20</v>
      </c>
      <c r="I497">
        <v>500.01</v>
      </c>
      <c r="J497">
        <v>9999999.9900000002</v>
      </c>
      <c r="K497" t="s">
        <v>383</v>
      </c>
      <c r="L497" t="s">
        <v>384</v>
      </c>
      <c r="M497" t="s">
        <v>385</v>
      </c>
      <c r="N497" t="s">
        <v>390</v>
      </c>
      <c r="P497" t="s">
        <v>29</v>
      </c>
      <c r="Q497" t="s">
        <v>29</v>
      </c>
      <c r="R497" t="s">
        <v>386</v>
      </c>
    </row>
    <row r="498" spans="1:18" x14ac:dyDescent="0.25">
      <c r="A498" t="str">
        <f>"30005"</f>
        <v>30005</v>
      </c>
      <c r="B498" t="str">
        <f>"06005"</f>
        <v>06005</v>
      </c>
      <c r="C498" t="str">
        <f>"1700"</f>
        <v>1700</v>
      </c>
      <c r="D498" t="str">
        <f>"06005"</f>
        <v>06005</v>
      </c>
      <c r="E498" t="s">
        <v>848</v>
      </c>
      <c r="F498" t="s">
        <v>849</v>
      </c>
      <c r="G498" t="str">
        <f>""</f>
        <v/>
      </c>
      <c r="H498" t="str">
        <f>" 20"</f>
        <v xml:space="preserve"> 20</v>
      </c>
      <c r="I498">
        <v>500.01</v>
      </c>
      <c r="J498">
        <v>9999999.9900000002</v>
      </c>
      <c r="K498" t="s">
        <v>383</v>
      </c>
      <c r="L498" t="s">
        <v>384</v>
      </c>
      <c r="M498" t="s">
        <v>385</v>
      </c>
      <c r="N498" t="s">
        <v>390</v>
      </c>
      <c r="P498" t="s">
        <v>29</v>
      </c>
      <c r="Q498" t="s">
        <v>29</v>
      </c>
      <c r="R498" t="s">
        <v>386</v>
      </c>
    </row>
    <row r="499" spans="1:18" x14ac:dyDescent="0.25">
      <c r="A499" t="str">
        <f>"30005"</f>
        <v>30005</v>
      </c>
      <c r="B499" t="str">
        <f>"06010"</f>
        <v>06010</v>
      </c>
      <c r="C499" t="str">
        <f>"1700"</f>
        <v>1700</v>
      </c>
      <c r="D499" t="str">
        <f>"06010A"</f>
        <v>06010A</v>
      </c>
      <c r="E499" t="s">
        <v>848</v>
      </c>
      <c r="F499" t="s">
        <v>387</v>
      </c>
      <c r="G499" t="str">
        <f>""</f>
        <v/>
      </c>
      <c r="H499" t="str">
        <f>" 20"</f>
        <v xml:space="preserve"> 20</v>
      </c>
      <c r="I499">
        <v>500.01</v>
      </c>
      <c r="J499">
        <v>9999999.9900000002</v>
      </c>
      <c r="K499" t="s">
        <v>383</v>
      </c>
      <c r="L499" t="s">
        <v>384</v>
      </c>
      <c r="M499" t="s">
        <v>385</v>
      </c>
      <c r="N499" t="s">
        <v>390</v>
      </c>
      <c r="P499" t="s">
        <v>29</v>
      </c>
      <c r="Q499" t="s">
        <v>29</v>
      </c>
      <c r="R499" t="s">
        <v>386</v>
      </c>
    </row>
    <row r="500" spans="1:18" x14ac:dyDescent="0.25">
      <c r="A500" t="str">
        <f>"30005"</f>
        <v>30005</v>
      </c>
      <c r="B500" t="str">
        <f>"06030"</f>
        <v>06030</v>
      </c>
      <c r="C500" t="str">
        <f>"1700"</f>
        <v>1700</v>
      </c>
      <c r="D500" t="str">
        <f>"06030A"</f>
        <v>06030A</v>
      </c>
      <c r="E500" t="s">
        <v>848</v>
      </c>
      <c r="F500" t="s">
        <v>392</v>
      </c>
      <c r="G500" t="str">
        <f>""</f>
        <v/>
      </c>
      <c r="H500" t="str">
        <f>" 20"</f>
        <v xml:space="preserve"> 20</v>
      </c>
      <c r="I500">
        <v>500.01</v>
      </c>
      <c r="J500">
        <v>9999999.9900000002</v>
      </c>
      <c r="K500" t="s">
        <v>383</v>
      </c>
      <c r="L500" t="s">
        <v>384</v>
      </c>
      <c r="M500" t="s">
        <v>385</v>
      </c>
      <c r="N500" t="s">
        <v>390</v>
      </c>
      <c r="P500" t="s">
        <v>29</v>
      </c>
      <c r="Q500" t="s">
        <v>29</v>
      </c>
      <c r="R500" t="s">
        <v>386</v>
      </c>
    </row>
    <row r="501" spans="1:18" x14ac:dyDescent="0.25">
      <c r="A501" t="str">
        <f>"30005"</f>
        <v>30005</v>
      </c>
      <c r="B501" t="str">
        <f>"06040"</f>
        <v>06040</v>
      </c>
      <c r="C501" t="str">
        <f>"1700"</f>
        <v>1700</v>
      </c>
      <c r="D501" t="str">
        <f>"06040A"</f>
        <v>06040A</v>
      </c>
      <c r="E501" t="s">
        <v>848</v>
      </c>
      <c r="F501" t="s">
        <v>393</v>
      </c>
      <c r="G501" t="str">
        <f>""</f>
        <v/>
      </c>
      <c r="H501" t="str">
        <f>" 20"</f>
        <v xml:space="preserve"> 20</v>
      </c>
      <c r="I501">
        <v>500.01</v>
      </c>
      <c r="J501">
        <v>9999999.9900000002</v>
      </c>
      <c r="K501" t="s">
        <v>383</v>
      </c>
      <c r="L501" t="s">
        <v>384</v>
      </c>
      <c r="M501" t="s">
        <v>385</v>
      </c>
      <c r="N501" t="s">
        <v>390</v>
      </c>
      <c r="P501" t="s">
        <v>29</v>
      </c>
      <c r="Q501" t="s">
        <v>29</v>
      </c>
      <c r="R501" t="s">
        <v>386</v>
      </c>
    </row>
    <row r="502" spans="1:18" x14ac:dyDescent="0.25">
      <c r="A502" t="str">
        <f>"30005"</f>
        <v>30005</v>
      </c>
      <c r="B502" t="str">
        <f>"06050"</f>
        <v>06050</v>
      </c>
      <c r="C502" t="str">
        <f>"1700"</f>
        <v>1700</v>
      </c>
      <c r="D502" t="str">
        <f>"06050A"</f>
        <v>06050A</v>
      </c>
      <c r="E502" t="s">
        <v>848</v>
      </c>
      <c r="F502" t="s">
        <v>394</v>
      </c>
      <c r="G502" t="str">
        <f>""</f>
        <v/>
      </c>
      <c r="H502" t="str">
        <f>" 20"</f>
        <v xml:space="preserve"> 20</v>
      </c>
      <c r="I502">
        <v>500.01</v>
      </c>
      <c r="J502">
        <v>9999999.9900000002</v>
      </c>
      <c r="K502" t="s">
        <v>383</v>
      </c>
      <c r="L502" t="s">
        <v>384</v>
      </c>
      <c r="M502" t="s">
        <v>385</v>
      </c>
      <c r="N502" t="s">
        <v>390</v>
      </c>
      <c r="P502" t="s">
        <v>29</v>
      </c>
      <c r="Q502" t="s">
        <v>29</v>
      </c>
      <c r="R502" t="s">
        <v>386</v>
      </c>
    </row>
    <row r="503" spans="1:18" x14ac:dyDescent="0.25">
      <c r="A503" t="str">
        <f>"30005"</f>
        <v>30005</v>
      </c>
      <c r="B503" t="str">
        <f>"06060"</f>
        <v>06060</v>
      </c>
      <c r="C503" t="str">
        <f>"1700"</f>
        <v>1700</v>
      </c>
      <c r="D503" t="str">
        <f>"06060A"</f>
        <v>06060A</v>
      </c>
      <c r="E503" t="s">
        <v>848</v>
      </c>
      <c r="F503" t="s">
        <v>395</v>
      </c>
      <c r="G503" t="str">
        <f>""</f>
        <v/>
      </c>
      <c r="H503" t="str">
        <f>" 20"</f>
        <v xml:space="preserve"> 20</v>
      </c>
      <c r="I503">
        <v>500.01</v>
      </c>
      <c r="J503">
        <v>9999999.9900000002</v>
      </c>
      <c r="K503" t="s">
        <v>383</v>
      </c>
      <c r="L503" t="s">
        <v>384</v>
      </c>
      <c r="M503" t="s">
        <v>385</v>
      </c>
      <c r="N503" t="s">
        <v>390</v>
      </c>
      <c r="P503" t="s">
        <v>29</v>
      </c>
      <c r="Q503" t="s">
        <v>29</v>
      </c>
      <c r="R503" t="s">
        <v>386</v>
      </c>
    </row>
    <row r="504" spans="1:18" x14ac:dyDescent="0.25">
      <c r="A504" t="str">
        <f>"30005"</f>
        <v>30005</v>
      </c>
      <c r="B504" t="str">
        <f>"06070"</f>
        <v>06070</v>
      </c>
      <c r="C504" t="str">
        <f>"1700"</f>
        <v>1700</v>
      </c>
      <c r="D504" t="str">
        <f>"06070A"</f>
        <v>06070A</v>
      </c>
      <c r="E504" t="s">
        <v>848</v>
      </c>
      <c r="F504" t="s">
        <v>396</v>
      </c>
      <c r="G504" t="str">
        <f>""</f>
        <v/>
      </c>
      <c r="H504" t="str">
        <f>" 20"</f>
        <v xml:space="preserve"> 20</v>
      </c>
      <c r="I504">
        <v>500.01</v>
      </c>
      <c r="J504">
        <v>9999999.9900000002</v>
      </c>
      <c r="K504" t="s">
        <v>383</v>
      </c>
      <c r="L504" t="s">
        <v>384</v>
      </c>
      <c r="M504" t="s">
        <v>385</v>
      </c>
      <c r="N504" t="s">
        <v>390</v>
      </c>
      <c r="P504" t="s">
        <v>29</v>
      </c>
      <c r="Q504" t="s">
        <v>29</v>
      </c>
      <c r="R504" t="s">
        <v>386</v>
      </c>
    </row>
    <row r="505" spans="1:18" x14ac:dyDescent="0.25">
      <c r="A505" t="str">
        <f>"30005"</f>
        <v>30005</v>
      </c>
      <c r="B505" t="str">
        <f>"06080"</f>
        <v>06080</v>
      </c>
      <c r="C505" t="str">
        <f>"1700"</f>
        <v>1700</v>
      </c>
      <c r="D505" t="str">
        <f>"06080A"</f>
        <v>06080A</v>
      </c>
      <c r="E505" t="s">
        <v>848</v>
      </c>
      <c r="F505" t="s">
        <v>397</v>
      </c>
      <c r="G505" t="str">
        <f>""</f>
        <v/>
      </c>
      <c r="H505" t="str">
        <f>" 20"</f>
        <v xml:space="preserve"> 20</v>
      </c>
      <c r="I505">
        <v>500.01</v>
      </c>
      <c r="J505">
        <v>9999999.9900000002</v>
      </c>
      <c r="K505" t="s">
        <v>383</v>
      </c>
      <c r="L505" t="s">
        <v>384</v>
      </c>
      <c r="M505" t="s">
        <v>385</v>
      </c>
      <c r="N505" t="s">
        <v>390</v>
      </c>
      <c r="P505" t="s">
        <v>29</v>
      </c>
      <c r="Q505" t="s">
        <v>29</v>
      </c>
      <c r="R505" t="s">
        <v>386</v>
      </c>
    </row>
    <row r="506" spans="1:18" x14ac:dyDescent="0.25">
      <c r="A506" t="str">
        <f>"30005"</f>
        <v>30005</v>
      </c>
      <c r="B506" t="str">
        <f>"06090"</f>
        <v>06090</v>
      </c>
      <c r="C506" t="str">
        <f>"1700"</f>
        <v>1700</v>
      </c>
      <c r="D506" t="str">
        <f>"06090A"</f>
        <v>06090A</v>
      </c>
      <c r="E506" t="s">
        <v>848</v>
      </c>
      <c r="F506" t="s">
        <v>398</v>
      </c>
      <c r="G506" t="str">
        <f>""</f>
        <v/>
      </c>
      <c r="H506" t="str">
        <f>" 20"</f>
        <v xml:space="preserve"> 20</v>
      </c>
      <c r="I506">
        <v>500.01</v>
      </c>
      <c r="J506">
        <v>9999999.9900000002</v>
      </c>
      <c r="K506" t="s">
        <v>383</v>
      </c>
      <c r="L506" t="s">
        <v>384</v>
      </c>
      <c r="M506" t="s">
        <v>385</v>
      </c>
      <c r="N506" t="s">
        <v>390</v>
      </c>
      <c r="P506" t="s">
        <v>29</v>
      </c>
      <c r="Q506" t="s">
        <v>29</v>
      </c>
      <c r="R506" t="s">
        <v>386</v>
      </c>
    </row>
    <row r="507" spans="1:18" x14ac:dyDescent="0.25">
      <c r="A507" t="str">
        <f>"30005"</f>
        <v>30005</v>
      </c>
      <c r="B507" t="str">
        <f>"06100"</f>
        <v>06100</v>
      </c>
      <c r="C507" t="str">
        <f>"1700"</f>
        <v>1700</v>
      </c>
      <c r="D507" t="str">
        <f>"06100A"</f>
        <v>06100A</v>
      </c>
      <c r="E507" t="s">
        <v>848</v>
      </c>
      <c r="F507" t="s">
        <v>399</v>
      </c>
      <c r="G507" t="str">
        <f>""</f>
        <v/>
      </c>
      <c r="H507" t="str">
        <f>" 20"</f>
        <v xml:space="preserve"> 20</v>
      </c>
      <c r="I507">
        <v>500.01</v>
      </c>
      <c r="J507">
        <v>9999999.9900000002</v>
      </c>
      <c r="K507" t="s">
        <v>383</v>
      </c>
      <c r="L507" t="s">
        <v>384</v>
      </c>
      <c r="M507" t="s">
        <v>385</v>
      </c>
      <c r="N507" t="s">
        <v>390</v>
      </c>
      <c r="P507" t="s">
        <v>29</v>
      </c>
      <c r="Q507" t="s">
        <v>29</v>
      </c>
      <c r="R507" t="s">
        <v>386</v>
      </c>
    </row>
    <row r="508" spans="1:18" x14ac:dyDescent="0.25">
      <c r="A508" t="str">
        <f>"30005"</f>
        <v>30005</v>
      </c>
      <c r="B508" t="str">
        <f>"06110"</f>
        <v>06110</v>
      </c>
      <c r="C508" t="str">
        <f>"1700"</f>
        <v>1700</v>
      </c>
      <c r="D508" t="str">
        <f>"06110A"</f>
        <v>06110A</v>
      </c>
      <c r="E508" t="s">
        <v>848</v>
      </c>
      <c r="F508" t="s">
        <v>400</v>
      </c>
      <c r="G508" t="str">
        <f>""</f>
        <v/>
      </c>
      <c r="H508" t="str">
        <f>" 20"</f>
        <v xml:space="preserve"> 20</v>
      </c>
      <c r="I508">
        <v>500.01</v>
      </c>
      <c r="J508">
        <v>9999999.9900000002</v>
      </c>
      <c r="K508" t="s">
        <v>383</v>
      </c>
      <c r="L508" t="s">
        <v>384</v>
      </c>
      <c r="M508" t="s">
        <v>385</v>
      </c>
      <c r="N508" t="s">
        <v>390</v>
      </c>
      <c r="P508" t="s">
        <v>29</v>
      </c>
      <c r="Q508" t="s">
        <v>29</v>
      </c>
      <c r="R508" t="s">
        <v>386</v>
      </c>
    </row>
    <row r="509" spans="1:18" x14ac:dyDescent="0.25">
      <c r="A509" t="str">
        <f>"30005"</f>
        <v>30005</v>
      </c>
      <c r="B509" t="str">
        <f>"06120"</f>
        <v>06120</v>
      </c>
      <c r="C509" t="str">
        <f>"1700"</f>
        <v>1700</v>
      </c>
      <c r="D509" t="str">
        <f>"06120A"</f>
        <v>06120A</v>
      </c>
      <c r="E509" t="s">
        <v>848</v>
      </c>
      <c r="F509" t="s">
        <v>401</v>
      </c>
      <c r="G509" t="str">
        <f>""</f>
        <v/>
      </c>
      <c r="H509" t="str">
        <f>" 20"</f>
        <v xml:space="preserve"> 20</v>
      </c>
      <c r="I509">
        <v>500.01</v>
      </c>
      <c r="J509">
        <v>9999999.9900000002</v>
      </c>
      <c r="K509" t="s">
        <v>383</v>
      </c>
      <c r="L509" t="s">
        <v>384</v>
      </c>
      <c r="M509" t="s">
        <v>385</v>
      </c>
      <c r="N509" t="s">
        <v>390</v>
      </c>
      <c r="P509" t="s">
        <v>29</v>
      </c>
      <c r="Q509" t="s">
        <v>29</v>
      </c>
      <c r="R509" t="s">
        <v>386</v>
      </c>
    </row>
    <row r="510" spans="1:18" x14ac:dyDescent="0.25">
      <c r="A510" t="str">
        <f>"30005"</f>
        <v>30005</v>
      </c>
      <c r="B510" t="str">
        <f>"06130"</f>
        <v>06130</v>
      </c>
      <c r="C510" t="str">
        <f>"1700"</f>
        <v>1700</v>
      </c>
      <c r="D510" t="str">
        <f>"06130A"</f>
        <v>06130A</v>
      </c>
      <c r="E510" t="s">
        <v>848</v>
      </c>
      <c r="F510" t="s">
        <v>402</v>
      </c>
      <c r="G510" t="str">
        <f>""</f>
        <v/>
      </c>
      <c r="H510" t="str">
        <f>" 20"</f>
        <v xml:space="preserve"> 20</v>
      </c>
      <c r="I510">
        <v>500.01</v>
      </c>
      <c r="J510">
        <v>9999999.9900000002</v>
      </c>
      <c r="K510" t="s">
        <v>383</v>
      </c>
      <c r="L510" t="s">
        <v>384</v>
      </c>
      <c r="M510" t="s">
        <v>385</v>
      </c>
      <c r="N510" t="s">
        <v>390</v>
      </c>
      <c r="P510" t="s">
        <v>29</v>
      </c>
      <c r="Q510" t="s">
        <v>29</v>
      </c>
      <c r="R510" t="s">
        <v>386</v>
      </c>
    </row>
    <row r="511" spans="1:18" x14ac:dyDescent="0.25">
      <c r="A511" t="str">
        <f>"30005"</f>
        <v>30005</v>
      </c>
      <c r="B511" t="str">
        <f>"06140"</f>
        <v>06140</v>
      </c>
      <c r="C511" t="str">
        <f>"1700"</f>
        <v>1700</v>
      </c>
      <c r="D511" t="str">
        <f>"06140A"</f>
        <v>06140A</v>
      </c>
      <c r="E511" t="s">
        <v>848</v>
      </c>
      <c r="F511" t="s">
        <v>403</v>
      </c>
      <c r="G511" t="str">
        <f>""</f>
        <v/>
      </c>
      <c r="H511" t="str">
        <f>" 20"</f>
        <v xml:space="preserve"> 20</v>
      </c>
      <c r="I511">
        <v>500.01</v>
      </c>
      <c r="J511">
        <v>9999999.9900000002</v>
      </c>
      <c r="K511" t="s">
        <v>383</v>
      </c>
      <c r="L511" t="s">
        <v>384</v>
      </c>
      <c r="M511" t="s">
        <v>385</v>
      </c>
      <c r="N511" t="s">
        <v>390</v>
      </c>
      <c r="P511" t="s">
        <v>29</v>
      </c>
      <c r="Q511" t="s">
        <v>29</v>
      </c>
      <c r="R511" t="s">
        <v>386</v>
      </c>
    </row>
    <row r="512" spans="1:18" x14ac:dyDescent="0.25">
      <c r="A512" t="str">
        <f>"30005"</f>
        <v>30005</v>
      </c>
      <c r="B512" t="str">
        <f>"06150"</f>
        <v>06150</v>
      </c>
      <c r="C512" t="str">
        <f>"1700"</f>
        <v>1700</v>
      </c>
      <c r="D512" t="str">
        <f>"06150A"</f>
        <v>06150A</v>
      </c>
      <c r="E512" t="s">
        <v>848</v>
      </c>
      <c r="F512" t="s">
        <v>404</v>
      </c>
      <c r="G512" t="str">
        <f>""</f>
        <v/>
      </c>
      <c r="H512" t="str">
        <f>" 20"</f>
        <v xml:space="preserve"> 20</v>
      </c>
      <c r="I512">
        <v>500.01</v>
      </c>
      <c r="J512">
        <v>9999999.9900000002</v>
      </c>
      <c r="K512" t="s">
        <v>383</v>
      </c>
      <c r="L512" t="s">
        <v>384</v>
      </c>
      <c r="M512" t="s">
        <v>385</v>
      </c>
      <c r="N512" t="s">
        <v>390</v>
      </c>
      <c r="P512" t="s">
        <v>29</v>
      </c>
      <c r="Q512" t="s">
        <v>29</v>
      </c>
      <c r="R512" t="s">
        <v>386</v>
      </c>
    </row>
    <row r="513" spans="1:18" x14ac:dyDescent="0.25">
      <c r="A513" t="str">
        <f>"30005"</f>
        <v>30005</v>
      </c>
      <c r="B513" t="str">
        <f>"06151"</f>
        <v>06151</v>
      </c>
      <c r="C513" t="str">
        <f>"1700"</f>
        <v>1700</v>
      </c>
      <c r="D513" t="str">
        <f>"06151A"</f>
        <v>06151A</v>
      </c>
      <c r="E513" t="s">
        <v>848</v>
      </c>
      <c r="F513" t="s">
        <v>405</v>
      </c>
      <c r="G513" t="str">
        <f>""</f>
        <v/>
      </c>
      <c r="H513" t="str">
        <f>" 20"</f>
        <v xml:space="preserve"> 20</v>
      </c>
      <c r="I513">
        <v>500.01</v>
      </c>
      <c r="J513">
        <v>9999999.9900000002</v>
      </c>
      <c r="K513" t="s">
        <v>383</v>
      </c>
      <c r="L513" t="s">
        <v>384</v>
      </c>
      <c r="M513" t="s">
        <v>385</v>
      </c>
      <c r="N513" t="s">
        <v>390</v>
      </c>
      <c r="P513" t="s">
        <v>29</v>
      </c>
      <c r="Q513" t="s">
        <v>29</v>
      </c>
      <c r="R513" t="s">
        <v>386</v>
      </c>
    </row>
    <row r="514" spans="1:18" x14ac:dyDescent="0.25">
      <c r="A514" t="str">
        <f>"30005"</f>
        <v>30005</v>
      </c>
      <c r="B514" t="str">
        <f>"06152"</f>
        <v>06152</v>
      </c>
      <c r="C514" t="str">
        <f>"1700"</f>
        <v>1700</v>
      </c>
      <c r="D514" t="str">
        <f>"06152A"</f>
        <v>06152A</v>
      </c>
      <c r="E514" t="s">
        <v>848</v>
      </c>
      <c r="F514" t="s">
        <v>406</v>
      </c>
      <c r="G514" t="str">
        <f>""</f>
        <v/>
      </c>
      <c r="H514" t="str">
        <f>" 20"</f>
        <v xml:space="preserve"> 20</v>
      </c>
      <c r="I514">
        <v>500.01</v>
      </c>
      <c r="J514">
        <v>9999999.9900000002</v>
      </c>
      <c r="K514" t="s">
        <v>383</v>
      </c>
      <c r="L514" t="s">
        <v>384</v>
      </c>
      <c r="M514" t="s">
        <v>385</v>
      </c>
      <c r="N514" t="s">
        <v>390</v>
      </c>
      <c r="P514" t="s">
        <v>29</v>
      </c>
      <c r="Q514" t="s">
        <v>29</v>
      </c>
      <c r="R514" t="s">
        <v>386</v>
      </c>
    </row>
    <row r="515" spans="1:18" x14ac:dyDescent="0.25">
      <c r="A515" t="str">
        <f>"30006"</f>
        <v>30006</v>
      </c>
      <c r="B515" t="str">
        <f>"06000"</f>
        <v>06000</v>
      </c>
      <c r="C515" t="str">
        <f>"1700"</f>
        <v>1700</v>
      </c>
      <c r="D515" t="str">
        <f>"06000D"</f>
        <v>06000D</v>
      </c>
      <c r="E515" t="s">
        <v>850</v>
      </c>
      <c r="F515" t="s">
        <v>382</v>
      </c>
      <c r="G515" t="str">
        <f>""</f>
        <v/>
      </c>
      <c r="H515" t="str">
        <f>" 20"</f>
        <v xml:space="preserve"> 20</v>
      </c>
      <c r="I515">
        <v>500.01</v>
      </c>
      <c r="J515">
        <v>9999999.9900000002</v>
      </c>
      <c r="K515" t="s">
        <v>383</v>
      </c>
      <c r="L515" t="s">
        <v>384</v>
      </c>
      <c r="M515" t="s">
        <v>385</v>
      </c>
      <c r="N515" t="s">
        <v>390</v>
      </c>
      <c r="P515" t="s">
        <v>29</v>
      </c>
      <c r="Q515" t="s">
        <v>29</v>
      </c>
      <c r="R515" t="s">
        <v>386</v>
      </c>
    </row>
    <row r="516" spans="1:18" x14ac:dyDescent="0.25">
      <c r="A516" t="str">
        <f>"30006"</f>
        <v>30006</v>
      </c>
      <c r="B516" t="str">
        <f>"06030"</f>
        <v>06030</v>
      </c>
      <c r="C516" t="str">
        <f>"1700"</f>
        <v>1700</v>
      </c>
      <c r="D516" t="str">
        <f>"06030D"</f>
        <v>06030D</v>
      </c>
      <c r="E516" t="s">
        <v>850</v>
      </c>
      <c r="F516" t="s">
        <v>392</v>
      </c>
      <c r="G516" t="str">
        <f>""</f>
        <v/>
      </c>
      <c r="H516" t="str">
        <f>" 20"</f>
        <v xml:space="preserve"> 20</v>
      </c>
      <c r="I516">
        <v>500.01</v>
      </c>
      <c r="J516">
        <v>9999999.9900000002</v>
      </c>
      <c r="K516" t="s">
        <v>383</v>
      </c>
      <c r="L516" t="s">
        <v>384</v>
      </c>
      <c r="M516" t="s">
        <v>385</v>
      </c>
      <c r="N516" t="s">
        <v>390</v>
      </c>
      <c r="P516" t="s">
        <v>29</v>
      </c>
      <c r="Q516" t="s">
        <v>29</v>
      </c>
      <c r="R516" t="s">
        <v>386</v>
      </c>
    </row>
    <row r="517" spans="1:18" x14ac:dyDescent="0.25">
      <c r="A517" t="str">
        <f>"30006"</f>
        <v>30006</v>
      </c>
      <c r="B517" t="str">
        <f>"06040"</f>
        <v>06040</v>
      </c>
      <c r="C517" t="str">
        <f>"1700"</f>
        <v>1700</v>
      </c>
      <c r="D517" t="str">
        <f>"06040D"</f>
        <v>06040D</v>
      </c>
      <c r="E517" t="s">
        <v>850</v>
      </c>
      <c r="F517" t="s">
        <v>393</v>
      </c>
      <c r="G517" t="str">
        <f>""</f>
        <v/>
      </c>
      <c r="H517" t="str">
        <f>" 20"</f>
        <v xml:space="preserve"> 20</v>
      </c>
      <c r="I517">
        <v>500.01</v>
      </c>
      <c r="J517">
        <v>9999999.9900000002</v>
      </c>
      <c r="K517" t="s">
        <v>383</v>
      </c>
      <c r="L517" t="s">
        <v>384</v>
      </c>
      <c r="M517" t="s">
        <v>385</v>
      </c>
      <c r="N517" t="s">
        <v>390</v>
      </c>
      <c r="P517" t="s">
        <v>29</v>
      </c>
      <c r="Q517" t="s">
        <v>29</v>
      </c>
      <c r="R517" t="s">
        <v>386</v>
      </c>
    </row>
    <row r="518" spans="1:18" x14ac:dyDescent="0.25">
      <c r="A518" t="str">
        <f>"30006"</f>
        <v>30006</v>
      </c>
      <c r="B518" t="str">
        <f>"06050"</f>
        <v>06050</v>
      </c>
      <c r="C518" t="str">
        <f>"1700"</f>
        <v>1700</v>
      </c>
      <c r="D518" t="str">
        <f>"06050D"</f>
        <v>06050D</v>
      </c>
      <c r="E518" t="s">
        <v>850</v>
      </c>
      <c r="F518" t="s">
        <v>394</v>
      </c>
      <c r="G518" t="str">
        <f>""</f>
        <v/>
      </c>
      <c r="H518" t="str">
        <f>" 20"</f>
        <v xml:space="preserve"> 20</v>
      </c>
      <c r="I518">
        <v>500.01</v>
      </c>
      <c r="J518">
        <v>9999999.9900000002</v>
      </c>
      <c r="K518" t="s">
        <v>383</v>
      </c>
      <c r="L518" t="s">
        <v>384</v>
      </c>
      <c r="M518" t="s">
        <v>385</v>
      </c>
      <c r="N518" t="s">
        <v>390</v>
      </c>
      <c r="P518" t="s">
        <v>29</v>
      </c>
      <c r="Q518" t="s">
        <v>29</v>
      </c>
      <c r="R518" t="s">
        <v>386</v>
      </c>
    </row>
    <row r="519" spans="1:18" x14ac:dyDescent="0.25">
      <c r="A519" t="str">
        <f>"30006"</f>
        <v>30006</v>
      </c>
      <c r="B519" t="str">
        <f>"06060"</f>
        <v>06060</v>
      </c>
      <c r="C519" t="str">
        <f>"1700"</f>
        <v>1700</v>
      </c>
      <c r="D519" t="str">
        <f>"06060D"</f>
        <v>06060D</v>
      </c>
      <c r="E519" t="s">
        <v>850</v>
      </c>
      <c r="F519" t="s">
        <v>395</v>
      </c>
      <c r="G519" t="str">
        <f>""</f>
        <v/>
      </c>
      <c r="H519" t="str">
        <f>" 20"</f>
        <v xml:space="preserve"> 20</v>
      </c>
      <c r="I519">
        <v>500.01</v>
      </c>
      <c r="J519">
        <v>9999999.9900000002</v>
      </c>
      <c r="K519" t="s">
        <v>383</v>
      </c>
      <c r="L519" t="s">
        <v>384</v>
      </c>
      <c r="M519" t="s">
        <v>385</v>
      </c>
      <c r="N519" t="s">
        <v>390</v>
      </c>
      <c r="P519" t="s">
        <v>29</v>
      </c>
      <c r="Q519" t="s">
        <v>29</v>
      </c>
      <c r="R519" t="s">
        <v>386</v>
      </c>
    </row>
    <row r="520" spans="1:18" x14ac:dyDescent="0.25">
      <c r="A520" t="str">
        <f>"30006"</f>
        <v>30006</v>
      </c>
      <c r="B520" t="str">
        <f>"06070"</f>
        <v>06070</v>
      </c>
      <c r="C520" t="str">
        <f>"1700"</f>
        <v>1700</v>
      </c>
      <c r="D520" t="str">
        <f>"06070D"</f>
        <v>06070D</v>
      </c>
      <c r="E520" t="s">
        <v>850</v>
      </c>
      <c r="F520" t="s">
        <v>396</v>
      </c>
      <c r="G520" t="str">
        <f>""</f>
        <v/>
      </c>
      <c r="H520" t="str">
        <f>" 20"</f>
        <v xml:space="preserve"> 20</v>
      </c>
      <c r="I520">
        <v>500.01</v>
      </c>
      <c r="J520">
        <v>9999999.9900000002</v>
      </c>
      <c r="K520" t="s">
        <v>383</v>
      </c>
      <c r="L520" t="s">
        <v>384</v>
      </c>
      <c r="M520" t="s">
        <v>385</v>
      </c>
      <c r="N520" t="s">
        <v>390</v>
      </c>
      <c r="P520" t="s">
        <v>29</v>
      </c>
      <c r="Q520" t="s">
        <v>29</v>
      </c>
      <c r="R520" t="s">
        <v>386</v>
      </c>
    </row>
    <row r="521" spans="1:18" x14ac:dyDescent="0.25">
      <c r="A521" t="str">
        <f>"30006"</f>
        <v>30006</v>
      </c>
      <c r="B521" t="str">
        <f>"06080"</f>
        <v>06080</v>
      </c>
      <c r="C521" t="str">
        <f>"1700"</f>
        <v>1700</v>
      </c>
      <c r="D521" t="str">
        <f>"06080D"</f>
        <v>06080D</v>
      </c>
      <c r="E521" t="s">
        <v>850</v>
      </c>
      <c r="F521" t="s">
        <v>397</v>
      </c>
      <c r="G521" t="str">
        <f>""</f>
        <v/>
      </c>
      <c r="H521" t="str">
        <f>" 20"</f>
        <v xml:space="preserve"> 20</v>
      </c>
      <c r="I521">
        <v>500.01</v>
      </c>
      <c r="J521">
        <v>9999999.9900000002</v>
      </c>
      <c r="K521" t="s">
        <v>383</v>
      </c>
      <c r="L521" t="s">
        <v>384</v>
      </c>
      <c r="M521" t="s">
        <v>385</v>
      </c>
      <c r="N521" t="s">
        <v>390</v>
      </c>
      <c r="P521" t="s">
        <v>29</v>
      </c>
      <c r="Q521" t="s">
        <v>29</v>
      </c>
      <c r="R521" t="s">
        <v>386</v>
      </c>
    </row>
    <row r="522" spans="1:18" x14ac:dyDescent="0.25">
      <c r="A522" t="str">
        <f>"30006"</f>
        <v>30006</v>
      </c>
      <c r="B522" t="str">
        <f>"06090"</f>
        <v>06090</v>
      </c>
      <c r="C522" t="str">
        <f>"1700"</f>
        <v>1700</v>
      </c>
      <c r="D522" t="str">
        <f>"06090D"</f>
        <v>06090D</v>
      </c>
      <c r="E522" t="s">
        <v>850</v>
      </c>
      <c r="F522" t="s">
        <v>398</v>
      </c>
      <c r="G522" t="str">
        <f>""</f>
        <v/>
      </c>
      <c r="H522" t="str">
        <f>" 20"</f>
        <v xml:space="preserve"> 20</v>
      </c>
      <c r="I522">
        <v>500.01</v>
      </c>
      <c r="J522">
        <v>9999999.9900000002</v>
      </c>
      <c r="K522" t="s">
        <v>383</v>
      </c>
      <c r="L522" t="s">
        <v>384</v>
      </c>
      <c r="M522" t="s">
        <v>385</v>
      </c>
      <c r="N522" t="s">
        <v>390</v>
      </c>
      <c r="P522" t="s">
        <v>29</v>
      </c>
      <c r="Q522" t="s">
        <v>29</v>
      </c>
      <c r="R522" t="s">
        <v>386</v>
      </c>
    </row>
    <row r="523" spans="1:18" x14ac:dyDescent="0.25">
      <c r="A523" t="str">
        <f>"30006"</f>
        <v>30006</v>
      </c>
      <c r="B523" t="str">
        <f>"06100"</f>
        <v>06100</v>
      </c>
      <c r="C523" t="str">
        <f>"1700"</f>
        <v>1700</v>
      </c>
      <c r="D523" t="str">
        <f>"06100D"</f>
        <v>06100D</v>
      </c>
      <c r="E523" t="s">
        <v>850</v>
      </c>
      <c r="F523" t="s">
        <v>399</v>
      </c>
      <c r="G523" t="str">
        <f>""</f>
        <v/>
      </c>
      <c r="H523" t="str">
        <f>" 20"</f>
        <v xml:space="preserve"> 20</v>
      </c>
      <c r="I523">
        <v>500.01</v>
      </c>
      <c r="J523">
        <v>9999999.9900000002</v>
      </c>
      <c r="K523" t="s">
        <v>383</v>
      </c>
      <c r="L523" t="s">
        <v>384</v>
      </c>
      <c r="M523" t="s">
        <v>385</v>
      </c>
      <c r="N523" t="s">
        <v>390</v>
      </c>
      <c r="P523" t="s">
        <v>29</v>
      </c>
      <c r="Q523" t="s">
        <v>29</v>
      </c>
      <c r="R523" t="s">
        <v>386</v>
      </c>
    </row>
    <row r="524" spans="1:18" x14ac:dyDescent="0.25">
      <c r="A524" t="str">
        <f>"30006"</f>
        <v>30006</v>
      </c>
      <c r="B524" t="str">
        <f>"06110"</f>
        <v>06110</v>
      </c>
      <c r="C524" t="str">
        <f>"1700"</f>
        <v>1700</v>
      </c>
      <c r="D524" t="str">
        <f>"06110D"</f>
        <v>06110D</v>
      </c>
      <c r="E524" t="s">
        <v>850</v>
      </c>
      <c r="F524" t="s">
        <v>400</v>
      </c>
      <c r="G524" t="str">
        <f>""</f>
        <v/>
      </c>
      <c r="H524" t="str">
        <f>" 20"</f>
        <v xml:space="preserve"> 20</v>
      </c>
      <c r="I524">
        <v>500.01</v>
      </c>
      <c r="J524">
        <v>9999999.9900000002</v>
      </c>
      <c r="K524" t="s">
        <v>383</v>
      </c>
      <c r="L524" t="s">
        <v>384</v>
      </c>
      <c r="M524" t="s">
        <v>385</v>
      </c>
      <c r="N524" t="s">
        <v>390</v>
      </c>
      <c r="P524" t="s">
        <v>29</v>
      </c>
      <c r="Q524" t="s">
        <v>29</v>
      </c>
      <c r="R524" t="s">
        <v>386</v>
      </c>
    </row>
    <row r="525" spans="1:18" x14ac:dyDescent="0.25">
      <c r="A525" t="str">
        <f>"30006"</f>
        <v>30006</v>
      </c>
      <c r="B525" t="str">
        <f>"06120"</f>
        <v>06120</v>
      </c>
      <c r="C525" t="str">
        <f>"1700"</f>
        <v>1700</v>
      </c>
      <c r="D525" t="str">
        <f>"06120D"</f>
        <v>06120D</v>
      </c>
      <c r="E525" t="s">
        <v>850</v>
      </c>
      <c r="F525" t="s">
        <v>401</v>
      </c>
      <c r="G525" t="str">
        <f>""</f>
        <v/>
      </c>
      <c r="H525" t="str">
        <f>" 20"</f>
        <v xml:space="preserve"> 20</v>
      </c>
      <c r="I525">
        <v>500.01</v>
      </c>
      <c r="J525">
        <v>9999999.9900000002</v>
      </c>
      <c r="K525" t="s">
        <v>383</v>
      </c>
      <c r="L525" t="s">
        <v>384</v>
      </c>
      <c r="M525" t="s">
        <v>385</v>
      </c>
      <c r="N525" t="s">
        <v>390</v>
      </c>
      <c r="P525" t="s">
        <v>29</v>
      </c>
      <c r="Q525" t="s">
        <v>29</v>
      </c>
      <c r="R525" t="s">
        <v>386</v>
      </c>
    </row>
    <row r="526" spans="1:18" x14ac:dyDescent="0.25">
      <c r="A526" t="str">
        <f>"30006"</f>
        <v>30006</v>
      </c>
      <c r="B526" t="str">
        <f>"06130"</f>
        <v>06130</v>
      </c>
      <c r="C526" t="str">
        <f>"1700"</f>
        <v>1700</v>
      </c>
      <c r="D526" t="str">
        <f>"06130D"</f>
        <v>06130D</v>
      </c>
      <c r="E526" t="s">
        <v>850</v>
      </c>
      <c r="F526" t="s">
        <v>402</v>
      </c>
      <c r="G526" t="str">
        <f>""</f>
        <v/>
      </c>
      <c r="H526" t="str">
        <f>" 20"</f>
        <v xml:space="preserve"> 20</v>
      </c>
      <c r="I526">
        <v>500.01</v>
      </c>
      <c r="J526">
        <v>9999999.9900000002</v>
      </c>
      <c r="K526" t="s">
        <v>383</v>
      </c>
      <c r="L526" t="s">
        <v>384</v>
      </c>
      <c r="M526" t="s">
        <v>385</v>
      </c>
      <c r="N526" t="s">
        <v>390</v>
      </c>
      <c r="P526" t="s">
        <v>29</v>
      </c>
      <c r="Q526" t="s">
        <v>29</v>
      </c>
      <c r="R526" t="s">
        <v>386</v>
      </c>
    </row>
    <row r="527" spans="1:18" x14ac:dyDescent="0.25">
      <c r="A527" t="str">
        <f>"30006"</f>
        <v>30006</v>
      </c>
      <c r="B527" t="str">
        <f>"06140"</f>
        <v>06140</v>
      </c>
      <c r="C527" t="str">
        <f>"1700"</f>
        <v>1700</v>
      </c>
      <c r="D527" t="str">
        <f>"06140D"</f>
        <v>06140D</v>
      </c>
      <c r="E527" t="s">
        <v>850</v>
      </c>
      <c r="F527" t="s">
        <v>403</v>
      </c>
      <c r="G527" t="str">
        <f>""</f>
        <v/>
      </c>
      <c r="H527" t="str">
        <f>" 20"</f>
        <v xml:space="preserve"> 20</v>
      </c>
      <c r="I527">
        <v>500.01</v>
      </c>
      <c r="J527">
        <v>9999999.9900000002</v>
      </c>
      <c r="K527" t="s">
        <v>383</v>
      </c>
      <c r="L527" t="s">
        <v>384</v>
      </c>
      <c r="M527" t="s">
        <v>385</v>
      </c>
      <c r="N527" t="s">
        <v>390</v>
      </c>
      <c r="P527" t="s">
        <v>29</v>
      </c>
      <c r="Q527" t="s">
        <v>29</v>
      </c>
      <c r="R527" t="s">
        <v>386</v>
      </c>
    </row>
    <row r="528" spans="1:18" x14ac:dyDescent="0.25">
      <c r="A528" t="str">
        <f>"30006"</f>
        <v>30006</v>
      </c>
      <c r="B528" t="str">
        <f>"06150"</f>
        <v>06150</v>
      </c>
      <c r="C528" t="str">
        <f>"1700"</f>
        <v>1700</v>
      </c>
      <c r="D528" t="str">
        <f>"06150D"</f>
        <v>06150D</v>
      </c>
      <c r="E528" t="s">
        <v>850</v>
      </c>
      <c r="F528" t="s">
        <v>404</v>
      </c>
      <c r="G528" t="str">
        <f>""</f>
        <v/>
      </c>
      <c r="H528" t="str">
        <f>" 20"</f>
        <v xml:space="preserve"> 20</v>
      </c>
      <c r="I528">
        <v>500.01</v>
      </c>
      <c r="J528">
        <v>9999999.9900000002</v>
      </c>
      <c r="K528" t="s">
        <v>383</v>
      </c>
      <c r="L528" t="s">
        <v>384</v>
      </c>
      <c r="M528" t="s">
        <v>385</v>
      </c>
      <c r="N528" t="s">
        <v>390</v>
      </c>
      <c r="P528" t="s">
        <v>29</v>
      </c>
      <c r="Q528" t="s">
        <v>29</v>
      </c>
      <c r="R528" t="s">
        <v>386</v>
      </c>
    </row>
    <row r="529" spans="1:18" x14ac:dyDescent="0.25">
      <c r="A529" t="str">
        <f>"30006"</f>
        <v>30006</v>
      </c>
      <c r="B529" t="str">
        <f>"06151"</f>
        <v>06151</v>
      </c>
      <c r="C529" t="str">
        <f>"1700"</f>
        <v>1700</v>
      </c>
      <c r="D529" t="str">
        <f>"06151D"</f>
        <v>06151D</v>
      </c>
      <c r="E529" t="s">
        <v>850</v>
      </c>
      <c r="F529" t="s">
        <v>405</v>
      </c>
      <c r="G529" t="str">
        <f>""</f>
        <v/>
      </c>
      <c r="H529" t="str">
        <f>" 20"</f>
        <v xml:space="preserve"> 20</v>
      </c>
      <c r="I529">
        <v>500.01</v>
      </c>
      <c r="J529">
        <v>9999999.9900000002</v>
      </c>
      <c r="K529" t="s">
        <v>383</v>
      </c>
      <c r="L529" t="s">
        <v>384</v>
      </c>
      <c r="M529" t="s">
        <v>385</v>
      </c>
      <c r="N529" t="s">
        <v>390</v>
      </c>
      <c r="P529" t="s">
        <v>29</v>
      </c>
      <c r="Q529" t="s">
        <v>29</v>
      </c>
      <c r="R529" t="s">
        <v>386</v>
      </c>
    </row>
    <row r="530" spans="1:18" x14ac:dyDescent="0.25">
      <c r="A530" t="str">
        <f>"30006"</f>
        <v>30006</v>
      </c>
      <c r="B530" t="str">
        <f>"06152"</f>
        <v>06152</v>
      </c>
      <c r="C530" t="str">
        <f>"1700"</f>
        <v>1700</v>
      </c>
      <c r="D530" t="str">
        <f>"06152D"</f>
        <v>06152D</v>
      </c>
      <c r="E530" t="s">
        <v>850</v>
      </c>
      <c r="F530" t="s">
        <v>406</v>
      </c>
      <c r="G530" t="str">
        <f>""</f>
        <v/>
      </c>
      <c r="H530" t="str">
        <f>" 20"</f>
        <v xml:space="preserve"> 20</v>
      </c>
      <c r="I530">
        <v>500.01</v>
      </c>
      <c r="J530">
        <v>9999999.9900000002</v>
      </c>
      <c r="K530" t="s">
        <v>383</v>
      </c>
      <c r="L530" t="s">
        <v>384</v>
      </c>
      <c r="M530" t="s">
        <v>385</v>
      </c>
      <c r="N530" t="s">
        <v>390</v>
      </c>
      <c r="P530" t="s">
        <v>29</v>
      </c>
      <c r="Q530" t="s">
        <v>29</v>
      </c>
      <c r="R530" t="s">
        <v>386</v>
      </c>
    </row>
    <row r="531" spans="1:18" x14ac:dyDescent="0.25">
      <c r="A531" t="str">
        <f>"30015"</f>
        <v>30015</v>
      </c>
      <c r="B531" t="str">
        <f>"06000"</f>
        <v>06000</v>
      </c>
      <c r="C531" t="str">
        <f>"1800"</f>
        <v>1800</v>
      </c>
      <c r="D531" t="str">
        <f>"06000C"</f>
        <v>06000C</v>
      </c>
      <c r="E531" t="s">
        <v>852</v>
      </c>
      <c r="F531" t="s">
        <v>382</v>
      </c>
      <c r="G531" t="str">
        <f>""</f>
        <v/>
      </c>
      <c r="H531" t="str">
        <f>" 20"</f>
        <v xml:space="preserve"> 20</v>
      </c>
      <c r="I531">
        <v>500.01</v>
      </c>
      <c r="J531">
        <v>9999999.9900000002</v>
      </c>
      <c r="K531" t="s">
        <v>383</v>
      </c>
      <c r="L531" t="s">
        <v>384</v>
      </c>
      <c r="M531" t="s">
        <v>385</v>
      </c>
      <c r="N531" t="s">
        <v>390</v>
      </c>
      <c r="P531" t="s">
        <v>29</v>
      </c>
      <c r="Q531" t="s">
        <v>29</v>
      </c>
      <c r="R531" t="s">
        <v>386</v>
      </c>
    </row>
    <row r="532" spans="1:18" x14ac:dyDescent="0.25">
      <c r="A532" t="str">
        <f>"30015"</f>
        <v>30015</v>
      </c>
      <c r="B532" t="str">
        <f>"06030"</f>
        <v>06030</v>
      </c>
      <c r="C532" t="str">
        <f>"1800"</f>
        <v>1800</v>
      </c>
      <c r="D532" t="str">
        <f>"06030B"</f>
        <v>06030B</v>
      </c>
      <c r="E532" t="s">
        <v>852</v>
      </c>
      <c r="F532" t="s">
        <v>392</v>
      </c>
      <c r="G532" t="str">
        <f>""</f>
        <v/>
      </c>
      <c r="H532" t="str">
        <f>" 20"</f>
        <v xml:space="preserve"> 20</v>
      </c>
      <c r="I532">
        <v>500.01</v>
      </c>
      <c r="J532">
        <v>9999999.9900000002</v>
      </c>
      <c r="K532" t="s">
        <v>383</v>
      </c>
      <c r="L532" t="s">
        <v>384</v>
      </c>
      <c r="M532" t="s">
        <v>385</v>
      </c>
      <c r="N532" t="s">
        <v>390</v>
      </c>
      <c r="P532" t="s">
        <v>29</v>
      </c>
      <c r="Q532" t="s">
        <v>29</v>
      </c>
      <c r="R532" t="s">
        <v>386</v>
      </c>
    </row>
    <row r="533" spans="1:18" x14ac:dyDescent="0.25">
      <c r="A533" t="str">
        <f>"30015"</f>
        <v>30015</v>
      </c>
      <c r="B533" t="str">
        <f>"06040"</f>
        <v>06040</v>
      </c>
      <c r="C533" t="str">
        <f>"1800"</f>
        <v>1800</v>
      </c>
      <c r="D533" t="str">
        <f>"06040B"</f>
        <v>06040B</v>
      </c>
      <c r="E533" t="s">
        <v>852</v>
      </c>
      <c r="F533" t="s">
        <v>393</v>
      </c>
      <c r="G533" t="str">
        <f>""</f>
        <v/>
      </c>
      <c r="H533" t="str">
        <f>" 20"</f>
        <v xml:space="preserve"> 20</v>
      </c>
      <c r="I533">
        <v>500.01</v>
      </c>
      <c r="J533">
        <v>9999999.9900000002</v>
      </c>
      <c r="K533" t="s">
        <v>383</v>
      </c>
      <c r="L533" t="s">
        <v>384</v>
      </c>
      <c r="M533" t="s">
        <v>385</v>
      </c>
      <c r="N533" t="s">
        <v>390</v>
      </c>
      <c r="P533" t="s">
        <v>29</v>
      </c>
      <c r="Q533" t="s">
        <v>29</v>
      </c>
      <c r="R533" t="s">
        <v>386</v>
      </c>
    </row>
    <row r="534" spans="1:18" x14ac:dyDescent="0.25">
      <c r="A534" t="str">
        <f>"30015"</f>
        <v>30015</v>
      </c>
      <c r="B534" t="str">
        <f>"06050"</f>
        <v>06050</v>
      </c>
      <c r="C534" t="str">
        <f>"1800"</f>
        <v>1800</v>
      </c>
      <c r="D534" t="str">
        <f>"06050B"</f>
        <v>06050B</v>
      </c>
      <c r="E534" t="s">
        <v>852</v>
      </c>
      <c r="F534" t="s">
        <v>394</v>
      </c>
      <c r="G534" t="str">
        <f>""</f>
        <v/>
      </c>
      <c r="H534" t="str">
        <f>" 20"</f>
        <v xml:space="preserve"> 20</v>
      </c>
      <c r="I534">
        <v>500.01</v>
      </c>
      <c r="J534">
        <v>9999999.9900000002</v>
      </c>
      <c r="K534" t="s">
        <v>383</v>
      </c>
      <c r="L534" t="s">
        <v>384</v>
      </c>
      <c r="M534" t="s">
        <v>385</v>
      </c>
      <c r="N534" t="s">
        <v>390</v>
      </c>
      <c r="P534" t="s">
        <v>29</v>
      </c>
      <c r="Q534" t="s">
        <v>29</v>
      </c>
      <c r="R534" t="s">
        <v>386</v>
      </c>
    </row>
    <row r="535" spans="1:18" x14ac:dyDescent="0.25">
      <c r="A535" t="str">
        <f>"30015"</f>
        <v>30015</v>
      </c>
      <c r="B535" t="str">
        <f>"06060"</f>
        <v>06060</v>
      </c>
      <c r="C535" t="str">
        <f>"1800"</f>
        <v>1800</v>
      </c>
      <c r="D535" t="str">
        <f>"06060B"</f>
        <v>06060B</v>
      </c>
      <c r="E535" t="s">
        <v>852</v>
      </c>
      <c r="F535" t="s">
        <v>395</v>
      </c>
      <c r="G535" t="str">
        <f>""</f>
        <v/>
      </c>
      <c r="H535" t="str">
        <f>" 20"</f>
        <v xml:space="preserve"> 20</v>
      </c>
      <c r="I535">
        <v>500.01</v>
      </c>
      <c r="J535">
        <v>9999999.9900000002</v>
      </c>
      <c r="K535" t="s">
        <v>383</v>
      </c>
      <c r="L535" t="s">
        <v>384</v>
      </c>
      <c r="M535" t="s">
        <v>385</v>
      </c>
      <c r="N535" t="s">
        <v>390</v>
      </c>
      <c r="P535" t="s">
        <v>29</v>
      </c>
      <c r="Q535" t="s">
        <v>29</v>
      </c>
      <c r="R535" t="s">
        <v>386</v>
      </c>
    </row>
    <row r="536" spans="1:18" x14ac:dyDescent="0.25">
      <c r="A536" t="str">
        <f>"30015"</f>
        <v>30015</v>
      </c>
      <c r="B536" t="str">
        <f>"06070"</f>
        <v>06070</v>
      </c>
      <c r="C536" t="str">
        <f>"1800"</f>
        <v>1800</v>
      </c>
      <c r="D536" t="str">
        <f>"06070B"</f>
        <v>06070B</v>
      </c>
      <c r="E536" t="s">
        <v>852</v>
      </c>
      <c r="F536" t="s">
        <v>396</v>
      </c>
      <c r="G536" t="str">
        <f>""</f>
        <v/>
      </c>
      <c r="H536" t="str">
        <f>" 20"</f>
        <v xml:space="preserve"> 20</v>
      </c>
      <c r="I536">
        <v>500.01</v>
      </c>
      <c r="J536">
        <v>9999999.9900000002</v>
      </c>
      <c r="K536" t="s">
        <v>383</v>
      </c>
      <c r="L536" t="s">
        <v>384</v>
      </c>
      <c r="M536" t="s">
        <v>385</v>
      </c>
      <c r="N536" t="s">
        <v>390</v>
      </c>
      <c r="P536" t="s">
        <v>29</v>
      </c>
      <c r="Q536" t="s">
        <v>29</v>
      </c>
      <c r="R536" t="s">
        <v>386</v>
      </c>
    </row>
    <row r="537" spans="1:18" x14ac:dyDescent="0.25">
      <c r="A537" t="str">
        <f>"30015"</f>
        <v>30015</v>
      </c>
      <c r="B537" t="str">
        <f>"06080"</f>
        <v>06080</v>
      </c>
      <c r="C537" t="str">
        <f>"1800"</f>
        <v>1800</v>
      </c>
      <c r="D537" t="str">
        <f>"06080B"</f>
        <v>06080B</v>
      </c>
      <c r="E537" t="s">
        <v>852</v>
      </c>
      <c r="F537" t="s">
        <v>397</v>
      </c>
      <c r="G537" t="str">
        <f>""</f>
        <v/>
      </c>
      <c r="H537" t="str">
        <f>" 20"</f>
        <v xml:space="preserve"> 20</v>
      </c>
      <c r="I537">
        <v>500.01</v>
      </c>
      <c r="J537">
        <v>9999999.9900000002</v>
      </c>
      <c r="K537" t="s">
        <v>383</v>
      </c>
      <c r="L537" t="s">
        <v>384</v>
      </c>
      <c r="M537" t="s">
        <v>385</v>
      </c>
      <c r="N537" t="s">
        <v>390</v>
      </c>
      <c r="P537" t="s">
        <v>29</v>
      </c>
      <c r="Q537" t="s">
        <v>29</v>
      </c>
      <c r="R537" t="s">
        <v>386</v>
      </c>
    </row>
    <row r="538" spans="1:18" x14ac:dyDescent="0.25">
      <c r="A538" t="str">
        <f>"30015"</f>
        <v>30015</v>
      </c>
      <c r="B538" t="str">
        <f>"06090"</f>
        <v>06090</v>
      </c>
      <c r="C538" t="str">
        <f>"1800"</f>
        <v>1800</v>
      </c>
      <c r="D538" t="str">
        <f>"06090B"</f>
        <v>06090B</v>
      </c>
      <c r="E538" t="s">
        <v>852</v>
      </c>
      <c r="F538" t="s">
        <v>398</v>
      </c>
      <c r="G538" t="str">
        <f>""</f>
        <v/>
      </c>
      <c r="H538" t="str">
        <f>" 20"</f>
        <v xml:space="preserve"> 20</v>
      </c>
      <c r="I538">
        <v>500.01</v>
      </c>
      <c r="J538">
        <v>9999999.9900000002</v>
      </c>
      <c r="K538" t="s">
        <v>383</v>
      </c>
      <c r="L538" t="s">
        <v>384</v>
      </c>
      <c r="M538" t="s">
        <v>385</v>
      </c>
      <c r="N538" t="s">
        <v>390</v>
      </c>
      <c r="P538" t="s">
        <v>29</v>
      </c>
      <c r="Q538" t="s">
        <v>29</v>
      </c>
      <c r="R538" t="s">
        <v>386</v>
      </c>
    </row>
    <row r="539" spans="1:18" x14ac:dyDescent="0.25">
      <c r="A539" t="str">
        <f>"30015"</f>
        <v>30015</v>
      </c>
      <c r="B539" t="str">
        <f>"06100"</f>
        <v>06100</v>
      </c>
      <c r="C539" t="str">
        <f>"1800"</f>
        <v>1800</v>
      </c>
      <c r="D539" t="str">
        <f>"06100B"</f>
        <v>06100B</v>
      </c>
      <c r="E539" t="s">
        <v>852</v>
      </c>
      <c r="F539" t="s">
        <v>399</v>
      </c>
      <c r="G539" t="str">
        <f>""</f>
        <v/>
      </c>
      <c r="H539" t="str">
        <f>" 20"</f>
        <v xml:space="preserve"> 20</v>
      </c>
      <c r="I539">
        <v>500.01</v>
      </c>
      <c r="J539">
        <v>9999999.9900000002</v>
      </c>
      <c r="K539" t="s">
        <v>383</v>
      </c>
      <c r="L539" t="s">
        <v>384</v>
      </c>
      <c r="M539" t="s">
        <v>385</v>
      </c>
      <c r="N539" t="s">
        <v>390</v>
      </c>
      <c r="P539" t="s">
        <v>29</v>
      </c>
      <c r="Q539" t="s">
        <v>29</v>
      </c>
      <c r="R539" t="s">
        <v>386</v>
      </c>
    </row>
    <row r="540" spans="1:18" x14ac:dyDescent="0.25">
      <c r="A540" t="str">
        <f>"30015"</f>
        <v>30015</v>
      </c>
      <c r="B540" t="str">
        <f>"06110"</f>
        <v>06110</v>
      </c>
      <c r="C540" t="str">
        <f>"1800"</f>
        <v>1800</v>
      </c>
      <c r="D540" t="str">
        <f>"06110B"</f>
        <v>06110B</v>
      </c>
      <c r="E540" t="s">
        <v>852</v>
      </c>
      <c r="F540" t="s">
        <v>400</v>
      </c>
      <c r="G540" t="str">
        <f>""</f>
        <v/>
      </c>
      <c r="H540" t="str">
        <f>" 20"</f>
        <v xml:space="preserve"> 20</v>
      </c>
      <c r="I540">
        <v>500.01</v>
      </c>
      <c r="J540">
        <v>9999999.9900000002</v>
      </c>
      <c r="K540" t="s">
        <v>383</v>
      </c>
      <c r="L540" t="s">
        <v>384</v>
      </c>
      <c r="M540" t="s">
        <v>385</v>
      </c>
      <c r="N540" t="s">
        <v>390</v>
      </c>
      <c r="P540" t="s">
        <v>29</v>
      </c>
      <c r="Q540" t="s">
        <v>29</v>
      </c>
      <c r="R540" t="s">
        <v>386</v>
      </c>
    </row>
    <row r="541" spans="1:18" x14ac:dyDescent="0.25">
      <c r="A541" t="str">
        <f>"30015"</f>
        <v>30015</v>
      </c>
      <c r="B541" t="str">
        <f>"06120"</f>
        <v>06120</v>
      </c>
      <c r="C541" t="str">
        <f>"1800"</f>
        <v>1800</v>
      </c>
      <c r="D541" t="str">
        <f>"06120B"</f>
        <v>06120B</v>
      </c>
      <c r="E541" t="s">
        <v>852</v>
      </c>
      <c r="F541" t="s">
        <v>401</v>
      </c>
      <c r="G541" t="str">
        <f>""</f>
        <v/>
      </c>
      <c r="H541" t="str">
        <f>" 20"</f>
        <v xml:space="preserve"> 20</v>
      </c>
      <c r="I541">
        <v>500.01</v>
      </c>
      <c r="J541">
        <v>9999999.9900000002</v>
      </c>
      <c r="K541" t="s">
        <v>383</v>
      </c>
      <c r="L541" t="s">
        <v>384</v>
      </c>
      <c r="M541" t="s">
        <v>385</v>
      </c>
      <c r="N541" t="s">
        <v>390</v>
      </c>
      <c r="P541" t="s">
        <v>29</v>
      </c>
      <c r="Q541" t="s">
        <v>29</v>
      </c>
      <c r="R541" t="s">
        <v>386</v>
      </c>
    </row>
    <row r="542" spans="1:18" x14ac:dyDescent="0.25">
      <c r="A542" t="str">
        <f>"30015"</f>
        <v>30015</v>
      </c>
      <c r="B542" t="str">
        <f>"06130"</f>
        <v>06130</v>
      </c>
      <c r="C542" t="str">
        <f>"1800"</f>
        <v>1800</v>
      </c>
      <c r="D542" t="str">
        <f>"06130B"</f>
        <v>06130B</v>
      </c>
      <c r="E542" t="s">
        <v>852</v>
      </c>
      <c r="F542" t="s">
        <v>402</v>
      </c>
      <c r="G542" t="str">
        <f>""</f>
        <v/>
      </c>
      <c r="H542" t="str">
        <f>" 20"</f>
        <v xml:space="preserve"> 20</v>
      </c>
      <c r="I542">
        <v>500.01</v>
      </c>
      <c r="J542">
        <v>9999999.9900000002</v>
      </c>
      <c r="K542" t="s">
        <v>383</v>
      </c>
      <c r="L542" t="s">
        <v>384</v>
      </c>
      <c r="M542" t="s">
        <v>385</v>
      </c>
      <c r="N542" t="s">
        <v>390</v>
      </c>
      <c r="P542" t="s">
        <v>29</v>
      </c>
      <c r="Q542" t="s">
        <v>29</v>
      </c>
      <c r="R542" t="s">
        <v>386</v>
      </c>
    </row>
    <row r="543" spans="1:18" x14ac:dyDescent="0.25">
      <c r="A543" t="str">
        <f>"30015"</f>
        <v>30015</v>
      </c>
      <c r="B543" t="str">
        <f>"06140"</f>
        <v>06140</v>
      </c>
      <c r="C543" t="str">
        <f>"1800"</f>
        <v>1800</v>
      </c>
      <c r="D543" t="str">
        <f>"06140B"</f>
        <v>06140B</v>
      </c>
      <c r="E543" t="s">
        <v>852</v>
      </c>
      <c r="F543" t="s">
        <v>403</v>
      </c>
      <c r="G543" t="str">
        <f>""</f>
        <v/>
      </c>
      <c r="H543" t="str">
        <f>" 20"</f>
        <v xml:space="preserve"> 20</v>
      </c>
      <c r="I543">
        <v>500.01</v>
      </c>
      <c r="J543">
        <v>9999999.9900000002</v>
      </c>
      <c r="K543" t="s">
        <v>383</v>
      </c>
      <c r="L543" t="s">
        <v>384</v>
      </c>
      <c r="M543" t="s">
        <v>385</v>
      </c>
      <c r="N543" t="s">
        <v>390</v>
      </c>
      <c r="P543" t="s">
        <v>29</v>
      </c>
      <c r="Q543" t="s">
        <v>29</v>
      </c>
      <c r="R543" t="s">
        <v>386</v>
      </c>
    </row>
    <row r="544" spans="1:18" x14ac:dyDescent="0.25">
      <c r="A544" t="str">
        <f>"30015"</f>
        <v>30015</v>
      </c>
      <c r="B544" t="str">
        <f>"06150"</f>
        <v>06150</v>
      </c>
      <c r="C544" t="str">
        <f>"1800"</f>
        <v>1800</v>
      </c>
      <c r="D544" t="str">
        <f>"06150B"</f>
        <v>06150B</v>
      </c>
      <c r="E544" t="s">
        <v>852</v>
      </c>
      <c r="F544" t="s">
        <v>404</v>
      </c>
      <c r="G544" t="str">
        <f>""</f>
        <v/>
      </c>
      <c r="H544" t="str">
        <f>" 20"</f>
        <v xml:space="preserve"> 20</v>
      </c>
      <c r="I544">
        <v>500.01</v>
      </c>
      <c r="J544">
        <v>9999999.9900000002</v>
      </c>
      <c r="K544" t="s">
        <v>383</v>
      </c>
      <c r="L544" t="s">
        <v>384</v>
      </c>
      <c r="M544" t="s">
        <v>385</v>
      </c>
      <c r="N544" t="s">
        <v>390</v>
      </c>
      <c r="P544" t="s">
        <v>29</v>
      </c>
      <c r="Q544" t="s">
        <v>29</v>
      </c>
      <c r="R544" t="s">
        <v>386</v>
      </c>
    </row>
    <row r="545" spans="1:18" x14ac:dyDescent="0.25">
      <c r="A545" t="str">
        <f>"30015"</f>
        <v>30015</v>
      </c>
      <c r="B545" t="str">
        <f>"06151"</f>
        <v>06151</v>
      </c>
      <c r="C545" t="str">
        <f>"1800"</f>
        <v>1800</v>
      </c>
      <c r="D545" t="str">
        <f>"06151B"</f>
        <v>06151B</v>
      </c>
      <c r="E545" t="s">
        <v>852</v>
      </c>
      <c r="F545" t="s">
        <v>405</v>
      </c>
      <c r="G545" t="str">
        <f>""</f>
        <v/>
      </c>
      <c r="H545" t="str">
        <f>" 20"</f>
        <v xml:space="preserve"> 20</v>
      </c>
      <c r="I545">
        <v>500.01</v>
      </c>
      <c r="J545">
        <v>9999999.9900000002</v>
      </c>
      <c r="K545" t="s">
        <v>383</v>
      </c>
      <c r="L545" t="s">
        <v>384</v>
      </c>
      <c r="M545" t="s">
        <v>385</v>
      </c>
      <c r="N545" t="s">
        <v>390</v>
      </c>
      <c r="P545" t="s">
        <v>29</v>
      </c>
      <c r="Q545" t="s">
        <v>29</v>
      </c>
      <c r="R545" t="s">
        <v>386</v>
      </c>
    </row>
    <row r="546" spans="1:18" x14ac:dyDescent="0.25">
      <c r="A546" t="str">
        <f>"30015"</f>
        <v>30015</v>
      </c>
      <c r="B546" t="str">
        <f>"06152"</f>
        <v>06152</v>
      </c>
      <c r="C546" t="str">
        <f>"1800"</f>
        <v>1800</v>
      </c>
      <c r="D546" t="str">
        <f>"06152B"</f>
        <v>06152B</v>
      </c>
      <c r="E546" t="s">
        <v>852</v>
      </c>
      <c r="F546" t="s">
        <v>406</v>
      </c>
      <c r="G546" t="str">
        <f>""</f>
        <v/>
      </c>
      <c r="H546" t="str">
        <f>" 20"</f>
        <v xml:space="preserve"> 20</v>
      </c>
      <c r="I546">
        <v>500.01</v>
      </c>
      <c r="J546">
        <v>9999999.9900000002</v>
      </c>
      <c r="K546" t="s">
        <v>383</v>
      </c>
      <c r="L546" t="s">
        <v>384</v>
      </c>
      <c r="M546" t="s">
        <v>385</v>
      </c>
      <c r="N546" t="s">
        <v>390</v>
      </c>
      <c r="P546" t="s">
        <v>29</v>
      </c>
      <c r="Q546" t="s">
        <v>29</v>
      </c>
      <c r="R546" t="s">
        <v>386</v>
      </c>
    </row>
    <row r="547" spans="1:18" x14ac:dyDescent="0.25">
      <c r="A547" t="str">
        <f>"85008"</f>
        <v>85008</v>
      </c>
      <c r="B547" t="str">
        <f>"07030"</f>
        <v>07030</v>
      </c>
      <c r="C547" t="str">
        <f>"8000"</f>
        <v>8000</v>
      </c>
      <c r="D547" t="str">
        <f>"85008"</f>
        <v>85008</v>
      </c>
      <c r="E547" t="s">
        <v>1120</v>
      </c>
      <c r="F547" t="s">
        <v>1121</v>
      </c>
      <c r="G547" t="str">
        <f>""</f>
        <v/>
      </c>
      <c r="H547" t="str">
        <f>" 20"</f>
        <v xml:space="preserve"> 20</v>
      </c>
      <c r="I547">
        <v>500.01</v>
      </c>
      <c r="J547">
        <v>9999999.9900000002</v>
      </c>
      <c r="K547" t="s">
        <v>383</v>
      </c>
      <c r="L547" t="s">
        <v>384</v>
      </c>
      <c r="M547" t="s">
        <v>385</v>
      </c>
      <c r="N547" t="s">
        <v>390</v>
      </c>
      <c r="P547" t="s">
        <v>29</v>
      </c>
      <c r="Q547" t="s">
        <v>29</v>
      </c>
      <c r="R547" t="s">
        <v>386</v>
      </c>
    </row>
    <row r="548" spans="1:18" x14ac:dyDescent="0.25">
      <c r="A548" t="str">
        <f>"10001"</f>
        <v>10001</v>
      </c>
      <c r="B548" t="str">
        <f>"01785"</f>
        <v>01785</v>
      </c>
      <c r="C548" t="str">
        <f>"1300"</f>
        <v>1300</v>
      </c>
      <c r="D548" t="str">
        <f>"01785"</f>
        <v>01785</v>
      </c>
      <c r="E548" t="s">
        <v>20</v>
      </c>
      <c r="F548" t="s">
        <v>173</v>
      </c>
      <c r="G548" t="str">
        <f>""</f>
        <v/>
      </c>
      <c r="H548" t="str">
        <f>" 10"</f>
        <v xml:space="preserve"> 10</v>
      </c>
      <c r="I548">
        <v>0.01</v>
      </c>
      <c r="J548">
        <v>500</v>
      </c>
      <c r="K548" t="s">
        <v>174</v>
      </c>
      <c r="L548" t="s">
        <v>175</v>
      </c>
      <c r="P548" t="s">
        <v>107</v>
      </c>
      <c r="Q548" t="s">
        <v>107</v>
      </c>
      <c r="R548" t="s">
        <v>174</v>
      </c>
    </row>
    <row r="549" spans="1:18" x14ac:dyDescent="0.25">
      <c r="A549" t="str">
        <f>"10001"</f>
        <v>10001</v>
      </c>
      <c r="B549" t="str">
        <f>"01785"</f>
        <v>01785</v>
      </c>
      <c r="C549" t="str">
        <f>"1300"</f>
        <v>1300</v>
      </c>
      <c r="D549" t="str">
        <f>"01785"</f>
        <v>01785</v>
      </c>
      <c r="E549" t="s">
        <v>20</v>
      </c>
      <c r="F549" t="s">
        <v>173</v>
      </c>
      <c r="G549" t="str">
        <f>""</f>
        <v/>
      </c>
      <c r="H549" t="str">
        <f>" 20"</f>
        <v xml:space="preserve"> 20</v>
      </c>
      <c r="I549">
        <v>500.01</v>
      </c>
      <c r="J549">
        <v>9999999.9900000002</v>
      </c>
      <c r="K549" t="s">
        <v>174</v>
      </c>
      <c r="L549" t="s">
        <v>175</v>
      </c>
      <c r="P549" t="s">
        <v>107</v>
      </c>
      <c r="Q549" t="s">
        <v>107</v>
      </c>
      <c r="R549" t="s">
        <v>174</v>
      </c>
    </row>
    <row r="550" spans="1:18" x14ac:dyDescent="0.25">
      <c r="A550" t="str">
        <f>"84079"</f>
        <v>84079</v>
      </c>
      <c r="B550" t="str">
        <f>"07020"</f>
        <v>07020</v>
      </c>
      <c r="C550" t="str">
        <f>"1700"</f>
        <v>1700</v>
      </c>
      <c r="D550" t="str">
        <f>"84079"</f>
        <v>84079</v>
      </c>
      <c r="E550" t="s">
        <v>980</v>
      </c>
      <c r="F550" t="s">
        <v>904</v>
      </c>
      <c r="G550" t="str">
        <f>""</f>
        <v/>
      </c>
      <c r="H550" t="str">
        <f>" 00"</f>
        <v xml:space="preserve"> 00</v>
      </c>
      <c r="I550">
        <v>0.01</v>
      </c>
      <c r="J550">
        <v>9999999.9900000002</v>
      </c>
      <c r="K550" t="s">
        <v>682</v>
      </c>
      <c r="L550" t="s">
        <v>59</v>
      </c>
      <c r="P550" t="s">
        <v>107</v>
      </c>
      <c r="Q550" t="s">
        <v>107</v>
      </c>
      <c r="R550" t="s">
        <v>59</v>
      </c>
    </row>
    <row r="551" spans="1:18" x14ac:dyDescent="0.25">
      <c r="A551" t="str">
        <f>"84092"</f>
        <v>84092</v>
      </c>
      <c r="B551" t="str">
        <f>"07020"</f>
        <v>07020</v>
      </c>
      <c r="C551" t="str">
        <f>"1700"</f>
        <v>1700</v>
      </c>
      <c r="D551" t="str">
        <f>"84092"</f>
        <v>84092</v>
      </c>
      <c r="E551" t="s">
        <v>990</v>
      </c>
      <c r="F551" t="s">
        <v>904</v>
      </c>
      <c r="G551" t="str">
        <f>""</f>
        <v/>
      </c>
      <c r="H551" t="str">
        <f>" 00"</f>
        <v xml:space="preserve"> 00</v>
      </c>
      <c r="I551">
        <v>0.01</v>
      </c>
      <c r="J551">
        <v>9999999.9900000002</v>
      </c>
      <c r="K551" t="s">
        <v>75</v>
      </c>
      <c r="L551" t="s">
        <v>76</v>
      </c>
      <c r="P551" t="s">
        <v>107</v>
      </c>
      <c r="Q551" t="s">
        <v>107</v>
      </c>
      <c r="R551" t="s">
        <v>75</v>
      </c>
    </row>
    <row r="552" spans="1:18" x14ac:dyDescent="0.25">
      <c r="A552" t="str">
        <f>"84108"</f>
        <v>84108</v>
      </c>
      <c r="B552" t="str">
        <f>"07020"</f>
        <v>07020</v>
      </c>
      <c r="C552" t="str">
        <f>"1700"</f>
        <v>1700</v>
      </c>
      <c r="D552" t="str">
        <f>"84108"</f>
        <v>84108</v>
      </c>
      <c r="E552" t="s">
        <v>1005</v>
      </c>
      <c r="F552" t="s">
        <v>904</v>
      </c>
      <c r="G552" t="str">
        <f>""</f>
        <v/>
      </c>
      <c r="H552" t="str">
        <f>" 00"</f>
        <v xml:space="preserve"> 00</v>
      </c>
      <c r="I552">
        <v>0.01</v>
      </c>
      <c r="J552">
        <v>9999999.9900000002</v>
      </c>
      <c r="K552" t="s">
        <v>75</v>
      </c>
      <c r="L552" t="s">
        <v>1006</v>
      </c>
      <c r="P552" t="s">
        <v>107</v>
      </c>
      <c r="Q552" t="s">
        <v>107</v>
      </c>
      <c r="R552" t="s">
        <v>59</v>
      </c>
    </row>
    <row r="553" spans="1:18" x14ac:dyDescent="0.25">
      <c r="A553" t="str">
        <f>"84245"</f>
        <v>84245</v>
      </c>
      <c r="B553" t="str">
        <f>"07020"</f>
        <v>07020</v>
      </c>
      <c r="C553" t="str">
        <f>"1700"</f>
        <v>1700</v>
      </c>
      <c r="D553" t="str">
        <f>"84245"</f>
        <v>84245</v>
      </c>
      <c r="E553" t="s">
        <v>1089</v>
      </c>
      <c r="F553" t="s">
        <v>904</v>
      </c>
      <c r="G553" t="str">
        <f>""</f>
        <v/>
      </c>
      <c r="H553" t="str">
        <f>" 00"</f>
        <v xml:space="preserve"> 00</v>
      </c>
      <c r="I553">
        <v>0.01</v>
      </c>
      <c r="J553">
        <v>9999999.9900000002</v>
      </c>
      <c r="K553" t="s">
        <v>75</v>
      </c>
      <c r="L553" t="s">
        <v>365</v>
      </c>
      <c r="M553" t="s">
        <v>360</v>
      </c>
      <c r="N553" t="s">
        <v>514</v>
      </c>
      <c r="P553" t="s">
        <v>107</v>
      </c>
      <c r="Q553" t="s">
        <v>107</v>
      </c>
      <c r="R553" t="s">
        <v>365</v>
      </c>
    </row>
    <row r="554" spans="1:18" x14ac:dyDescent="0.25">
      <c r="A554" t="str">
        <f>"16052"</f>
        <v>16052</v>
      </c>
      <c r="B554" t="str">
        <f>"05060"</f>
        <v>05060</v>
      </c>
      <c r="C554" t="str">
        <f>"1700"</f>
        <v>1700</v>
      </c>
      <c r="D554" t="str">
        <f>"05060B"</f>
        <v>05060B</v>
      </c>
      <c r="E554" t="s">
        <v>515</v>
      </c>
      <c r="F554" t="s">
        <v>358</v>
      </c>
      <c r="G554" t="str">
        <f>""</f>
        <v/>
      </c>
      <c r="H554" t="str">
        <f>" 00"</f>
        <v xml:space="preserve"> 00</v>
      </c>
      <c r="I554">
        <v>0.01</v>
      </c>
      <c r="J554">
        <v>9999999.9900000002</v>
      </c>
      <c r="K554" t="s">
        <v>360</v>
      </c>
      <c r="L554" t="s">
        <v>359</v>
      </c>
      <c r="M554" t="s">
        <v>514</v>
      </c>
      <c r="P554" t="s">
        <v>107</v>
      </c>
      <c r="Q554" t="s">
        <v>107</v>
      </c>
      <c r="R554" t="s">
        <v>359</v>
      </c>
    </row>
    <row r="555" spans="1:18" x14ac:dyDescent="0.25">
      <c r="A555" t="str">
        <f>"16052"</f>
        <v>16052</v>
      </c>
      <c r="B555" t="str">
        <f>"05061"</f>
        <v>05061</v>
      </c>
      <c r="C555" t="str">
        <f>"1700"</f>
        <v>1700</v>
      </c>
      <c r="D555" t="str">
        <f>"05061"</f>
        <v>05061</v>
      </c>
      <c r="E555" t="s">
        <v>515</v>
      </c>
      <c r="F555" t="s">
        <v>516</v>
      </c>
      <c r="G555" t="str">
        <f>""</f>
        <v/>
      </c>
      <c r="H555" t="str">
        <f>" 00"</f>
        <v xml:space="preserve"> 00</v>
      </c>
      <c r="I555">
        <v>0.01</v>
      </c>
      <c r="J555">
        <v>9999999.9900000002</v>
      </c>
      <c r="K555" t="s">
        <v>360</v>
      </c>
      <c r="L555" t="s">
        <v>359</v>
      </c>
      <c r="M555" t="s">
        <v>514</v>
      </c>
      <c r="P555" t="s">
        <v>107</v>
      </c>
      <c r="Q555" t="s">
        <v>107</v>
      </c>
      <c r="R555" t="s">
        <v>359</v>
      </c>
    </row>
    <row r="556" spans="1:18" x14ac:dyDescent="0.25">
      <c r="A556" t="str">
        <f>"16053"</f>
        <v>16053</v>
      </c>
      <c r="B556" t="str">
        <f>"05060"</f>
        <v>05060</v>
      </c>
      <c r="C556" t="str">
        <f>"1700"</f>
        <v>1700</v>
      </c>
      <c r="D556" t="str">
        <f>"16053"</f>
        <v>16053</v>
      </c>
      <c r="E556" t="s">
        <v>517</v>
      </c>
      <c r="F556" t="s">
        <v>358</v>
      </c>
      <c r="G556" t="str">
        <f>""</f>
        <v/>
      </c>
      <c r="H556" t="str">
        <f>" 00"</f>
        <v xml:space="preserve"> 00</v>
      </c>
      <c r="I556">
        <v>0.01</v>
      </c>
      <c r="J556">
        <v>9999999.9900000002</v>
      </c>
      <c r="K556" t="s">
        <v>360</v>
      </c>
      <c r="L556" t="s">
        <v>359</v>
      </c>
      <c r="M556" t="s">
        <v>514</v>
      </c>
      <c r="P556" t="s">
        <v>107</v>
      </c>
      <c r="Q556" t="s">
        <v>107</v>
      </c>
      <c r="R556" t="s">
        <v>359</v>
      </c>
    </row>
    <row r="557" spans="1:18" x14ac:dyDescent="0.25">
      <c r="A557" t="str">
        <f>"84173"</f>
        <v>84173</v>
      </c>
      <c r="B557" t="str">
        <f>"07020"</f>
        <v>07020</v>
      </c>
      <c r="C557" t="str">
        <f>"1700"</f>
        <v>1700</v>
      </c>
      <c r="D557" t="str">
        <f>"84173"</f>
        <v>84173</v>
      </c>
      <c r="E557" t="s">
        <v>1039</v>
      </c>
      <c r="F557" t="s">
        <v>904</v>
      </c>
      <c r="G557" t="str">
        <f>""</f>
        <v/>
      </c>
      <c r="H557" t="str">
        <f>" 00"</f>
        <v xml:space="preserve"> 00</v>
      </c>
      <c r="I557">
        <v>0.01</v>
      </c>
      <c r="J557">
        <v>9999999.9900000002</v>
      </c>
      <c r="K557" t="s">
        <v>360</v>
      </c>
      <c r="L557" t="s">
        <v>1040</v>
      </c>
      <c r="M557" t="s">
        <v>971</v>
      </c>
      <c r="N557" t="s">
        <v>514</v>
      </c>
      <c r="P557" t="s">
        <v>107</v>
      </c>
      <c r="Q557" t="s">
        <v>107</v>
      </c>
      <c r="R557" t="s">
        <v>514</v>
      </c>
    </row>
    <row r="558" spans="1:18" x14ac:dyDescent="0.25">
      <c r="A558" t="str">
        <f>"84261"</f>
        <v>84261</v>
      </c>
      <c r="B558" t="str">
        <f>"07020"</f>
        <v>07020</v>
      </c>
      <c r="C558" t="str">
        <f>"1700"</f>
        <v>1700</v>
      </c>
      <c r="D558" t="str">
        <f>"84261"</f>
        <v>84261</v>
      </c>
      <c r="E558" t="s">
        <v>1110</v>
      </c>
      <c r="F558" t="s">
        <v>904</v>
      </c>
      <c r="G558" t="str">
        <f>""</f>
        <v/>
      </c>
      <c r="H558" t="str">
        <f>" 00"</f>
        <v xml:space="preserve"> 00</v>
      </c>
      <c r="I558">
        <v>0.01</v>
      </c>
      <c r="J558">
        <v>9999999.9900000002</v>
      </c>
      <c r="K558" t="s">
        <v>360</v>
      </c>
      <c r="L558" t="s">
        <v>698</v>
      </c>
      <c r="M558" t="s">
        <v>514</v>
      </c>
      <c r="P558" t="s">
        <v>107</v>
      </c>
      <c r="Q558" t="s">
        <v>107</v>
      </c>
      <c r="R558" t="s">
        <v>365</v>
      </c>
    </row>
    <row r="559" spans="1:18" x14ac:dyDescent="0.25">
      <c r="A559" t="str">
        <f>"84263"</f>
        <v>84263</v>
      </c>
      <c r="B559" t="str">
        <f>"07020"</f>
        <v>07020</v>
      </c>
      <c r="C559" t="str">
        <f>"1700"</f>
        <v>1700</v>
      </c>
      <c r="D559" t="str">
        <f>"84263"</f>
        <v>84263</v>
      </c>
      <c r="E559" t="s">
        <v>1113</v>
      </c>
      <c r="F559" t="s">
        <v>904</v>
      </c>
      <c r="G559" t="str">
        <f>""</f>
        <v/>
      </c>
      <c r="H559" t="str">
        <f>" 00"</f>
        <v xml:space="preserve"> 00</v>
      </c>
      <c r="I559">
        <v>0.01</v>
      </c>
      <c r="J559">
        <v>9999999.9900000002</v>
      </c>
      <c r="K559" t="s">
        <v>360</v>
      </c>
      <c r="L559" t="s">
        <v>514</v>
      </c>
      <c r="P559" t="s">
        <v>107</v>
      </c>
      <c r="Q559" t="s">
        <v>107</v>
      </c>
      <c r="R559" t="s">
        <v>365</v>
      </c>
    </row>
    <row r="560" spans="1:18" x14ac:dyDescent="0.25">
      <c r="A560" t="str">
        <f>"10001"</f>
        <v>10001</v>
      </c>
      <c r="B560" t="str">
        <f>"05500"</f>
        <v>05500</v>
      </c>
      <c r="C560" t="str">
        <f>"1700"</f>
        <v>1700</v>
      </c>
      <c r="D560" t="str">
        <f>"05500"</f>
        <v>05500</v>
      </c>
      <c r="E560" t="s">
        <v>20</v>
      </c>
      <c r="F560" t="s">
        <v>380</v>
      </c>
      <c r="G560" t="str">
        <f>""</f>
        <v/>
      </c>
      <c r="H560" t="str">
        <f>" 10"</f>
        <v xml:space="preserve"> 10</v>
      </c>
      <c r="I560">
        <v>0.01</v>
      </c>
      <c r="J560">
        <v>500</v>
      </c>
      <c r="K560" t="s">
        <v>381</v>
      </c>
      <c r="L560" t="s">
        <v>368</v>
      </c>
      <c r="M560" t="s">
        <v>371</v>
      </c>
      <c r="P560" t="s">
        <v>24</v>
      </c>
      <c r="Q560" t="s">
        <v>24</v>
      </c>
      <c r="R560" t="s">
        <v>381</v>
      </c>
    </row>
    <row r="561" spans="1:18" x14ac:dyDescent="0.25">
      <c r="A561" t="str">
        <f>"10001"</f>
        <v>10001</v>
      </c>
      <c r="B561" t="str">
        <f>"03060"</f>
        <v>03060</v>
      </c>
      <c r="C561" t="str">
        <f>"1400"</f>
        <v>1400</v>
      </c>
      <c r="D561" t="str">
        <f>"03060"</f>
        <v>03060</v>
      </c>
      <c r="E561" t="s">
        <v>20</v>
      </c>
      <c r="F561" t="s">
        <v>234</v>
      </c>
      <c r="G561" t="str">
        <f>""</f>
        <v/>
      </c>
      <c r="H561" t="str">
        <f>" 00"</f>
        <v xml:space="preserve"> 00</v>
      </c>
      <c r="I561">
        <v>0.01</v>
      </c>
      <c r="J561">
        <v>9999999.9900000002</v>
      </c>
      <c r="K561" t="s">
        <v>230</v>
      </c>
      <c r="L561" t="s">
        <v>235</v>
      </c>
      <c r="P561" t="s">
        <v>24</v>
      </c>
      <c r="Q561" t="s">
        <v>24</v>
      </c>
      <c r="R561" t="s">
        <v>231</v>
      </c>
    </row>
    <row r="562" spans="1:18" x14ac:dyDescent="0.25">
      <c r="A562" t="str">
        <f>"10001"</f>
        <v>10001</v>
      </c>
      <c r="B562" t="str">
        <f>"03070"</f>
        <v>03070</v>
      </c>
      <c r="C562" t="str">
        <f>"1400"</f>
        <v>1400</v>
      </c>
      <c r="D562" t="str">
        <f>"03070"</f>
        <v>03070</v>
      </c>
      <c r="E562" t="s">
        <v>20</v>
      </c>
      <c r="F562" t="s">
        <v>239</v>
      </c>
      <c r="G562" t="str">
        <f>""</f>
        <v/>
      </c>
      <c r="H562" t="str">
        <f>" 00"</f>
        <v xml:space="preserve"> 00</v>
      </c>
      <c r="I562">
        <v>0.01</v>
      </c>
      <c r="J562">
        <v>9999999.9900000002</v>
      </c>
      <c r="K562" t="s">
        <v>240</v>
      </c>
      <c r="L562" t="s">
        <v>241</v>
      </c>
      <c r="P562" t="s">
        <v>24</v>
      </c>
      <c r="Q562" t="s">
        <v>24</v>
      </c>
      <c r="R562" t="s">
        <v>241</v>
      </c>
    </row>
    <row r="563" spans="1:18" x14ac:dyDescent="0.25">
      <c r="A563" t="str">
        <f>"10001"</f>
        <v>10001</v>
      </c>
      <c r="B563" t="str">
        <f>"03890"</f>
        <v>03890</v>
      </c>
      <c r="C563" t="str">
        <f>"1400"</f>
        <v>1400</v>
      </c>
      <c r="D563" t="str">
        <f>"03890"</f>
        <v>03890</v>
      </c>
      <c r="E563" t="s">
        <v>20</v>
      </c>
      <c r="F563" t="s">
        <v>332</v>
      </c>
      <c r="G563" t="str">
        <f>""</f>
        <v/>
      </c>
      <c r="H563" t="str">
        <f>" 00"</f>
        <v xml:space="preserve"> 00</v>
      </c>
      <c r="I563">
        <v>0.01</v>
      </c>
      <c r="J563">
        <v>9999999.9900000002</v>
      </c>
      <c r="K563" t="s">
        <v>240</v>
      </c>
      <c r="L563" t="s">
        <v>217</v>
      </c>
      <c r="P563" t="s">
        <v>230</v>
      </c>
      <c r="Q563" t="s">
        <v>230</v>
      </c>
      <c r="R563" t="s">
        <v>231</v>
      </c>
    </row>
    <row r="564" spans="1:18" x14ac:dyDescent="0.25">
      <c r="A564" t="str">
        <f>"13003"</f>
        <v>13003</v>
      </c>
      <c r="B564" t="str">
        <f>"03050"</f>
        <v>03050</v>
      </c>
      <c r="C564" t="str">
        <f>"1400"</f>
        <v>1400</v>
      </c>
      <c r="D564" t="str">
        <f>""</f>
        <v/>
      </c>
      <c r="E564" t="s">
        <v>455</v>
      </c>
      <c r="F564" t="s">
        <v>229</v>
      </c>
      <c r="G564" t="str">
        <f>""</f>
        <v/>
      </c>
      <c r="H564" t="str">
        <f>" 00"</f>
        <v xml:space="preserve"> 00</v>
      </c>
      <c r="I564">
        <v>0.01</v>
      </c>
      <c r="J564">
        <v>9999999.9900000002</v>
      </c>
      <c r="K564" t="s">
        <v>240</v>
      </c>
      <c r="P564" t="s">
        <v>230</v>
      </c>
      <c r="Q564" t="s">
        <v>230</v>
      </c>
      <c r="R564" t="s">
        <v>231</v>
      </c>
    </row>
    <row r="565" spans="1:18" x14ac:dyDescent="0.25">
      <c r="A565" t="str">
        <f>"14001"</f>
        <v>14001</v>
      </c>
      <c r="B565" t="str">
        <f>"03050"</f>
        <v>03050</v>
      </c>
      <c r="C565" t="str">
        <f>"1400"</f>
        <v>1400</v>
      </c>
      <c r="D565" t="str">
        <f>""</f>
        <v/>
      </c>
      <c r="E565" t="s">
        <v>458</v>
      </c>
      <c r="F565" t="s">
        <v>229</v>
      </c>
      <c r="G565" t="str">
        <f>""</f>
        <v/>
      </c>
      <c r="H565" t="str">
        <f>" 00"</f>
        <v xml:space="preserve"> 00</v>
      </c>
      <c r="I565">
        <v>0.01</v>
      </c>
      <c r="J565">
        <v>9999999.9900000002</v>
      </c>
      <c r="K565" t="s">
        <v>240</v>
      </c>
      <c r="P565" t="s">
        <v>230</v>
      </c>
      <c r="Q565" t="s">
        <v>230</v>
      </c>
      <c r="R565" t="s">
        <v>231</v>
      </c>
    </row>
    <row r="566" spans="1:18" x14ac:dyDescent="0.25">
      <c r="A566" t="str">
        <f>"14002"</f>
        <v>14002</v>
      </c>
      <c r="B566" t="str">
        <f>"03050"</f>
        <v>03050</v>
      </c>
      <c r="C566" t="str">
        <f>"1400"</f>
        <v>1400</v>
      </c>
      <c r="D566" t="str">
        <f>""</f>
        <v/>
      </c>
      <c r="E566" t="s">
        <v>459</v>
      </c>
      <c r="F566" t="s">
        <v>229</v>
      </c>
      <c r="G566" t="str">
        <f>""</f>
        <v/>
      </c>
      <c r="H566" t="str">
        <f>" 00"</f>
        <v xml:space="preserve"> 00</v>
      </c>
      <c r="I566">
        <v>0.01</v>
      </c>
      <c r="J566">
        <v>9999999.9900000002</v>
      </c>
      <c r="K566" t="s">
        <v>240</v>
      </c>
      <c r="P566" t="s">
        <v>230</v>
      </c>
      <c r="Q566" t="s">
        <v>230</v>
      </c>
      <c r="R566" t="s">
        <v>231</v>
      </c>
    </row>
    <row r="567" spans="1:18" x14ac:dyDescent="0.25">
      <c r="A567" t="str">
        <f>"14004"</f>
        <v>14004</v>
      </c>
      <c r="B567" t="str">
        <f>"03070"</f>
        <v>03070</v>
      </c>
      <c r="C567" t="str">
        <f>"1400"</f>
        <v>1400</v>
      </c>
      <c r="D567" t="str">
        <f>""</f>
        <v/>
      </c>
      <c r="E567" t="s">
        <v>460</v>
      </c>
      <c r="F567" t="s">
        <v>239</v>
      </c>
      <c r="G567" t="str">
        <f>""</f>
        <v/>
      </c>
      <c r="H567" t="str">
        <f>" 00"</f>
        <v xml:space="preserve"> 00</v>
      </c>
      <c r="I567">
        <v>0.01</v>
      </c>
      <c r="J567">
        <v>9999999.9900000002</v>
      </c>
      <c r="K567" t="s">
        <v>240</v>
      </c>
      <c r="P567" t="s">
        <v>230</v>
      </c>
      <c r="Q567" t="s">
        <v>230</v>
      </c>
      <c r="R567" t="s">
        <v>231</v>
      </c>
    </row>
    <row r="568" spans="1:18" x14ac:dyDescent="0.25">
      <c r="A568" t="str">
        <f>"14006"</f>
        <v>14006</v>
      </c>
      <c r="B568" t="str">
        <f>"03050"</f>
        <v>03050</v>
      </c>
      <c r="C568" t="str">
        <f>"1400"</f>
        <v>1400</v>
      </c>
      <c r="D568" t="str">
        <f>""</f>
        <v/>
      </c>
      <c r="E568" t="s">
        <v>461</v>
      </c>
      <c r="F568" t="s">
        <v>229</v>
      </c>
      <c r="G568" t="str">
        <f>""</f>
        <v/>
      </c>
      <c r="H568" t="str">
        <f>" 00"</f>
        <v xml:space="preserve"> 00</v>
      </c>
      <c r="I568">
        <v>0.01</v>
      </c>
      <c r="J568">
        <v>9999999.9900000002</v>
      </c>
      <c r="K568" t="s">
        <v>240</v>
      </c>
      <c r="P568" t="s">
        <v>230</v>
      </c>
      <c r="Q568" t="s">
        <v>230</v>
      </c>
      <c r="R568" t="s">
        <v>231</v>
      </c>
    </row>
    <row r="569" spans="1:18" x14ac:dyDescent="0.25">
      <c r="A569" t="str">
        <f>"14007"</f>
        <v>14007</v>
      </c>
      <c r="B569" t="str">
        <f>"03050"</f>
        <v>03050</v>
      </c>
      <c r="C569" t="str">
        <f>"1400"</f>
        <v>1400</v>
      </c>
      <c r="D569" t="str">
        <f>""</f>
        <v/>
      </c>
      <c r="E569" t="s">
        <v>462</v>
      </c>
      <c r="F569" t="s">
        <v>229</v>
      </c>
      <c r="G569" t="str">
        <f>""</f>
        <v/>
      </c>
      <c r="H569" t="str">
        <f>" 00"</f>
        <v xml:space="preserve"> 00</v>
      </c>
      <c r="I569">
        <v>0.01</v>
      </c>
      <c r="J569">
        <v>9999999.9900000002</v>
      </c>
      <c r="K569" t="s">
        <v>240</v>
      </c>
      <c r="P569" t="s">
        <v>230</v>
      </c>
      <c r="Q569" t="s">
        <v>230</v>
      </c>
      <c r="R569" t="s">
        <v>231</v>
      </c>
    </row>
    <row r="570" spans="1:18" x14ac:dyDescent="0.25">
      <c r="A570" t="str">
        <f>"14008"</f>
        <v>14008</v>
      </c>
      <c r="B570" t="str">
        <f>"03050"</f>
        <v>03050</v>
      </c>
      <c r="C570" t="str">
        <f>"1400"</f>
        <v>1400</v>
      </c>
      <c r="D570" t="str">
        <f>""</f>
        <v/>
      </c>
      <c r="E570" t="s">
        <v>463</v>
      </c>
      <c r="F570" t="s">
        <v>229</v>
      </c>
      <c r="G570" t="str">
        <f>""</f>
        <v/>
      </c>
      <c r="H570" t="str">
        <f>" 00"</f>
        <v xml:space="preserve"> 00</v>
      </c>
      <c r="I570">
        <v>0.01</v>
      </c>
      <c r="J570">
        <v>9999999.9900000002</v>
      </c>
      <c r="K570" t="s">
        <v>240</v>
      </c>
      <c r="P570" t="s">
        <v>230</v>
      </c>
      <c r="Q570" t="s">
        <v>230</v>
      </c>
      <c r="R570" t="s">
        <v>231</v>
      </c>
    </row>
    <row r="571" spans="1:18" x14ac:dyDescent="0.25">
      <c r="A571" t="str">
        <f>"18611"</f>
        <v>18611</v>
      </c>
      <c r="B571" t="str">
        <f>"03050"</f>
        <v>03050</v>
      </c>
      <c r="C571" t="str">
        <f>"1800"</f>
        <v>1800</v>
      </c>
      <c r="D571" t="str">
        <f>""</f>
        <v/>
      </c>
      <c r="E571" t="s">
        <v>661</v>
      </c>
      <c r="F571" t="s">
        <v>229</v>
      </c>
      <c r="G571" t="str">
        <f>""</f>
        <v/>
      </c>
      <c r="H571" t="str">
        <f>" 00"</f>
        <v xml:space="preserve"> 00</v>
      </c>
      <c r="I571">
        <v>0.01</v>
      </c>
      <c r="J571">
        <v>9999999.9900000002</v>
      </c>
      <c r="K571" t="s">
        <v>240</v>
      </c>
      <c r="P571" t="s">
        <v>230</v>
      </c>
      <c r="Q571" t="s">
        <v>230</v>
      </c>
      <c r="R571" t="s">
        <v>231</v>
      </c>
    </row>
    <row r="572" spans="1:18" x14ac:dyDescent="0.25">
      <c r="A572" t="str">
        <f>"32005"</f>
        <v>32005</v>
      </c>
      <c r="B572" t="str">
        <f>"03100"</f>
        <v>03100</v>
      </c>
      <c r="C572" t="str">
        <f>"1930"</f>
        <v>1930</v>
      </c>
      <c r="D572" t="str">
        <f>"03100"</f>
        <v>03100</v>
      </c>
      <c r="E572" t="s">
        <v>869</v>
      </c>
      <c r="F572" t="s">
        <v>655</v>
      </c>
      <c r="G572" t="str">
        <f>""</f>
        <v/>
      </c>
      <c r="H572" t="str">
        <f>" 00"</f>
        <v xml:space="preserve"> 00</v>
      </c>
      <c r="I572">
        <v>0.01</v>
      </c>
      <c r="J572">
        <v>9999999.9900000002</v>
      </c>
      <c r="K572" t="s">
        <v>240</v>
      </c>
      <c r="L572" t="s">
        <v>870</v>
      </c>
      <c r="P572" t="s">
        <v>230</v>
      </c>
      <c r="Q572" t="s">
        <v>230</v>
      </c>
      <c r="R572" t="s">
        <v>230</v>
      </c>
    </row>
    <row r="573" spans="1:18" x14ac:dyDescent="0.25">
      <c r="A573" t="str">
        <f>"83001"</f>
        <v>83001</v>
      </c>
      <c r="B573" t="str">
        <f>"07010"</f>
        <v>07010</v>
      </c>
      <c r="C573" t="str">
        <f>"1800"</f>
        <v>1800</v>
      </c>
      <c r="D573" t="str">
        <f>""</f>
        <v/>
      </c>
      <c r="E573" t="s">
        <v>463</v>
      </c>
      <c r="F573" t="s">
        <v>901</v>
      </c>
      <c r="G573" t="str">
        <f>""</f>
        <v/>
      </c>
      <c r="H573" t="str">
        <f>" 00"</f>
        <v xml:space="preserve"> 00</v>
      </c>
      <c r="I573">
        <v>0.01</v>
      </c>
      <c r="J573">
        <v>9999999.9900000002</v>
      </c>
      <c r="K573" t="s">
        <v>240</v>
      </c>
      <c r="P573" t="s">
        <v>230</v>
      </c>
      <c r="Q573" t="s">
        <v>230</v>
      </c>
      <c r="R573" t="s">
        <v>231</v>
      </c>
    </row>
    <row r="574" spans="1:18" x14ac:dyDescent="0.25">
      <c r="A574" t="str">
        <f>"83034"</f>
        <v>83034</v>
      </c>
      <c r="B574" t="str">
        <f>"07010"</f>
        <v>07010</v>
      </c>
      <c r="C574" t="str">
        <f>"1800"</f>
        <v>1800</v>
      </c>
      <c r="D574" t="str">
        <f>""</f>
        <v/>
      </c>
      <c r="E574" t="s">
        <v>902</v>
      </c>
      <c r="F574" t="s">
        <v>901</v>
      </c>
      <c r="G574" t="str">
        <f>""</f>
        <v/>
      </c>
      <c r="H574" t="str">
        <f>" 00"</f>
        <v xml:space="preserve"> 00</v>
      </c>
      <c r="I574">
        <v>0.01</v>
      </c>
      <c r="J574">
        <v>9999999.9900000002</v>
      </c>
      <c r="K574" t="s">
        <v>240</v>
      </c>
      <c r="P574" t="s">
        <v>230</v>
      </c>
      <c r="Q574" t="s">
        <v>230</v>
      </c>
      <c r="R574" t="s">
        <v>231</v>
      </c>
    </row>
    <row r="575" spans="1:18" x14ac:dyDescent="0.25">
      <c r="A575" t="str">
        <f>"83999"</f>
        <v>83999</v>
      </c>
      <c r="B575" t="str">
        <f>"07010"</f>
        <v>07010</v>
      </c>
      <c r="C575" t="str">
        <f>"1800"</f>
        <v>1800</v>
      </c>
      <c r="D575" t="str">
        <f>""</f>
        <v/>
      </c>
      <c r="E575" t="s">
        <v>461</v>
      </c>
      <c r="F575" t="s">
        <v>901</v>
      </c>
      <c r="G575" t="str">
        <f>""</f>
        <v/>
      </c>
      <c r="H575" t="str">
        <f>" 00"</f>
        <v xml:space="preserve"> 00</v>
      </c>
      <c r="I575">
        <v>0.01</v>
      </c>
      <c r="J575">
        <v>9999999.9900000002</v>
      </c>
      <c r="K575" t="s">
        <v>240</v>
      </c>
      <c r="P575" t="s">
        <v>230</v>
      </c>
      <c r="Q575" t="s">
        <v>230</v>
      </c>
      <c r="R575" t="s">
        <v>231</v>
      </c>
    </row>
    <row r="576" spans="1:18" x14ac:dyDescent="0.25">
      <c r="A576" t="str">
        <f>"10001"</f>
        <v>10001</v>
      </c>
      <c r="B576" t="str">
        <f>"03210"</f>
        <v>03210</v>
      </c>
      <c r="C576" t="str">
        <f>"1400"</f>
        <v>1400</v>
      </c>
      <c r="D576" t="str">
        <f>"03210"</f>
        <v>03210</v>
      </c>
      <c r="E576" t="s">
        <v>20</v>
      </c>
      <c r="F576" t="s">
        <v>273</v>
      </c>
      <c r="G576" t="str">
        <f>""</f>
        <v/>
      </c>
      <c r="H576" t="str">
        <f>" 00"</f>
        <v xml:space="preserve"> 00</v>
      </c>
      <c r="I576">
        <v>0.01</v>
      </c>
      <c r="J576">
        <v>9999999.9900000002</v>
      </c>
      <c r="K576" t="s">
        <v>274</v>
      </c>
      <c r="L576" t="s">
        <v>188</v>
      </c>
      <c r="P576" t="s">
        <v>107</v>
      </c>
      <c r="Q576" t="s">
        <v>107</v>
      </c>
      <c r="R576" t="s">
        <v>190</v>
      </c>
    </row>
    <row r="577" spans="1:18" x14ac:dyDescent="0.25">
      <c r="A577" t="str">
        <f>"84233"</f>
        <v>84233</v>
      </c>
      <c r="B577" t="str">
        <f>"07020"</f>
        <v>07020</v>
      </c>
      <c r="C577" t="str">
        <f>"1700"</f>
        <v>1700</v>
      </c>
      <c r="D577" t="str">
        <f>"84233"</f>
        <v>84233</v>
      </c>
      <c r="E577" t="s">
        <v>1081</v>
      </c>
      <c r="F577" t="s">
        <v>904</v>
      </c>
      <c r="G577" t="str">
        <f>""</f>
        <v/>
      </c>
      <c r="H577" t="str">
        <f>" 00"</f>
        <v xml:space="preserve"> 00</v>
      </c>
      <c r="I577">
        <v>0.01</v>
      </c>
      <c r="J577">
        <v>9999999.9900000002</v>
      </c>
      <c r="K577" t="s">
        <v>1082</v>
      </c>
      <c r="L577" t="s">
        <v>179</v>
      </c>
      <c r="P577" t="s">
        <v>107</v>
      </c>
      <c r="Q577" t="s">
        <v>107</v>
      </c>
      <c r="R577" t="s">
        <v>909</v>
      </c>
    </row>
    <row r="578" spans="1:18" x14ac:dyDescent="0.25">
      <c r="A578" t="str">
        <f>"25171"</f>
        <v>25171</v>
      </c>
      <c r="B578" t="str">
        <f>"01750"</f>
        <v>01750</v>
      </c>
      <c r="C578" t="str">
        <f>"1600"</f>
        <v>1600</v>
      </c>
      <c r="D578" t="str">
        <f>"25171"</f>
        <v>25171</v>
      </c>
      <c r="E578" t="s">
        <v>827</v>
      </c>
      <c r="F578" t="s">
        <v>163</v>
      </c>
      <c r="G578" t="str">
        <f>"GR0025171"</f>
        <v>GR0025171</v>
      </c>
      <c r="H578" t="str">
        <f>" 00"</f>
        <v xml:space="preserve"> 00</v>
      </c>
      <c r="I578">
        <v>0.01</v>
      </c>
      <c r="J578">
        <v>9999999.9900000002</v>
      </c>
      <c r="K578" t="s">
        <v>148</v>
      </c>
      <c r="L578" t="s">
        <v>140</v>
      </c>
      <c r="M578" t="s">
        <v>164</v>
      </c>
      <c r="O578" t="s">
        <v>828</v>
      </c>
      <c r="P578" t="s">
        <v>24</v>
      </c>
      <c r="Q578" t="s">
        <v>24</v>
      </c>
      <c r="R578" t="s">
        <v>139</v>
      </c>
    </row>
    <row r="579" spans="1:18" x14ac:dyDescent="0.25">
      <c r="A579" t="str">
        <f>"84139"</f>
        <v>84139</v>
      </c>
      <c r="B579" t="str">
        <f>"07020"</f>
        <v>07020</v>
      </c>
      <c r="C579" t="str">
        <f>"1700"</f>
        <v>1700</v>
      </c>
      <c r="D579" t="str">
        <f>"84139"</f>
        <v>84139</v>
      </c>
      <c r="E579" t="s">
        <v>1026</v>
      </c>
      <c r="F579" t="s">
        <v>904</v>
      </c>
      <c r="G579" t="str">
        <f>""</f>
        <v/>
      </c>
      <c r="H579" t="str">
        <f>" 00"</f>
        <v xml:space="preserve"> 00</v>
      </c>
      <c r="I579">
        <v>0.01</v>
      </c>
      <c r="J579">
        <v>9999999.9900000002</v>
      </c>
      <c r="K579" t="s">
        <v>1027</v>
      </c>
      <c r="L579" t="s">
        <v>59</v>
      </c>
      <c r="P579" t="s">
        <v>107</v>
      </c>
      <c r="Q579" t="s">
        <v>107</v>
      </c>
      <c r="R579" t="s">
        <v>1027</v>
      </c>
    </row>
    <row r="580" spans="1:18" x14ac:dyDescent="0.25">
      <c r="A580" t="str">
        <f>"84265"</f>
        <v>84265</v>
      </c>
      <c r="B580" t="str">
        <f>"07020"</f>
        <v>07020</v>
      </c>
      <c r="C580" t="str">
        <f>"1700"</f>
        <v>1700</v>
      </c>
      <c r="D580" t="str">
        <f>"84265"</f>
        <v>84265</v>
      </c>
      <c r="E580" t="s">
        <v>1115</v>
      </c>
      <c r="F580" t="s">
        <v>904</v>
      </c>
      <c r="G580" t="str">
        <f>""</f>
        <v/>
      </c>
      <c r="H580" t="str">
        <f>" 00"</f>
        <v xml:space="preserve"> 00</v>
      </c>
      <c r="I580">
        <v>0.01</v>
      </c>
      <c r="J580">
        <v>9999999.9900000002</v>
      </c>
      <c r="K580" t="s">
        <v>1116</v>
      </c>
      <c r="L580" t="s">
        <v>941</v>
      </c>
      <c r="P580" t="s">
        <v>107</v>
      </c>
      <c r="Q580" t="s">
        <v>107</v>
      </c>
      <c r="R580" t="s">
        <v>87</v>
      </c>
    </row>
    <row r="581" spans="1:18" x14ac:dyDescent="0.25">
      <c r="A581" t="str">
        <f>"84235"</f>
        <v>84235</v>
      </c>
      <c r="B581" t="str">
        <f>"07020"</f>
        <v>07020</v>
      </c>
      <c r="C581" t="str">
        <f>"1700"</f>
        <v>1700</v>
      </c>
      <c r="D581" t="str">
        <f>"84235"</f>
        <v>84235</v>
      </c>
      <c r="E581" t="s">
        <v>1083</v>
      </c>
      <c r="F581" t="s">
        <v>904</v>
      </c>
      <c r="G581" t="str">
        <f>""</f>
        <v/>
      </c>
      <c r="H581" t="str">
        <f>" 00"</f>
        <v xml:space="preserve"> 00</v>
      </c>
      <c r="I581">
        <v>0.01</v>
      </c>
      <c r="J581">
        <v>9999999.9900000002</v>
      </c>
      <c r="K581" t="s">
        <v>907</v>
      </c>
      <c r="P581" t="s">
        <v>107</v>
      </c>
      <c r="Q581" t="s">
        <v>107</v>
      </c>
      <c r="R581" t="s">
        <v>907</v>
      </c>
    </row>
    <row r="582" spans="1:18" x14ac:dyDescent="0.25">
      <c r="A582" t="str">
        <f>"10001"</f>
        <v>10001</v>
      </c>
      <c r="B582" t="str">
        <f>"01750"</f>
        <v>01750</v>
      </c>
      <c r="C582" t="str">
        <f>"1100"</f>
        <v>1100</v>
      </c>
      <c r="D582" t="str">
        <f>"01750"</f>
        <v>01750</v>
      </c>
      <c r="E582" t="s">
        <v>20</v>
      </c>
      <c r="F582" t="s">
        <v>163</v>
      </c>
      <c r="G582" t="str">
        <f>""</f>
        <v/>
      </c>
      <c r="H582" t="str">
        <f>" 20"</f>
        <v xml:space="preserve"> 20</v>
      </c>
      <c r="I582">
        <v>500.01</v>
      </c>
      <c r="J582">
        <v>9999999.9900000002</v>
      </c>
      <c r="K582" t="s">
        <v>164</v>
      </c>
      <c r="L582" t="s">
        <v>140</v>
      </c>
      <c r="M582" t="s">
        <v>148</v>
      </c>
      <c r="P582" t="s">
        <v>24</v>
      </c>
      <c r="Q582" t="s">
        <v>24</v>
      </c>
      <c r="R582" t="s">
        <v>139</v>
      </c>
    </row>
    <row r="583" spans="1:18" x14ac:dyDescent="0.25">
      <c r="A583" t="str">
        <f>"84251"</f>
        <v>84251</v>
      </c>
      <c r="B583" t="str">
        <f>"07020"</f>
        <v>07020</v>
      </c>
      <c r="C583" t="str">
        <f>"1700"</f>
        <v>1700</v>
      </c>
      <c r="D583" t="str">
        <f>"84251"</f>
        <v>84251</v>
      </c>
      <c r="E583" t="s">
        <v>1094</v>
      </c>
      <c r="F583" t="s">
        <v>904</v>
      </c>
      <c r="G583" t="str">
        <f>""</f>
        <v/>
      </c>
      <c r="H583" t="str">
        <f>" 00"</f>
        <v xml:space="preserve"> 00</v>
      </c>
      <c r="I583">
        <v>0.01</v>
      </c>
      <c r="J583">
        <v>9999999.9900000002</v>
      </c>
      <c r="K583" t="s">
        <v>76</v>
      </c>
      <c r="L583" t="s">
        <v>365</v>
      </c>
      <c r="M583" t="s">
        <v>59</v>
      </c>
      <c r="P583" t="s">
        <v>107</v>
      </c>
      <c r="Q583" t="s">
        <v>107</v>
      </c>
      <c r="R583" t="s">
        <v>365</v>
      </c>
    </row>
    <row r="584" spans="1:18" x14ac:dyDescent="0.25">
      <c r="A584" t="str">
        <f>"10001"</f>
        <v>10001</v>
      </c>
      <c r="B584" t="str">
        <f>"01230"</f>
        <v>01230</v>
      </c>
      <c r="C584" t="str">
        <f>"1300"</f>
        <v>1300</v>
      </c>
      <c r="D584" t="str">
        <f>"01230"</f>
        <v>01230</v>
      </c>
      <c r="E584" t="s">
        <v>20</v>
      </c>
      <c r="F584" t="s">
        <v>62</v>
      </c>
      <c r="G584" t="str">
        <f>""</f>
        <v/>
      </c>
      <c r="H584" t="str">
        <f>" 00"</f>
        <v xml:space="preserve"> 00</v>
      </c>
      <c r="I584">
        <v>0.01</v>
      </c>
      <c r="J584">
        <v>9999999.9900000002</v>
      </c>
      <c r="K584" t="s">
        <v>63</v>
      </c>
      <c r="L584" t="s">
        <v>64</v>
      </c>
      <c r="M584" t="s">
        <v>65</v>
      </c>
      <c r="P584" t="s">
        <v>29</v>
      </c>
      <c r="Q584" t="s">
        <v>29</v>
      </c>
      <c r="R584" t="s">
        <v>66</v>
      </c>
    </row>
    <row r="585" spans="1:18" x14ac:dyDescent="0.25">
      <c r="A585" t="str">
        <f>"10001"</f>
        <v>10001</v>
      </c>
      <c r="B585" t="str">
        <f>"01231"</f>
        <v>01231</v>
      </c>
      <c r="C585" t="str">
        <f>"1300"</f>
        <v>1300</v>
      </c>
      <c r="D585" t="str">
        <f>"01231"</f>
        <v>01231</v>
      </c>
      <c r="E585" t="s">
        <v>20</v>
      </c>
      <c r="F585" t="s">
        <v>67</v>
      </c>
      <c r="G585" t="str">
        <f>""</f>
        <v/>
      </c>
      <c r="H585" t="str">
        <f>" 00"</f>
        <v xml:space="preserve"> 00</v>
      </c>
      <c r="I585">
        <v>0.01</v>
      </c>
      <c r="J585">
        <v>9999999.9900000002</v>
      </c>
      <c r="K585" t="s">
        <v>63</v>
      </c>
      <c r="L585" t="s">
        <v>64</v>
      </c>
      <c r="M585" t="s">
        <v>65</v>
      </c>
      <c r="P585" t="s">
        <v>29</v>
      </c>
      <c r="Q585" t="s">
        <v>29</v>
      </c>
      <c r="R585" t="s">
        <v>66</v>
      </c>
    </row>
    <row r="586" spans="1:18" x14ac:dyDescent="0.25">
      <c r="A586" t="str">
        <f>"18508"</f>
        <v>18508</v>
      </c>
      <c r="B586" t="str">
        <f>"01230"</f>
        <v>01230</v>
      </c>
      <c r="C586" t="str">
        <f>"1300"</f>
        <v>1300</v>
      </c>
      <c r="D586" t="str">
        <f>""</f>
        <v/>
      </c>
      <c r="E586" t="s">
        <v>626</v>
      </c>
      <c r="F586" t="s">
        <v>62</v>
      </c>
      <c r="G586" t="str">
        <f>""</f>
        <v/>
      </c>
      <c r="H586" t="str">
        <f>" 00"</f>
        <v xml:space="preserve"> 00</v>
      </c>
      <c r="I586">
        <v>0.01</v>
      </c>
      <c r="J586">
        <v>9999999.9900000002</v>
      </c>
      <c r="K586" t="s">
        <v>63</v>
      </c>
      <c r="L586" t="s">
        <v>65</v>
      </c>
      <c r="P586" t="s">
        <v>29</v>
      </c>
      <c r="Q586" t="s">
        <v>29</v>
      </c>
      <c r="R586" t="s">
        <v>66</v>
      </c>
    </row>
    <row r="587" spans="1:18" x14ac:dyDescent="0.25">
      <c r="A587" t="str">
        <f>"10001"</f>
        <v>10001</v>
      </c>
      <c r="B587" t="str">
        <f>"01810"</f>
        <v>01810</v>
      </c>
      <c r="C587" t="str">
        <f>"1100"</f>
        <v>1100</v>
      </c>
      <c r="D587" t="str">
        <f>"01810"</f>
        <v>01810</v>
      </c>
      <c r="E587" t="s">
        <v>20</v>
      </c>
      <c r="F587" t="s">
        <v>182</v>
      </c>
      <c r="G587" t="str">
        <f>""</f>
        <v/>
      </c>
      <c r="H587" t="str">
        <f>" 00"</f>
        <v xml:space="preserve"> 00</v>
      </c>
      <c r="I587">
        <v>0.01</v>
      </c>
      <c r="J587">
        <v>9999999.9900000002</v>
      </c>
      <c r="K587" t="s">
        <v>183</v>
      </c>
      <c r="L587" t="s">
        <v>104</v>
      </c>
      <c r="M587" t="s">
        <v>105</v>
      </c>
      <c r="N587" t="s">
        <v>106</v>
      </c>
      <c r="P587" t="s">
        <v>107</v>
      </c>
      <c r="Q587" t="s">
        <v>107</v>
      </c>
      <c r="R587" t="s">
        <v>108</v>
      </c>
    </row>
    <row r="588" spans="1:18" x14ac:dyDescent="0.25">
      <c r="A588" t="str">
        <f>"18518"</f>
        <v>18518</v>
      </c>
      <c r="B588" t="str">
        <f>"01810"</f>
        <v>01810</v>
      </c>
      <c r="C588" t="str">
        <f>"1100"</f>
        <v>1100</v>
      </c>
      <c r="D588" t="str">
        <f>""</f>
        <v/>
      </c>
      <c r="E588" t="s">
        <v>634</v>
      </c>
      <c r="F588" t="s">
        <v>182</v>
      </c>
      <c r="G588" t="str">
        <f>""</f>
        <v/>
      </c>
      <c r="H588" t="str">
        <f>" 00"</f>
        <v xml:space="preserve"> 00</v>
      </c>
      <c r="I588">
        <v>0.01</v>
      </c>
      <c r="J588">
        <v>9999999.9900000002</v>
      </c>
      <c r="K588" t="s">
        <v>183</v>
      </c>
      <c r="L588" t="s">
        <v>104</v>
      </c>
      <c r="M588" t="s">
        <v>105</v>
      </c>
      <c r="N588" t="s">
        <v>106</v>
      </c>
      <c r="P588" t="s">
        <v>107</v>
      </c>
      <c r="Q588" t="s">
        <v>107</v>
      </c>
      <c r="R588" t="s">
        <v>108</v>
      </c>
    </row>
    <row r="589" spans="1:18" x14ac:dyDescent="0.25">
      <c r="A589" t="str">
        <f>"21215"</f>
        <v>21215</v>
      </c>
      <c r="B589" t="str">
        <f>"01810"</f>
        <v>01810</v>
      </c>
      <c r="C589" t="str">
        <f>"1200"</f>
        <v>1200</v>
      </c>
      <c r="D589" t="str">
        <f>"21215"</f>
        <v>21215</v>
      </c>
      <c r="E589" t="s">
        <v>761</v>
      </c>
      <c r="F589" t="s">
        <v>182</v>
      </c>
      <c r="G589" t="str">
        <f>"GR0021215"</f>
        <v>GR0021215</v>
      </c>
      <c r="H589" t="str">
        <f>" 00"</f>
        <v xml:space="preserve"> 00</v>
      </c>
      <c r="I589">
        <v>0.01</v>
      </c>
      <c r="J589">
        <v>9999999.9900000002</v>
      </c>
      <c r="K589" t="s">
        <v>183</v>
      </c>
      <c r="L589" t="s">
        <v>104</v>
      </c>
      <c r="M589" t="s">
        <v>105</v>
      </c>
      <c r="N589" t="s">
        <v>106</v>
      </c>
      <c r="O589" t="s">
        <v>183</v>
      </c>
      <c r="P589" t="s">
        <v>107</v>
      </c>
      <c r="Q589" t="s">
        <v>107</v>
      </c>
      <c r="R589" t="s">
        <v>108</v>
      </c>
    </row>
    <row r="590" spans="1:18" x14ac:dyDescent="0.25">
      <c r="A590" t="str">
        <f>"25182"</f>
        <v>25182</v>
      </c>
      <c r="B590" t="str">
        <f>"01810"</f>
        <v>01810</v>
      </c>
      <c r="C590" t="str">
        <f>"1300"</f>
        <v>1300</v>
      </c>
      <c r="D590" t="str">
        <f>"25182"</f>
        <v>25182</v>
      </c>
      <c r="E590" t="s">
        <v>841</v>
      </c>
      <c r="F590" t="s">
        <v>182</v>
      </c>
      <c r="G590" t="str">
        <f>"GR0025182"</f>
        <v>GR0025182</v>
      </c>
      <c r="H590" t="str">
        <f>" 00"</f>
        <v xml:space="preserve"> 00</v>
      </c>
      <c r="I590">
        <v>0.01</v>
      </c>
      <c r="J590">
        <v>9999999.9900000002</v>
      </c>
      <c r="K590" t="s">
        <v>183</v>
      </c>
      <c r="L590" t="s">
        <v>104</v>
      </c>
      <c r="M590" t="s">
        <v>710</v>
      </c>
      <c r="N590" t="s">
        <v>106</v>
      </c>
      <c r="O590" t="s">
        <v>842</v>
      </c>
      <c r="P590" t="s">
        <v>107</v>
      </c>
      <c r="Q590" t="s">
        <v>107</v>
      </c>
      <c r="R590" t="s">
        <v>108</v>
      </c>
    </row>
    <row r="591" spans="1:18" x14ac:dyDescent="0.25">
      <c r="A591" t="str">
        <f>"84086"</f>
        <v>84086</v>
      </c>
      <c r="B591" t="str">
        <f>"07020"</f>
        <v>07020</v>
      </c>
      <c r="C591" t="str">
        <f>"1700"</f>
        <v>1700</v>
      </c>
      <c r="D591" t="str">
        <f>"84086"</f>
        <v>84086</v>
      </c>
      <c r="E591" t="s">
        <v>984</v>
      </c>
      <c r="F591" t="s">
        <v>904</v>
      </c>
      <c r="G591" t="str">
        <f>""</f>
        <v/>
      </c>
      <c r="H591" t="str">
        <f>" 00"</f>
        <v xml:space="preserve"> 00</v>
      </c>
      <c r="I591">
        <v>0.01</v>
      </c>
      <c r="J591">
        <v>9999999.9900000002</v>
      </c>
      <c r="K591" t="s">
        <v>183</v>
      </c>
      <c r="L591" t="s">
        <v>27</v>
      </c>
      <c r="P591" t="s">
        <v>107</v>
      </c>
      <c r="Q591" t="s">
        <v>107</v>
      </c>
      <c r="R591" t="s">
        <v>108</v>
      </c>
    </row>
    <row r="592" spans="1:18" x14ac:dyDescent="0.25">
      <c r="A592" t="str">
        <f>"85025"</f>
        <v>85025</v>
      </c>
      <c r="B592" t="str">
        <f>"07030"</f>
        <v>07030</v>
      </c>
      <c r="C592" t="str">
        <f>"8000"</f>
        <v>8000</v>
      </c>
      <c r="D592" t="str">
        <f>"85025"</f>
        <v>85025</v>
      </c>
      <c r="E592" t="s">
        <v>1125</v>
      </c>
      <c r="F592" t="s">
        <v>1121</v>
      </c>
      <c r="G592" t="str">
        <f>""</f>
        <v/>
      </c>
      <c r="H592" t="str">
        <f>" 00"</f>
        <v xml:space="preserve"> 00</v>
      </c>
      <c r="I592">
        <v>0.01</v>
      </c>
      <c r="J592">
        <v>9999999.9900000002</v>
      </c>
      <c r="K592" t="s">
        <v>183</v>
      </c>
      <c r="L592" t="s">
        <v>27</v>
      </c>
      <c r="P592" t="s">
        <v>107</v>
      </c>
      <c r="Q592" t="s">
        <v>107</v>
      </c>
      <c r="R592" t="s">
        <v>108</v>
      </c>
    </row>
    <row r="593" spans="1:18" x14ac:dyDescent="0.25">
      <c r="A593" t="str">
        <f>"84209"</f>
        <v>84209</v>
      </c>
      <c r="B593" t="str">
        <f>"07020"</f>
        <v>07020</v>
      </c>
      <c r="C593" t="str">
        <f>"1700"</f>
        <v>1700</v>
      </c>
      <c r="D593" t="str">
        <f>"84209"</f>
        <v>84209</v>
      </c>
      <c r="E593" t="s">
        <v>1064</v>
      </c>
      <c r="F593" t="s">
        <v>904</v>
      </c>
      <c r="G593" t="str">
        <f>""</f>
        <v/>
      </c>
      <c r="H593" t="str">
        <f>" 00"</f>
        <v xml:space="preserve"> 00</v>
      </c>
      <c r="I593">
        <v>0.01</v>
      </c>
      <c r="J593">
        <v>9999999.9900000002</v>
      </c>
      <c r="K593" t="s">
        <v>935</v>
      </c>
      <c r="L593" t="s">
        <v>1027</v>
      </c>
      <c r="P593" t="s">
        <v>107</v>
      </c>
      <c r="Q593" t="s">
        <v>107</v>
      </c>
      <c r="R593" t="s">
        <v>907</v>
      </c>
    </row>
    <row r="594" spans="1:18" x14ac:dyDescent="0.25">
      <c r="A594" t="str">
        <f>"84264"</f>
        <v>84264</v>
      </c>
      <c r="B594" t="str">
        <f>"07020"</f>
        <v>07020</v>
      </c>
      <c r="C594" t="str">
        <f>"1700"</f>
        <v>1700</v>
      </c>
      <c r="D594" t="str">
        <f>"84264"</f>
        <v>84264</v>
      </c>
      <c r="E594" t="s">
        <v>1114</v>
      </c>
      <c r="F594" t="s">
        <v>904</v>
      </c>
      <c r="G594" t="str">
        <f>""</f>
        <v/>
      </c>
      <c r="H594" t="str">
        <f>" 00"</f>
        <v xml:space="preserve"> 00</v>
      </c>
      <c r="I594">
        <v>0.01</v>
      </c>
      <c r="J594">
        <v>9999999.9900000002</v>
      </c>
      <c r="K594" t="s">
        <v>742</v>
      </c>
      <c r="L594" t="s">
        <v>59</v>
      </c>
      <c r="P594" t="s">
        <v>107</v>
      </c>
      <c r="Q594" t="s">
        <v>107</v>
      </c>
      <c r="R594" t="s">
        <v>365</v>
      </c>
    </row>
    <row r="595" spans="1:18" x14ac:dyDescent="0.25">
      <c r="A595" t="str">
        <f>"10001"</f>
        <v>10001</v>
      </c>
      <c r="B595" t="str">
        <f>"01240"</f>
        <v>01240</v>
      </c>
      <c r="C595" t="str">
        <f>"1400"</f>
        <v>1400</v>
      </c>
      <c r="D595" t="str">
        <f>"01240"</f>
        <v>01240</v>
      </c>
      <c r="E595" t="s">
        <v>20</v>
      </c>
      <c r="F595" t="s">
        <v>68</v>
      </c>
      <c r="G595" t="str">
        <f>""</f>
        <v/>
      </c>
      <c r="H595" t="str">
        <f>" 00"</f>
        <v xml:space="preserve"> 00</v>
      </c>
      <c r="I595">
        <v>0.01</v>
      </c>
      <c r="J595">
        <v>9999999.9900000002</v>
      </c>
      <c r="K595" t="s">
        <v>69</v>
      </c>
      <c r="L595" t="s">
        <v>27</v>
      </c>
      <c r="P595" t="s">
        <v>29</v>
      </c>
      <c r="Q595" t="s">
        <v>29</v>
      </c>
      <c r="R595" t="s">
        <v>69</v>
      </c>
    </row>
    <row r="596" spans="1:18" x14ac:dyDescent="0.25">
      <c r="A596" t="str">
        <f>"11036"</f>
        <v>11036</v>
      </c>
      <c r="B596" t="str">
        <f>"01240"</f>
        <v>01240</v>
      </c>
      <c r="C596" t="str">
        <f>"1400"</f>
        <v>1400</v>
      </c>
      <c r="D596" t="str">
        <f>""</f>
        <v/>
      </c>
      <c r="E596" t="s">
        <v>433</v>
      </c>
      <c r="F596" t="s">
        <v>68</v>
      </c>
      <c r="G596" t="str">
        <f>""</f>
        <v/>
      </c>
      <c r="H596" t="str">
        <f>" 00"</f>
        <v xml:space="preserve"> 00</v>
      </c>
      <c r="I596">
        <v>0.01</v>
      </c>
      <c r="J596">
        <v>9999999.9900000002</v>
      </c>
      <c r="K596" t="s">
        <v>69</v>
      </c>
      <c r="L596" t="s">
        <v>27</v>
      </c>
      <c r="P596" t="s">
        <v>29</v>
      </c>
      <c r="Q596" t="s">
        <v>29</v>
      </c>
      <c r="R596" t="s">
        <v>69</v>
      </c>
    </row>
    <row r="597" spans="1:18" x14ac:dyDescent="0.25">
      <c r="A597" t="str">
        <f>"84213"</f>
        <v>84213</v>
      </c>
      <c r="B597" t="str">
        <f>"07020"</f>
        <v>07020</v>
      </c>
      <c r="C597" t="str">
        <f>"1700"</f>
        <v>1700</v>
      </c>
      <c r="D597" t="str">
        <f>"84213"</f>
        <v>84213</v>
      </c>
      <c r="E597" t="s">
        <v>1067</v>
      </c>
      <c r="F597" t="s">
        <v>904</v>
      </c>
      <c r="G597" t="str">
        <f>""</f>
        <v/>
      </c>
      <c r="H597" t="str">
        <f>" 00"</f>
        <v xml:space="preserve"> 00</v>
      </c>
      <c r="I597">
        <v>0.01</v>
      </c>
      <c r="J597">
        <v>9999999.9900000002</v>
      </c>
      <c r="K597" t="s">
        <v>1068</v>
      </c>
      <c r="L597" t="s">
        <v>1069</v>
      </c>
      <c r="P597" t="s">
        <v>107</v>
      </c>
      <c r="Q597" t="s">
        <v>107</v>
      </c>
      <c r="R597" t="s">
        <v>1068</v>
      </c>
    </row>
    <row r="598" spans="1:18" x14ac:dyDescent="0.25">
      <c r="A598" t="str">
        <f>"84253"</f>
        <v>84253</v>
      </c>
      <c r="B598" t="str">
        <f>"07020"</f>
        <v>07020</v>
      </c>
      <c r="C598" t="str">
        <f>"1700"</f>
        <v>1700</v>
      </c>
      <c r="D598" t="str">
        <f>"84253"</f>
        <v>84253</v>
      </c>
      <c r="E598" t="s">
        <v>1096</v>
      </c>
      <c r="F598" t="s">
        <v>904</v>
      </c>
      <c r="G598" t="str">
        <f>""</f>
        <v/>
      </c>
      <c r="H598" t="str">
        <f>" 00"</f>
        <v xml:space="preserve"> 00</v>
      </c>
      <c r="I598">
        <v>0.01</v>
      </c>
      <c r="J598">
        <v>9999999.9900000002</v>
      </c>
      <c r="K598" t="s">
        <v>1068</v>
      </c>
      <c r="L598" t="s">
        <v>907</v>
      </c>
      <c r="P598" t="s">
        <v>107</v>
      </c>
      <c r="Q598" t="s">
        <v>107</v>
      </c>
      <c r="R598" t="s">
        <v>1068</v>
      </c>
    </row>
    <row r="599" spans="1:18" x14ac:dyDescent="0.25">
      <c r="A599" t="str">
        <f>"84110"</f>
        <v>84110</v>
      </c>
      <c r="B599" t="str">
        <f>"07020"</f>
        <v>07020</v>
      </c>
      <c r="C599" t="str">
        <f>"1700"</f>
        <v>1700</v>
      </c>
      <c r="D599" t="str">
        <f>"84110"</f>
        <v>84110</v>
      </c>
      <c r="E599" t="s">
        <v>1007</v>
      </c>
      <c r="F599" t="s">
        <v>904</v>
      </c>
      <c r="G599" t="str">
        <f>""</f>
        <v/>
      </c>
      <c r="H599" t="str">
        <f>" 00"</f>
        <v xml:space="preserve"> 00</v>
      </c>
      <c r="I599">
        <v>0.01</v>
      </c>
      <c r="J599">
        <v>9999999.9900000002</v>
      </c>
      <c r="K599" t="s">
        <v>83</v>
      </c>
      <c r="L599" t="s">
        <v>1008</v>
      </c>
      <c r="P599" t="s">
        <v>107</v>
      </c>
      <c r="Q599" t="s">
        <v>107</v>
      </c>
      <c r="R599" t="s">
        <v>83</v>
      </c>
    </row>
    <row r="600" spans="1:18" x14ac:dyDescent="0.25">
      <c r="A600" t="str">
        <f>"84260"</f>
        <v>84260</v>
      </c>
      <c r="B600" t="str">
        <f>"07020"</f>
        <v>07020</v>
      </c>
      <c r="C600" t="str">
        <f>"1700"</f>
        <v>1700</v>
      </c>
      <c r="D600" t="str">
        <f>"84260"</f>
        <v>84260</v>
      </c>
      <c r="E600" t="s">
        <v>1109</v>
      </c>
      <c r="F600" t="s">
        <v>904</v>
      </c>
      <c r="G600" t="str">
        <f>""</f>
        <v/>
      </c>
      <c r="H600" t="str">
        <f>" 00"</f>
        <v xml:space="preserve"> 00</v>
      </c>
      <c r="I600">
        <v>0.01</v>
      </c>
      <c r="J600">
        <v>9999999.9900000002</v>
      </c>
      <c r="K600" t="s">
        <v>83</v>
      </c>
      <c r="L600" t="s">
        <v>744</v>
      </c>
      <c r="P600" t="s">
        <v>107</v>
      </c>
      <c r="Q600" t="s">
        <v>107</v>
      </c>
      <c r="R600" t="s">
        <v>365</v>
      </c>
    </row>
    <row r="601" spans="1:18" x14ac:dyDescent="0.25">
      <c r="A601" t="str">
        <f>"10001"</f>
        <v>10001</v>
      </c>
      <c r="B601" t="str">
        <f>"02120"</f>
        <v>02120</v>
      </c>
      <c r="C601" t="str">
        <f>"1400"</f>
        <v>1400</v>
      </c>
      <c r="D601" t="str">
        <f>"02120A"</f>
        <v>02120A</v>
      </c>
      <c r="E601" t="s">
        <v>20</v>
      </c>
      <c r="F601" t="s">
        <v>207</v>
      </c>
      <c r="G601" t="str">
        <f>""</f>
        <v/>
      </c>
      <c r="H601" t="str">
        <f>" 00"</f>
        <v xml:space="preserve"> 00</v>
      </c>
      <c r="I601">
        <v>0.01</v>
      </c>
      <c r="J601">
        <v>9999999.9900000002</v>
      </c>
      <c r="K601" t="s">
        <v>208</v>
      </c>
      <c r="L601" t="s">
        <v>209</v>
      </c>
      <c r="P601" t="s">
        <v>107</v>
      </c>
      <c r="Q601" t="s">
        <v>107</v>
      </c>
      <c r="R601" t="s">
        <v>210</v>
      </c>
    </row>
    <row r="602" spans="1:18" x14ac:dyDescent="0.25">
      <c r="A602" t="str">
        <f>"10001"</f>
        <v>10001</v>
      </c>
      <c r="B602" t="str">
        <f>"02121"</f>
        <v>02121</v>
      </c>
      <c r="C602" t="str">
        <f>"1400"</f>
        <v>1400</v>
      </c>
      <c r="D602" t="str">
        <f>"02121"</f>
        <v>02121</v>
      </c>
      <c r="E602" t="s">
        <v>20</v>
      </c>
      <c r="F602" t="s">
        <v>211</v>
      </c>
      <c r="G602" t="str">
        <f>""</f>
        <v/>
      </c>
      <c r="H602" t="str">
        <f>" 00"</f>
        <v xml:space="preserve"> 00</v>
      </c>
      <c r="I602">
        <v>0.01</v>
      </c>
      <c r="J602">
        <v>9999999.9900000002</v>
      </c>
      <c r="K602" t="s">
        <v>208</v>
      </c>
      <c r="L602" t="s">
        <v>209</v>
      </c>
      <c r="P602" t="s">
        <v>107</v>
      </c>
      <c r="Q602" t="s">
        <v>107</v>
      </c>
      <c r="R602" t="s">
        <v>210</v>
      </c>
    </row>
    <row r="603" spans="1:18" x14ac:dyDescent="0.25">
      <c r="A603" t="str">
        <f>"32105"</f>
        <v>32105</v>
      </c>
      <c r="B603" t="str">
        <f>"02120"</f>
        <v>02120</v>
      </c>
      <c r="C603" t="str">
        <f>"1930"</f>
        <v>1930</v>
      </c>
      <c r="D603" t="str">
        <f>"02120B"</f>
        <v>02120B</v>
      </c>
      <c r="E603" t="s">
        <v>871</v>
      </c>
      <c r="F603" t="s">
        <v>207</v>
      </c>
      <c r="G603" t="str">
        <f>""</f>
        <v/>
      </c>
      <c r="H603" t="str">
        <f>" 00"</f>
        <v xml:space="preserve"> 00</v>
      </c>
      <c r="I603">
        <v>0.01</v>
      </c>
      <c r="J603">
        <v>9999999.9900000002</v>
      </c>
      <c r="K603" t="s">
        <v>208</v>
      </c>
      <c r="L603" t="s">
        <v>209</v>
      </c>
      <c r="P603" t="s">
        <v>107</v>
      </c>
      <c r="Q603" t="s">
        <v>107</v>
      </c>
      <c r="R603" t="s">
        <v>210</v>
      </c>
    </row>
    <row r="604" spans="1:18" x14ac:dyDescent="0.25">
      <c r="A604" t="str">
        <f>"35015"</f>
        <v>35015</v>
      </c>
      <c r="B604" t="str">
        <f>"02120"</f>
        <v>02120</v>
      </c>
      <c r="C604" t="str">
        <f>"1930"</f>
        <v>1930</v>
      </c>
      <c r="D604" t="str">
        <f>"35015"</f>
        <v>35015</v>
      </c>
      <c r="E604" t="s">
        <v>886</v>
      </c>
      <c r="F604" t="s">
        <v>207</v>
      </c>
      <c r="G604" t="str">
        <f>""</f>
        <v/>
      </c>
      <c r="H604" t="str">
        <f>" 00"</f>
        <v xml:space="preserve"> 00</v>
      </c>
      <c r="I604">
        <v>0.01</v>
      </c>
      <c r="J604">
        <v>9999999.9900000002</v>
      </c>
      <c r="K604" t="s">
        <v>208</v>
      </c>
      <c r="L604" t="s">
        <v>209</v>
      </c>
      <c r="P604" t="s">
        <v>107</v>
      </c>
      <c r="Q604" t="s">
        <v>107</v>
      </c>
      <c r="R604" t="s">
        <v>210</v>
      </c>
    </row>
    <row r="605" spans="1:18" x14ac:dyDescent="0.25">
      <c r="A605" t="str">
        <f>"35020"</f>
        <v>35020</v>
      </c>
      <c r="B605" t="str">
        <f>"02120"</f>
        <v>02120</v>
      </c>
      <c r="C605" t="str">
        <f>"1930"</f>
        <v>1930</v>
      </c>
      <c r="D605" t="str">
        <f>"35020"</f>
        <v>35020</v>
      </c>
      <c r="E605" t="s">
        <v>887</v>
      </c>
      <c r="F605" t="s">
        <v>207</v>
      </c>
      <c r="G605" t="str">
        <f>""</f>
        <v/>
      </c>
      <c r="H605" t="str">
        <f>" 00"</f>
        <v xml:space="preserve"> 00</v>
      </c>
      <c r="I605">
        <v>0.01</v>
      </c>
      <c r="J605">
        <v>9999999.9900000002</v>
      </c>
      <c r="K605" t="s">
        <v>208</v>
      </c>
      <c r="L605" t="s">
        <v>209</v>
      </c>
      <c r="P605" t="s">
        <v>107</v>
      </c>
      <c r="Q605" t="s">
        <v>107</v>
      </c>
      <c r="R605" t="s">
        <v>210</v>
      </c>
    </row>
    <row r="606" spans="1:18" x14ac:dyDescent="0.25">
      <c r="A606" t="str">
        <f>"10001"</f>
        <v>10001</v>
      </c>
      <c r="B606" t="str">
        <f>"01800"</f>
        <v>01800</v>
      </c>
      <c r="C606" t="str">
        <f>"1100"</f>
        <v>1100</v>
      </c>
      <c r="D606" t="str">
        <f>"01800"</f>
        <v>01800</v>
      </c>
      <c r="E606" t="s">
        <v>20</v>
      </c>
      <c r="F606" t="s">
        <v>178</v>
      </c>
      <c r="G606" t="str">
        <f>""</f>
        <v/>
      </c>
      <c r="H606" t="str">
        <f>" 00"</f>
        <v xml:space="preserve"> 00</v>
      </c>
      <c r="I606">
        <v>0.01</v>
      </c>
      <c r="J606">
        <v>9999999.9900000002</v>
      </c>
      <c r="K606" t="s">
        <v>179</v>
      </c>
      <c r="L606" t="s">
        <v>104</v>
      </c>
      <c r="M606" t="s">
        <v>105</v>
      </c>
      <c r="N606" t="s">
        <v>180</v>
      </c>
      <c r="P606" t="s">
        <v>107</v>
      </c>
      <c r="Q606" t="s">
        <v>107</v>
      </c>
      <c r="R606" t="s">
        <v>108</v>
      </c>
    </row>
    <row r="607" spans="1:18" x14ac:dyDescent="0.25">
      <c r="A607" t="str">
        <f>"10001"</f>
        <v>10001</v>
      </c>
      <c r="B607" t="str">
        <f>"01805"</f>
        <v>01805</v>
      </c>
      <c r="C607" t="str">
        <f>"1100"</f>
        <v>1100</v>
      </c>
      <c r="D607" t="str">
        <f>"01805"</f>
        <v>01805</v>
      </c>
      <c r="E607" t="s">
        <v>20</v>
      </c>
      <c r="F607" t="s">
        <v>181</v>
      </c>
      <c r="G607" t="str">
        <f>""</f>
        <v/>
      </c>
      <c r="H607" t="str">
        <f>" 00"</f>
        <v xml:space="preserve"> 00</v>
      </c>
      <c r="I607">
        <v>0.01</v>
      </c>
      <c r="J607">
        <v>9999999.9900000002</v>
      </c>
      <c r="K607" t="s">
        <v>179</v>
      </c>
      <c r="L607" t="s">
        <v>104</v>
      </c>
      <c r="M607" t="s">
        <v>105</v>
      </c>
      <c r="N607" t="s">
        <v>180</v>
      </c>
      <c r="P607" t="s">
        <v>107</v>
      </c>
      <c r="Q607" t="s">
        <v>107</v>
      </c>
      <c r="R607" t="s">
        <v>108</v>
      </c>
    </row>
    <row r="608" spans="1:18" x14ac:dyDescent="0.25">
      <c r="A608" t="str">
        <f>"19364"</f>
        <v>19364</v>
      </c>
      <c r="B608" t="str">
        <f>"01800"</f>
        <v>01800</v>
      </c>
      <c r="C608" t="str">
        <f>"1200"</f>
        <v>1200</v>
      </c>
      <c r="D608" t="str">
        <f>"19364"</f>
        <v>19364</v>
      </c>
      <c r="E608" t="s">
        <v>712</v>
      </c>
      <c r="F608" t="s">
        <v>178</v>
      </c>
      <c r="G608" t="str">
        <f>"GR0019364"</f>
        <v>GR0019364</v>
      </c>
      <c r="H608" t="str">
        <f>" 00"</f>
        <v xml:space="preserve"> 00</v>
      </c>
      <c r="I608">
        <v>0.01</v>
      </c>
      <c r="J608">
        <v>9999999.9900000002</v>
      </c>
      <c r="K608" t="s">
        <v>179</v>
      </c>
      <c r="L608" t="s">
        <v>104</v>
      </c>
      <c r="M608" t="s">
        <v>710</v>
      </c>
      <c r="N608" t="s">
        <v>106</v>
      </c>
      <c r="O608" t="s">
        <v>700</v>
      </c>
      <c r="P608" t="s">
        <v>107</v>
      </c>
      <c r="Q608" t="s">
        <v>107</v>
      </c>
      <c r="R608" t="s">
        <v>108</v>
      </c>
    </row>
    <row r="609" spans="1:18" x14ac:dyDescent="0.25">
      <c r="A609" t="str">
        <f>"25174"</f>
        <v>25174</v>
      </c>
      <c r="B609" t="str">
        <f>"01800"</f>
        <v>01800</v>
      </c>
      <c r="C609" t="str">
        <f>"1100"</f>
        <v>1100</v>
      </c>
      <c r="D609" t="str">
        <f>"25174"</f>
        <v>25174</v>
      </c>
      <c r="E609" t="s">
        <v>832</v>
      </c>
      <c r="F609" t="s">
        <v>178</v>
      </c>
      <c r="G609" t="str">
        <f>"GR0025174"</f>
        <v>GR0025174</v>
      </c>
      <c r="H609" t="str">
        <f>" 00"</f>
        <v xml:space="preserve"> 00</v>
      </c>
      <c r="I609">
        <v>0.01</v>
      </c>
      <c r="J609">
        <v>9999999.9900000002</v>
      </c>
      <c r="K609" t="s">
        <v>179</v>
      </c>
      <c r="L609" t="s">
        <v>104</v>
      </c>
      <c r="M609" t="s">
        <v>105</v>
      </c>
      <c r="N609" t="s">
        <v>180</v>
      </c>
      <c r="O609" t="s">
        <v>833</v>
      </c>
      <c r="P609" t="s">
        <v>107</v>
      </c>
      <c r="Q609" t="s">
        <v>107</v>
      </c>
      <c r="R609" t="s">
        <v>108</v>
      </c>
    </row>
    <row r="610" spans="1:18" x14ac:dyDescent="0.25">
      <c r="A610" t="str">
        <f>"84060"</f>
        <v>84060</v>
      </c>
      <c r="B610" t="str">
        <f>"07020"</f>
        <v>07020</v>
      </c>
      <c r="C610" t="str">
        <f>"1700"</f>
        <v>1700</v>
      </c>
      <c r="D610" t="str">
        <f>"84060"</f>
        <v>84060</v>
      </c>
      <c r="E610" t="s">
        <v>968</v>
      </c>
      <c r="F610" t="s">
        <v>904</v>
      </c>
      <c r="G610" t="str">
        <f>""</f>
        <v/>
      </c>
      <c r="H610" t="str">
        <f>" 00"</f>
        <v xml:space="preserve"> 00</v>
      </c>
      <c r="I610">
        <v>0.01</v>
      </c>
      <c r="J610">
        <v>9999999.9900000002</v>
      </c>
      <c r="K610" t="s">
        <v>179</v>
      </c>
      <c r="P610" t="s">
        <v>107</v>
      </c>
      <c r="Q610" t="s">
        <v>107</v>
      </c>
      <c r="R610" t="s">
        <v>179</v>
      </c>
    </row>
    <row r="611" spans="1:18" x14ac:dyDescent="0.25">
      <c r="A611" t="str">
        <f>"84239"</f>
        <v>84239</v>
      </c>
      <c r="B611" t="str">
        <f>"07020"</f>
        <v>07020</v>
      </c>
      <c r="C611" t="str">
        <f>"1700"</f>
        <v>1700</v>
      </c>
      <c r="D611" t="str">
        <f>"84239"</f>
        <v>84239</v>
      </c>
      <c r="E611" t="s">
        <v>1085</v>
      </c>
      <c r="F611" t="s">
        <v>904</v>
      </c>
      <c r="G611" t="str">
        <f>""</f>
        <v/>
      </c>
      <c r="H611" t="str">
        <f>" 00"</f>
        <v xml:space="preserve"> 00</v>
      </c>
      <c r="I611">
        <v>0.01</v>
      </c>
      <c r="J611">
        <v>9999999.9900000002</v>
      </c>
      <c r="K611" t="s">
        <v>179</v>
      </c>
      <c r="L611" t="s">
        <v>731</v>
      </c>
      <c r="P611" t="s">
        <v>107</v>
      </c>
      <c r="Q611" t="s">
        <v>107</v>
      </c>
      <c r="R611" t="s">
        <v>731</v>
      </c>
    </row>
    <row r="612" spans="1:18" x14ac:dyDescent="0.25">
      <c r="A612" t="str">
        <f>"84072"</f>
        <v>84072</v>
      </c>
      <c r="B612" t="str">
        <f>"07020"</f>
        <v>07020</v>
      </c>
      <c r="C612" t="str">
        <f>"1700"</f>
        <v>1700</v>
      </c>
      <c r="D612" t="str">
        <f>"84072"</f>
        <v>84072</v>
      </c>
      <c r="E612" t="s">
        <v>979</v>
      </c>
      <c r="F612" t="s">
        <v>904</v>
      </c>
      <c r="G612" t="str">
        <f>""</f>
        <v/>
      </c>
      <c r="H612" t="str">
        <f>" 00"</f>
        <v xml:space="preserve"> 00</v>
      </c>
      <c r="I612">
        <v>0.01</v>
      </c>
      <c r="J612">
        <v>9999999.9900000002</v>
      </c>
      <c r="K612" t="s">
        <v>714</v>
      </c>
      <c r="L612" t="s">
        <v>56</v>
      </c>
      <c r="M612" t="s">
        <v>57</v>
      </c>
      <c r="N612" t="s">
        <v>58</v>
      </c>
      <c r="P612" t="s">
        <v>107</v>
      </c>
      <c r="Q612" t="s">
        <v>107</v>
      </c>
      <c r="R612" t="s">
        <v>59</v>
      </c>
    </row>
    <row r="613" spans="1:18" x14ac:dyDescent="0.25">
      <c r="A613" t="str">
        <f>"10001"</f>
        <v>10001</v>
      </c>
      <c r="B613" t="str">
        <f>"03010"</f>
        <v>03010</v>
      </c>
      <c r="C613" t="str">
        <f>"1400"</f>
        <v>1400</v>
      </c>
      <c r="D613" t="str">
        <f>"03010"</f>
        <v>03010</v>
      </c>
      <c r="E613" t="s">
        <v>20</v>
      </c>
      <c r="F613" t="s">
        <v>218</v>
      </c>
      <c r="G613" t="str">
        <f>""</f>
        <v/>
      </c>
      <c r="H613" t="str">
        <f>" 00"</f>
        <v xml:space="preserve"> 00</v>
      </c>
      <c r="I613">
        <v>0.01</v>
      </c>
      <c r="J613">
        <v>9999999.9900000002</v>
      </c>
      <c r="K613" t="s">
        <v>219</v>
      </c>
      <c r="L613" t="s">
        <v>31</v>
      </c>
      <c r="P613" t="s">
        <v>24</v>
      </c>
      <c r="Q613" t="s">
        <v>24</v>
      </c>
      <c r="R613" t="s">
        <v>189</v>
      </c>
    </row>
    <row r="614" spans="1:18" x14ac:dyDescent="0.25">
      <c r="A614" t="str">
        <f>"10001"</f>
        <v>10001</v>
      </c>
      <c r="B614" t="str">
        <f>"04000"</f>
        <v>04000</v>
      </c>
      <c r="C614" t="str">
        <f>"1400"</f>
        <v>1400</v>
      </c>
      <c r="D614" t="str">
        <f>"04000"</f>
        <v>04000</v>
      </c>
      <c r="E614" t="s">
        <v>20</v>
      </c>
      <c r="F614" t="s">
        <v>337</v>
      </c>
      <c r="G614" t="str">
        <f>""</f>
        <v/>
      </c>
      <c r="H614" t="str">
        <f>" 00"</f>
        <v xml:space="preserve"> 00</v>
      </c>
      <c r="I614">
        <v>0.01</v>
      </c>
      <c r="J614">
        <v>9999999.9900000002</v>
      </c>
      <c r="K614" t="s">
        <v>219</v>
      </c>
      <c r="L614" t="s">
        <v>31</v>
      </c>
      <c r="P614" t="s">
        <v>24</v>
      </c>
      <c r="Q614" t="s">
        <v>24</v>
      </c>
      <c r="R614" t="s">
        <v>31</v>
      </c>
    </row>
    <row r="615" spans="1:18" x14ac:dyDescent="0.25">
      <c r="A615" t="str">
        <f>"33105"</f>
        <v>33105</v>
      </c>
      <c r="B615" t="str">
        <f>"01110"</f>
        <v>01110</v>
      </c>
      <c r="C615" t="str">
        <f>"1930"</f>
        <v>1930</v>
      </c>
      <c r="D615" t="str">
        <f>"01110"</f>
        <v>01110</v>
      </c>
      <c r="E615" t="s">
        <v>644</v>
      </c>
      <c r="F615" t="s">
        <v>879</v>
      </c>
      <c r="G615" t="str">
        <f>""</f>
        <v/>
      </c>
      <c r="H615" t="str">
        <f>" 20"</f>
        <v xml:space="preserve"> 20</v>
      </c>
      <c r="I615">
        <v>500.01</v>
      </c>
      <c r="J615">
        <v>9999999.9900000002</v>
      </c>
      <c r="K615" t="s">
        <v>880</v>
      </c>
      <c r="L615" t="s">
        <v>42</v>
      </c>
      <c r="M615" t="s">
        <v>40</v>
      </c>
      <c r="N615" t="s">
        <v>645</v>
      </c>
      <c r="P615" t="s">
        <v>24</v>
      </c>
      <c r="Q615" t="s">
        <v>24</v>
      </c>
      <c r="R615" t="s">
        <v>646</v>
      </c>
    </row>
    <row r="616" spans="1:18" x14ac:dyDescent="0.25">
      <c r="A616" t="str">
        <f>"84068"</f>
        <v>84068</v>
      </c>
      <c r="B616" t="str">
        <f>"07020"</f>
        <v>07020</v>
      </c>
      <c r="C616" t="str">
        <f>"1700"</f>
        <v>1700</v>
      </c>
      <c r="D616" t="str">
        <f>"84068"</f>
        <v>84068</v>
      </c>
      <c r="E616" t="s">
        <v>974</v>
      </c>
      <c r="F616" t="s">
        <v>904</v>
      </c>
      <c r="G616" t="str">
        <f>""</f>
        <v/>
      </c>
      <c r="H616" t="str">
        <f>" 00"</f>
        <v xml:space="preserve"> 00</v>
      </c>
      <c r="I616">
        <v>0.01</v>
      </c>
      <c r="J616">
        <v>9999999.9900000002</v>
      </c>
      <c r="K616" t="s">
        <v>972</v>
      </c>
      <c r="L616" t="s">
        <v>975</v>
      </c>
      <c r="P616" t="s">
        <v>107</v>
      </c>
      <c r="Q616" t="s">
        <v>107</v>
      </c>
      <c r="R616" t="s">
        <v>134</v>
      </c>
    </row>
    <row r="617" spans="1:18" x14ac:dyDescent="0.25">
      <c r="A617" t="str">
        <f>"85011"</f>
        <v>85011</v>
      </c>
      <c r="B617" t="str">
        <f>"07030"</f>
        <v>07030</v>
      </c>
      <c r="C617" t="str">
        <f>"8000"</f>
        <v>8000</v>
      </c>
      <c r="D617" t="str">
        <f>"85011"</f>
        <v>85011</v>
      </c>
      <c r="E617" t="s">
        <v>1122</v>
      </c>
      <c r="F617" t="s">
        <v>1121</v>
      </c>
      <c r="G617" t="str">
        <f>""</f>
        <v/>
      </c>
      <c r="H617" t="str">
        <f>" 00"</f>
        <v xml:space="preserve"> 00</v>
      </c>
      <c r="I617">
        <v>0.01</v>
      </c>
      <c r="J617">
        <v>9999999.9900000002</v>
      </c>
      <c r="K617" t="s">
        <v>972</v>
      </c>
      <c r="L617" t="s">
        <v>1123</v>
      </c>
      <c r="P617" t="s">
        <v>29</v>
      </c>
      <c r="Q617" t="s">
        <v>29</v>
      </c>
      <c r="R617" t="s">
        <v>972</v>
      </c>
    </row>
    <row r="618" spans="1:18" x14ac:dyDescent="0.25">
      <c r="A618" t="str">
        <f>"10001"</f>
        <v>10001</v>
      </c>
      <c r="B618" t="str">
        <f>"01695"</f>
        <v>01695</v>
      </c>
      <c r="C618" t="str">
        <f>"1100"</f>
        <v>1100</v>
      </c>
      <c r="D618" t="str">
        <f>"01695"</f>
        <v>01695</v>
      </c>
      <c r="E618" t="s">
        <v>20</v>
      </c>
      <c r="F618" t="s">
        <v>149</v>
      </c>
      <c r="G618" t="str">
        <f>""</f>
        <v/>
      </c>
      <c r="H618" t="str">
        <f>" 20"</f>
        <v xml:space="preserve"> 20</v>
      </c>
      <c r="I618">
        <v>500.01</v>
      </c>
      <c r="J618">
        <v>9999999.9900000002</v>
      </c>
      <c r="K618" t="s">
        <v>150</v>
      </c>
      <c r="L618" t="s">
        <v>140</v>
      </c>
      <c r="M618" t="s">
        <v>148</v>
      </c>
      <c r="P618" t="s">
        <v>24</v>
      </c>
      <c r="Q618" t="s">
        <v>24</v>
      </c>
      <c r="R618" t="s">
        <v>139</v>
      </c>
    </row>
    <row r="619" spans="1:18" x14ac:dyDescent="0.25">
      <c r="A619" t="str">
        <f>"10001"</f>
        <v>10001</v>
      </c>
      <c r="B619" t="str">
        <f>"01830"</f>
        <v>01830</v>
      </c>
      <c r="C619" t="str">
        <f>"1100"</f>
        <v>1100</v>
      </c>
      <c r="D619" t="str">
        <f>"01830"</f>
        <v>01830</v>
      </c>
      <c r="E619" t="s">
        <v>20</v>
      </c>
      <c r="F619" t="s">
        <v>185</v>
      </c>
      <c r="G619" t="str">
        <f>""</f>
        <v/>
      </c>
      <c r="H619" t="str">
        <f>" 00"</f>
        <v xml:space="preserve"> 00</v>
      </c>
      <c r="I619">
        <v>0.01</v>
      </c>
      <c r="J619">
        <v>9999999.9900000002</v>
      </c>
      <c r="K619" t="s">
        <v>186</v>
      </c>
      <c r="L619" t="s">
        <v>104</v>
      </c>
      <c r="M619" t="s">
        <v>105</v>
      </c>
      <c r="N619" t="s">
        <v>106</v>
      </c>
      <c r="P619" t="s">
        <v>107</v>
      </c>
      <c r="Q619" t="s">
        <v>107</v>
      </c>
      <c r="R619" t="s">
        <v>108</v>
      </c>
    </row>
    <row r="620" spans="1:18" x14ac:dyDescent="0.25">
      <c r="A620" t="str">
        <f>"84091"</f>
        <v>84091</v>
      </c>
      <c r="B620" t="str">
        <f>"07020"</f>
        <v>07020</v>
      </c>
      <c r="C620" t="str">
        <f>"1700"</f>
        <v>1700</v>
      </c>
      <c r="D620" t="str">
        <f>"84091"</f>
        <v>84091</v>
      </c>
      <c r="E620" t="s">
        <v>987</v>
      </c>
      <c r="F620" t="s">
        <v>904</v>
      </c>
      <c r="G620" t="str">
        <f>""</f>
        <v/>
      </c>
      <c r="H620" t="str">
        <f>" 00"</f>
        <v xml:space="preserve"> 00</v>
      </c>
      <c r="I620">
        <v>0.01</v>
      </c>
      <c r="J620">
        <v>9999999.9900000002</v>
      </c>
      <c r="K620" t="s">
        <v>186</v>
      </c>
      <c r="L620" t="s">
        <v>988</v>
      </c>
      <c r="M620" t="s">
        <v>989</v>
      </c>
      <c r="P620" t="s">
        <v>107</v>
      </c>
      <c r="Q620" t="s">
        <v>107</v>
      </c>
      <c r="R620" t="s">
        <v>108</v>
      </c>
    </row>
    <row r="621" spans="1:18" x14ac:dyDescent="0.25">
      <c r="A621" t="str">
        <f>"10001"</f>
        <v>10001</v>
      </c>
      <c r="B621" t="str">
        <f>"01710"</f>
        <v>01710</v>
      </c>
      <c r="C621" t="str">
        <f>"1100"</f>
        <v>1100</v>
      </c>
      <c r="D621" t="str">
        <f>"01710"</f>
        <v>01710</v>
      </c>
      <c r="E621" t="s">
        <v>20</v>
      </c>
      <c r="F621" t="s">
        <v>155</v>
      </c>
      <c r="G621" t="str">
        <f>""</f>
        <v/>
      </c>
      <c r="H621" t="str">
        <f>" 20"</f>
        <v xml:space="preserve"> 20</v>
      </c>
      <c r="I621">
        <v>500.01</v>
      </c>
      <c r="J621">
        <v>9999999.9900000002</v>
      </c>
      <c r="K621" t="s">
        <v>156</v>
      </c>
      <c r="L621" t="s">
        <v>140</v>
      </c>
      <c r="M621" t="s">
        <v>148</v>
      </c>
      <c r="P621" t="s">
        <v>24</v>
      </c>
      <c r="Q621" t="s">
        <v>24</v>
      </c>
      <c r="R621" t="s">
        <v>139</v>
      </c>
    </row>
    <row r="622" spans="1:18" x14ac:dyDescent="0.25">
      <c r="A622" t="str">
        <f>"19362"</f>
        <v>19362</v>
      </c>
      <c r="B622" t="str">
        <f>"01710"</f>
        <v>01710</v>
      </c>
      <c r="C622" t="str">
        <f>"1300"</f>
        <v>1300</v>
      </c>
      <c r="D622" t="str">
        <f>"19362"</f>
        <v>19362</v>
      </c>
      <c r="E622" t="s">
        <v>707</v>
      </c>
      <c r="F622" t="s">
        <v>155</v>
      </c>
      <c r="G622" t="str">
        <f>"GR0019362"</f>
        <v>GR0019362</v>
      </c>
      <c r="H622" t="str">
        <f>" 00"</f>
        <v xml:space="preserve"> 00</v>
      </c>
      <c r="I622">
        <v>0.01</v>
      </c>
      <c r="J622">
        <v>9999999.9900000002</v>
      </c>
      <c r="K622" t="s">
        <v>156</v>
      </c>
      <c r="L622" t="s">
        <v>140</v>
      </c>
      <c r="M622" t="s">
        <v>148</v>
      </c>
      <c r="N622" t="s">
        <v>708</v>
      </c>
      <c r="O622" t="s">
        <v>156</v>
      </c>
      <c r="P622" t="s">
        <v>24</v>
      </c>
      <c r="Q622" t="s">
        <v>24</v>
      </c>
      <c r="R622" t="s">
        <v>139</v>
      </c>
    </row>
    <row r="623" spans="1:18" x14ac:dyDescent="0.25">
      <c r="A623" t="str">
        <f>"19369"</f>
        <v>19369</v>
      </c>
      <c r="B623" t="str">
        <f>"01710"</f>
        <v>01710</v>
      </c>
      <c r="C623" t="str">
        <f>"1200"</f>
        <v>1200</v>
      </c>
      <c r="D623" t="str">
        <f>"19369"</f>
        <v>19369</v>
      </c>
      <c r="E623" t="s">
        <v>721</v>
      </c>
      <c r="F623" t="s">
        <v>155</v>
      </c>
      <c r="G623" t="str">
        <f>"GR0019369"</f>
        <v>GR0019369</v>
      </c>
      <c r="H623" t="str">
        <f>" 00"</f>
        <v xml:space="preserve"> 00</v>
      </c>
      <c r="I623">
        <v>0.01</v>
      </c>
      <c r="J623">
        <v>9999999.9900000002</v>
      </c>
      <c r="K623" t="s">
        <v>156</v>
      </c>
      <c r="L623" t="s">
        <v>140</v>
      </c>
      <c r="M623" t="s">
        <v>148</v>
      </c>
      <c r="O623" t="s">
        <v>722</v>
      </c>
      <c r="P623" t="s">
        <v>24</v>
      </c>
      <c r="Q623" t="s">
        <v>24</v>
      </c>
      <c r="R623" t="s">
        <v>139</v>
      </c>
    </row>
    <row r="624" spans="1:18" x14ac:dyDescent="0.25">
      <c r="A624" t="str">
        <f>"25156"</f>
        <v>25156</v>
      </c>
      <c r="B624" t="str">
        <f>"01710"</f>
        <v>01710</v>
      </c>
      <c r="C624" t="str">
        <f>"1200"</f>
        <v>1200</v>
      </c>
      <c r="D624" t="str">
        <f>"25156"</f>
        <v>25156</v>
      </c>
      <c r="E624" t="s">
        <v>814</v>
      </c>
      <c r="F624" t="s">
        <v>155</v>
      </c>
      <c r="G624" t="str">
        <f>"GR0025156"</f>
        <v>GR0025156</v>
      </c>
      <c r="H624" t="str">
        <f>" 00"</f>
        <v xml:space="preserve"> 00</v>
      </c>
      <c r="I624">
        <v>0.01</v>
      </c>
      <c r="J624">
        <v>9999999.9900000002</v>
      </c>
      <c r="K624" t="s">
        <v>156</v>
      </c>
      <c r="L624" t="s">
        <v>140</v>
      </c>
      <c r="M624" t="s">
        <v>148</v>
      </c>
      <c r="N624" t="s">
        <v>708</v>
      </c>
      <c r="O624" t="s">
        <v>708</v>
      </c>
      <c r="P624" t="s">
        <v>24</v>
      </c>
      <c r="Q624" t="s">
        <v>24</v>
      </c>
      <c r="R624" t="s">
        <v>139</v>
      </c>
    </row>
    <row r="625" spans="1:18" x14ac:dyDescent="0.25">
      <c r="A625" t="str">
        <f>"25157"</f>
        <v>25157</v>
      </c>
      <c r="B625" t="str">
        <f>"01710"</f>
        <v>01710</v>
      </c>
      <c r="C625" t="str">
        <f>"1200"</f>
        <v>1200</v>
      </c>
      <c r="D625" t="str">
        <f>"25157"</f>
        <v>25157</v>
      </c>
      <c r="E625" t="s">
        <v>815</v>
      </c>
      <c r="F625" t="s">
        <v>155</v>
      </c>
      <c r="G625" t="str">
        <f>"GR0025156"</f>
        <v>GR0025156</v>
      </c>
      <c r="H625" t="str">
        <f>" 00"</f>
        <v xml:space="preserve"> 00</v>
      </c>
      <c r="I625">
        <v>0.01</v>
      </c>
      <c r="J625">
        <v>9999999.9900000002</v>
      </c>
      <c r="K625" t="s">
        <v>156</v>
      </c>
      <c r="L625" t="s">
        <v>140</v>
      </c>
      <c r="M625" t="s">
        <v>148</v>
      </c>
      <c r="N625" t="s">
        <v>708</v>
      </c>
      <c r="O625" t="s">
        <v>708</v>
      </c>
      <c r="P625" t="s">
        <v>24</v>
      </c>
      <c r="Q625" t="s">
        <v>24</v>
      </c>
      <c r="R625" t="s">
        <v>139</v>
      </c>
    </row>
    <row r="626" spans="1:18" x14ac:dyDescent="0.25">
      <c r="A626" t="str">
        <f>"84117"</f>
        <v>84117</v>
      </c>
      <c r="B626" t="str">
        <f>"07020"</f>
        <v>07020</v>
      </c>
      <c r="C626" t="str">
        <f>"1700"</f>
        <v>1700</v>
      </c>
      <c r="D626" t="str">
        <f>"84117"</f>
        <v>84117</v>
      </c>
      <c r="E626" t="s">
        <v>1011</v>
      </c>
      <c r="F626" t="s">
        <v>904</v>
      </c>
      <c r="G626" t="str">
        <f>""</f>
        <v/>
      </c>
      <c r="H626" t="str">
        <f>" 00"</f>
        <v xml:space="preserve"> 00</v>
      </c>
      <c r="I626">
        <v>0.01</v>
      </c>
      <c r="J626">
        <v>9999999.9900000002</v>
      </c>
      <c r="K626" t="s">
        <v>156</v>
      </c>
      <c r="L626" t="s">
        <v>158</v>
      </c>
      <c r="M626" t="s">
        <v>140</v>
      </c>
      <c r="P626" t="s">
        <v>107</v>
      </c>
      <c r="Q626" t="s">
        <v>107</v>
      </c>
      <c r="R626" t="s">
        <v>156</v>
      </c>
    </row>
    <row r="627" spans="1:18" x14ac:dyDescent="0.25">
      <c r="A627" t="str">
        <f>"84141"</f>
        <v>84141</v>
      </c>
      <c r="B627" t="str">
        <f>"07020"</f>
        <v>07020</v>
      </c>
      <c r="C627" t="str">
        <f>"1700"</f>
        <v>1700</v>
      </c>
      <c r="D627" t="str">
        <f>"84141"</f>
        <v>84141</v>
      </c>
      <c r="E627" t="s">
        <v>1028</v>
      </c>
      <c r="F627" t="s">
        <v>904</v>
      </c>
      <c r="G627" t="str">
        <f>""</f>
        <v/>
      </c>
      <c r="H627" t="str">
        <f>" 00"</f>
        <v xml:space="preserve"> 00</v>
      </c>
      <c r="I627">
        <v>0.01</v>
      </c>
      <c r="J627">
        <v>9999999.9900000002</v>
      </c>
      <c r="K627" t="s">
        <v>47</v>
      </c>
      <c r="L627" t="s">
        <v>40</v>
      </c>
      <c r="M627" t="s">
        <v>42</v>
      </c>
      <c r="P627" t="s">
        <v>107</v>
      </c>
      <c r="Q627" t="s">
        <v>107</v>
      </c>
      <c r="R627" t="s">
        <v>47</v>
      </c>
    </row>
    <row r="628" spans="1:18" x14ac:dyDescent="0.25">
      <c r="A628" t="str">
        <f>"84026"</f>
        <v>84026</v>
      </c>
      <c r="B628" t="str">
        <f>"07020"</f>
        <v>07020</v>
      </c>
      <c r="C628" t="str">
        <f>"1700"</f>
        <v>1700</v>
      </c>
      <c r="D628" t="str">
        <f>"84026"</f>
        <v>84026</v>
      </c>
      <c r="E628" t="s">
        <v>936</v>
      </c>
      <c r="F628" t="s">
        <v>904</v>
      </c>
      <c r="G628" t="str">
        <f>""</f>
        <v/>
      </c>
      <c r="H628" t="str">
        <f>" 00"</f>
        <v xml:space="preserve"> 00</v>
      </c>
      <c r="I628">
        <v>0.01</v>
      </c>
      <c r="J628">
        <v>9999999.9900000002</v>
      </c>
      <c r="K628" t="s">
        <v>937</v>
      </c>
      <c r="P628" t="s">
        <v>107</v>
      </c>
      <c r="Q628" t="s">
        <v>107</v>
      </c>
      <c r="R628" t="s">
        <v>108</v>
      </c>
    </row>
    <row r="629" spans="1:18" x14ac:dyDescent="0.25">
      <c r="A629" t="str">
        <f>"10001"</f>
        <v>10001</v>
      </c>
      <c r="B629" t="str">
        <f>"01660"</f>
        <v>01660</v>
      </c>
      <c r="C629" t="str">
        <f>"1300"</f>
        <v>1300</v>
      </c>
      <c r="D629" t="str">
        <f>"01660"</f>
        <v>01660</v>
      </c>
      <c r="E629" t="s">
        <v>20</v>
      </c>
      <c r="F629" t="s">
        <v>138</v>
      </c>
      <c r="G629" t="str">
        <f>""</f>
        <v/>
      </c>
      <c r="H629" t="str">
        <f>" 20"</f>
        <v xml:space="preserve"> 20</v>
      </c>
      <c r="I629">
        <v>500.01</v>
      </c>
      <c r="J629">
        <v>9999999.9900000002</v>
      </c>
      <c r="K629" t="s">
        <v>140</v>
      </c>
      <c r="L629" t="s">
        <v>142</v>
      </c>
      <c r="P629" t="s">
        <v>24</v>
      </c>
      <c r="Q629" t="s">
        <v>24</v>
      </c>
      <c r="R629" t="s">
        <v>139</v>
      </c>
    </row>
    <row r="630" spans="1:18" x14ac:dyDescent="0.25">
      <c r="A630" t="str">
        <f>"10001"</f>
        <v>10001</v>
      </c>
      <c r="B630" t="str">
        <f>"01725"</f>
        <v>01725</v>
      </c>
      <c r="C630" t="str">
        <f>"1100"</f>
        <v>1100</v>
      </c>
      <c r="D630" t="str">
        <f>"01725"</f>
        <v>01725</v>
      </c>
      <c r="E630" t="s">
        <v>20</v>
      </c>
      <c r="F630" t="s">
        <v>159</v>
      </c>
      <c r="G630" t="str">
        <f>""</f>
        <v/>
      </c>
      <c r="H630" t="str">
        <f>" 00"</f>
        <v xml:space="preserve"> 00</v>
      </c>
      <c r="I630">
        <v>0.01</v>
      </c>
      <c r="J630">
        <v>9999999.9900000002</v>
      </c>
      <c r="K630" t="s">
        <v>140</v>
      </c>
      <c r="L630" t="s">
        <v>142</v>
      </c>
      <c r="M630" t="s">
        <v>160</v>
      </c>
      <c r="P630" t="s">
        <v>24</v>
      </c>
      <c r="Q630" t="s">
        <v>24</v>
      </c>
      <c r="R630" t="s">
        <v>139</v>
      </c>
    </row>
    <row r="631" spans="1:18" x14ac:dyDescent="0.25">
      <c r="A631" t="str">
        <f>"10001"</f>
        <v>10001</v>
      </c>
      <c r="B631" t="str">
        <f>"01730"</f>
        <v>01730</v>
      </c>
      <c r="C631" t="str">
        <f>"1100"</f>
        <v>1100</v>
      </c>
      <c r="D631" t="str">
        <f>"01730"</f>
        <v>01730</v>
      </c>
      <c r="E631" t="s">
        <v>20</v>
      </c>
      <c r="F631" t="s">
        <v>161</v>
      </c>
      <c r="G631" t="str">
        <f>""</f>
        <v/>
      </c>
      <c r="H631" t="str">
        <f>" 10"</f>
        <v xml:space="preserve"> 10</v>
      </c>
      <c r="I631">
        <v>0.01</v>
      </c>
      <c r="J631">
        <v>500</v>
      </c>
      <c r="K631" t="s">
        <v>140</v>
      </c>
      <c r="L631" t="s">
        <v>139</v>
      </c>
      <c r="M631" t="s">
        <v>141</v>
      </c>
      <c r="P631" t="s">
        <v>24</v>
      </c>
      <c r="Q631" t="s">
        <v>24</v>
      </c>
      <c r="R631" t="s">
        <v>139</v>
      </c>
    </row>
    <row r="632" spans="1:18" x14ac:dyDescent="0.25">
      <c r="A632" t="str">
        <f>"10001"</f>
        <v>10001</v>
      </c>
      <c r="B632" t="str">
        <f>"01750"</f>
        <v>01750</v>
      </c>
      <c r="C632" t="str">
        <f>"1100"</f>
        <v>1100</v>
      </c>
      <c r="D632" t="str">
        <f>"01750"</f>
        <v>01750</v>
      </c>
      <c r="E632" t="s">
        <v>20</v>
      </c>
      <c r="F632" t="s">
        <v>163</v>
      </c>
      <c r="G632" t="str">
        <f>""</f>
        <v/>
      </c>
      <c r="H632" t="str">
        <f>" 10"</f>
        <v xml:space="preserve"> 10</v>
      </c>
      <c r="I632">
        <v>0.01</v>
      </c>
      <c r="J632">
        <v>500</v>
      </c>
      <c r="K632" t="s">
        <v>140</v>
      </c>
      <c r="L632" t="s">
        <v>139</v>
      </c>
      <c r="M632" t="s">
        <v>141</v>
      </c>
      <c r="P632" t="s">
        <v>24</v>
      </c>
      <c r="Q632" t="s">
        <v>24</v>
      </c>
      <c r="R632" t="s">
        <v>139</v>
      </c>
    </row>
    <row r="633" spans="1:18" x14ac:dyDescent="0.25">
      <c r="A633" t="str">
        <f>"11034"</f>
        <v>11034</v>
      </c>
      <c r="B633" t="str">
        <f>"01660"</f>
        <v>01660</v>
      </c>
      <c r="C633" t="str">
        <f>"1300"</f>
        <v>1300</v>
      </c>
      <c r="D633" t="str">
        <f>""</f>
        <v/>
      </c>
      <c r="E633" t="s">
        <v>431</v>
      </c>
      <c r="F633" t="s">
        <v>138</v>
      </c>
      <c r="G633" t="str">
        <f>""</f>
        <v/>
      </c>
      <c r="H633" t="str">
        <f>" 00"</f>
        <v xml:space="preserve"> 00</v>
      </c>
      <c r="I633">
        <v>0.01</v>
      </c>
      <c r="J633">
        <v>9999999.9900000002</v>
      </c>
      <c r="K633" t="s">
        <v>140</v>
      </c>
      <c r="L633" t="s">
        <v>142</v>
      </c>
      <c r="P633" t="s">
        <v>24</v>
      </c>
      <c r="Q633" t="s">
        <v>24</v>
      </c>
      <c r="R633" t="s">
        <v>139</v>
      </c>
    </row>
    <row r="634" spans="1:18" x14ac:dyDescent="0.25">
      <c r="A634" t="str">
        <f>"11040"</f>
        <v>11040</v>
      </c>
      <c r="B634" t="str">
        <f>"01670"</f>
        <v>01670</v>
      </c>
      <c r="C634" t="str">
        <f>"1100"</f>
        <v>1100</v>
      </c>
      <c r="D634" t="str">
        <f>""</f>
        <v/>
      </c>
      <c r="E634" t="s">
        <v>437</v>
      </c>
      <c r="F634" t="s">
        <v>145</v>
      </c>
      <c r="G634" t="str">
        <f>""</f>
        <v/>
      </c>
      <c r="H634" t="str">
        <f>" 00"</f>
        <v xml:space="preserve"> 00</v>
      </c>
      <c r="I634">
        <v>0.01</v>
      </c>
      <c r="J634">
        <v>9999999.9900000002</v>
      </c>
      <c r="K634" t="s">
        <v>140</v>
      </c>
      <c r="L634" t="s">
        <v>142</v>
      </c>
      <c r="P634" t="s">
        <v>24</v>
      </c>
      <c r="Q634" t="s">
        <v>24</v>
      </c>
      <c r="R634" t="s">
        <v>139</v>
      </c>
    </row>
    <row r="635" spans="1:18" x14ac:dyDescent="0.25">
      <c r="A635" t="str">
        <f>"11042"</f>
        <v>11042</v>
      </c>
      <c r="B635" t="str">
        <f>"01710"</f>
        <v>01710</v>
      </c>
      <c r="C635" t="str">
        <f>"1100"</f>
        <v>1100</v>
      </c>
      <c r="D635" t="str">
        <f>""</f>
        <v/>
      </c>
      <c r="E635" t="s">
        <v>439</v>
      </c>
      <c r="F635" t="s">
        <v>155</v>
      </c>
      <c r="G635" t="str">
        <f>""</f>
        <v/>
      </c>
      <c r="H635" t="str">
        <f>" 00"</f>
        <v xml:space="preserve"> 00</v>
      </c>
      <c r="I635">
        <v>0.01</v>
      </c>
      <c r="J635">
        <v>9999999.9900000002</v>
      </c>
      <c r="K635" t="s">
        <v>140</v>
      </c>
      <c r="L635" t="s">
        <v>148</v>
      </c>
      <c r="P635" t="s">
        <v>24</v>
      </c>
      <c r="Q635" t="s">
        <v>24</v>
      </c>
      <c r="R635" t="s">
        <v>139</v>
      </c>
    </row>
    <row r="636" spans="1:18" x14ac:dyDescent="0.25">
      <c r="A636" t="str">
        <f>"11051"</f>
        <v>11051</v>
      </c>
      <c r="B636" t="str">
        <f>"01770"</f>
        <v>01770</v>
      </c>
      <c r="C636" t="str">
        <f>"1100"</f>
        <v>1100</v>
      </c>
      <c r="D636" t="str">
        <f>""</f>
        <v/>
      </c>
      <c r="E636" t="s">
        <v>448</v>
      </c>
      <c r="F636" t="s">
        <v>169</v>
      </c>
      <c r="G636" t="str">
        <f>""</f>
        <v/>
      </c>
      <c r="H636" t="str">
        <f>" 00"</f>
        <v xml:space="preserve"> 00</v>
      </c>
      <c r="I636">
        <v>0.01</v>
      </c>
      <c r="J636">
        <v>9999999.9900000002</v>
      </c>
      <c r="K636" t="s">
        <v>140</v>
      </c>
      <c r="L636" t="s">
        <v>148</v>
      </c>
      <c r="P636" t="s">
        <v>24</v>
      </c>
      <c r="Q636" t="s">
        <v>24</v>
      </c>
      <c r="R636" t="s">
        <v>139</v>
      </c>
    </row>
    <row r="637" spans="1:18" x14ac:dyDescent="0.25">
      <c r="A637" t="str">
        <f>"18010"</f>
        <v>18010</v>
      </c>
      <c r="B637" t="str">
        <f>"01687"</f>
        <v>01687</v>
      </c>
      <c r="C637" t="str">
        <f>"1600"</f>
        <v>1600</v>
      </c>
      <c r="D637" t="str">
        <f>"18010"</f>
        <v>18010</v>
      </c>
      <c r="E637" t="s">
        <v>538</v>
      </c>
      <c r="F637" t="s">
        <v>539</v>
      </c>
      <c r="G637" t="str">
        <f>""</f>
        <v/>
      </c>
      <c r="H637" t="str">
        <f>" 20"</f>
        <v xml:space="preserve"> 20</v>
      </c>
      <c r="I637">
        <v>500.01</v>
      </c>
      <c r="J637">
        <v>9999999.9900000002</v>
      </c>
      <c r="K637" t="s">
        <v>140</v>
      </c>
      <c r="L637" t="s">
        <v>540</v>
      </c>
      <c r="P637" t="s">
        <v>24</v>
      </c>
      <c r="Q637" t="s">
        <v>24</v>
      </c>
      <c r="R637" t="s">
        <v>139</v>
      </c>
    </row>
    <row r="638" spans="1:18" x14ac:dyDescent="0.25">
      <c r="A638" t="str">
        <f>"18049"</f>
        <v>18049</v>
      </c>
      <c r="B638" t="str">
        <f>"01687"</f>
        <v>01687</v>
      </c>
      <c r="C638" t="str">
        <f>"1600"</f>
        <v>1600</v>
      </c>
      <c r="D638" t="str">
        <f>"18049"</f>
        <v>18049</v>
      </c>
      <c r="E638" t="s">
        <v>553</v>
      </c>
      <c r="F638" t="s">
        <v>539</v>
      </c>
      <c r="G638" t="str">
        <f>""</f>
        <v/>
      </c>
      <c r="H638" t="str">
        <f>" 20"</f>
        <v xml:space="preserve"> 20</v>
      </c>
      <c r="I638">
        <v>500.01</v>
      </c>
      <c r="J638">
        <v>9999999.9900000002</v>
      </c>
      <c r="K638" t="s">
        <v>140</v>
      </c>
      <c r="L638" t="s">
        <v>540</v>
      </c>
      <c r="P638" t="s">
        <v>24</v>
      </c>
      <c r="Q638" t="s">
        <v>24</v>
      </c>
      <c r="R638" t="s">
        <v>139</v>
      </c>
    </row>
    <row r="639" spans="1:18" x14ac:dyDescent="0.25">
      <c r="A639" t="str">
        <f>"18054"</f>
        <v>18054</v>
      </c>
      <c r="B639" t="str">
        <f>"01662"</f>
        <v>01662</v>
      </c>
      <c r="C639" t="str">
        <f>"1100"</f>
        <v>1100</v>
      </c>
      <c r="D639" t="str">
        <f>"01662"</f>
        <v>01662</v>
      </c>
      <c r="E639" t="s">
        <v>555</v>
      </c>
      <c r="F639" t="s">
        <v>555</v>
      </c>
      <c r="G639" t="str">
        <f>""</f>
        <v/>
      </c>
      <c r="H639" t="str">
        <f>" 20"</f>
        <v xml:space="preserve"> 20</v>
      </c>
      <c r="I639">
        <v>500.01</v>
      </c>
      <c r="J639">
        <v>9999999.9900000002</v>
      </c>
      <c r="K639" t="s">
        <v>140</v>
      </c>
      <c r="L639" t="s">
        <v>540</v>
      </c>
      <c r="P639" t="s">
        <v>24</v>
      </c>
      <c r="Q639" t="s">
        <v>24</v>
      </c>
      <c r="R639" t="s">
        <v>139</v>
      </c>
    </row>
    <row r="640" spans="1:18" x14ac:dyDescent="0.25">
      <c r="A640" t="str">
        <f>"18054"</f>
        <v>18054</v>
      </c>
      <c r="B640" t="str">
        <f>"01663"</f>
        <v>01663</v>
      </c>
      <c r="C640" t="str">
        <f>"1100"</f>
        <v>1100</v>
      </c>
      <c r="D640" t="str">
        <f>"01663"</f>
        <v>01663</v>
      </c>
      <c r="E640" t="s">
        <v>555</v>
      </c>
      <c r="F640" t="s">
        <v>556</v>
      </c>
      <c r="G640" t="str">
        <f>""</f>
        <v/>
      </c>
      <c r="H640" t="str">
        <f>" 20"</f>
        <v xml:space="preserve"> 20</v>
      </c>
      <c r="I640">
        <v>500.01</v>
      </c>
      <c r="J640">
        <v>9999999.9900000002</v>
      </c>
      <c r="K640" t="s">
        <v>140</v>
      </c>
      <c r="L640" t="s">
        <v>540</v>
      </c>
      <c r="P640" t="s">
        <v>24</v>
      </c>
      <c r="Q640" t="s">
        <v>24</v>
      </c>
      <c r="R640" t="s">
        <v>139</v>
      </c>
    </row>
    <row r="641" spans="1:18" x14ac:dyDescent="0.25">
      <c r="A641" t="str">
        <f>"18054"</f>
        <v>18054</v>
      </c>
      <c r="B641" t="str">
        <f>"01664"</f>
        <v>01664</v>
      </c>
      <c r="C641" t="str">
        <f>"1100"</f>
        <v>1100</v>
      </c>
      <c r="D641" t="str">
        <f>"01664"</f>
        <v>01664</v>
      </c>
      <c r="E641" t="s">
        <v>555</v>
      </c>
      <c r="F641" t="s">
        <v>557</v>
      </c>
      <c r="G641" t="str">
        <f>""</f>
        <v/>
      </c>
      <c r="H641" t="str">
        <f>" 20"</f>
        <v xml:space="preserve"> 20</v>
      </c>
      <c r="I641">
        <v>500.01</v>
      </c>
      <c r="J641">
        <v>9999999.9900000002</v>
      </c>
      <c r="K641" t="s">
        <v>140</v>
      </c>
      <c r="L641" t="s">
        <v>540</v>
      </c>
      <c r="P641" t="s">
        <v>24</v>
      </c>
      <c r="Q641" t="s">
        <v>24</v>
      </c>
      <c r="R641" t="s">
        <v>139</v>
      </c>
    </row>
    <row r="642" spans="1:18" x14ac:dyDescent="0.25">
      <c r="A642" t="str">
        <f>"18054"</f>
        <v>18054</v>
      </c>
      <c r="B642" t="str">
        <f>"01665"</f>
        <v>01665</v>
      </c>
      <c r="C642" t="str">
        <f>"1100"</f>
        <v>1100</v>
      </c>
      <c r="D642" t="str">
        <f>"01665"</f>
        <v>01665</v>
      </c>
      <c r="E642" t="s">
        <v>555</v>
      </c>
      <c r="F642" t="s">
        <v>558</v>
      </c>
      <c r="G642" t="str">
        <f>""</f>
        <v/>
      </c>
      <c r="H642" t="str">
        <f>" 20"</f>
        <v xml:space="preserve"> 20</v>
      </c>
      <c r="I642">
        <v>500.01</v>
      </c>
      <c r="J642">
        <v>9999999.9900000002</v>
      </c>
      <c r="K642" t="s">
        <v>140</v>
      </c>
      <c r="L642" t="s">
        <v>540</v>
      </c>
      <c r="P642" t="s">
        <v>24</v>
      </c>
      <c r="Q642" t="s">
        <v>24</v>
      </c>
      <c r="R642" t="s">
        <v>139</v>
      </c>
    </row>
    <row r="643" spans="1:18" x14ac:dyDescent="0.25">
      <c r="A643" t="str">
        <f>"18054"</f>
        <v>18054</v>
      </c>
      <c r="B643" t="str">
        <f>"01666"</f>
        <v>01666</v>
      </c>
      <c r="C643" t="str">
        <f>"1100"</f>
        <v>1100</v>
      </c>
      <c r="D643" t="str">
        <f>"01666"</f>
        <v>01666</v>
      </c>
      <c r="E643" t="s">
        <v>555</v>
      </c>
      <c r="F643" t="s">
        <v>559</v>
      </c>
      <c r="G643" t="str">
        <f>""</f>
        <v/>
      </c>
      <c r="H643" t="str">
        <f>" 20"</f>
        <v xml:space="preserve"> 20</v>
      </c>
      <c r="I643">
        <v>500.01</v>
      </c>
      <c r="J643">
        <v>9999999.9900000002</v>
      </c>
      <c r="K643" t="s">
        <v>140</v>
      </c>
      <c r="L643" t="s">
        <v>540</v>
      </c>
      <c r="P643" t="s">
        <v>24</v>
      </c>
      <c r="Q643" t="s">
        <v>24</v>
      </c>
      <c r="R643" t="s">
        <v>139</v>
      </c>
    </row>
    <row r="644" spans="1:18" x14ac:dyDescent="0.25">
      <c r="A644" t="str">
        <f>"18054"</f>
        <v>18054</v>
      </c>
      <c r="B644" t="str">
        <f>"01667"</f>
        <v>01667</v>
      </c>
      <c r="C644" t="str">
        <f>"1100"</f>
        <v>1100</v>
      </c>
      <c r="D644" t="str">
        <f>"01667"</f>
        <v>01667</v>
      </c>
      <c r="E644" t="s">
        <v>555</v>
      </c>
      <c r="F644" t="s">
        <v>560</v>
      </c>
      <c r="G644" t="str">
        <f>""</f>
        <v/>
      </c>
      <c r="H644" t="str">
        <f>" 20"</f>
        <v xml:space="preserve"> 20</v>
      </c>
      <c r="I644">
        <v>500.01</v>
      </c>
      <c r="J644">
        <v>9999999.9900000002</v>
      </c>
      <c r="K644" t="s">
        <v>140</v>
      </c>
      <c r="L644" t="s">
        <v>540</v>
      </c>
      <c r="P644" t="s">
        <v>24</v>
      </c>
      <c r="Q644" t="s">
        <v>24</v>
      </c>
      <c r="R644" t="s">
        <v>139</v>
      </c>
    </row>
    <row r="645" spans="1:18" x14ac:dyDescent="0.25">
      <c r="A645" t="str">
        <f>"18054"</f>
        <v>18054</v>
      </c>
      <c r="B645" t="str">
        <f>"01668"</f>
        <v>01668</v>
      </c>
      <c r="C645" t="str">
        <f>"1100"</f>
        <v>1100</v>
      </c>
      <c r="D645" t="str">
        <f>"01668"</f>
        <v>01668</v>
      </c>
      <c r="E645" t="s">
        <v>555</v>
      </c>
      <c r="F645" t="s">
        <v>561</v>
      </c>
      <c r="G645" t="str">
        <f>""</f>
        <v/>
      </c>
      <c r="H645" t="str">
        <f>" 20"</f>
        <v xml:space="preserve"> 20</v>
      </c>
      <c r="I645">
        <v>500.01</v>
      </c>
      <c r="J645">
        <v>9999999.9900000002</v>
      </c>
      <c r="K645" t="s">
        <v>140</v>
      </c>
      <c r="L645" t="s">
        <v>540</v>
      </c>
      <c r="P645" t="s">
        <v>24</v>
      </c>
      <c r="Q645" t="s">
        <v>24</v>
      </c>
      <c r="R645" t="s">
        <v>139</v>
      </c>
    </row>
    <row r="646" spans="1:18" x14ac:dyDescent="0.25">
      <c r="A646" t="str">
        <f>"18054"</f>
        <v>18054</v>
      </c>
      <c r="B646" t="str">
        <f>"01669"</f>
        <v>01669</v>
      </c>
      <c r="C646" t="str">
        <f>"1100"</f>
        <v>1100</v>
      </c>
      <c r="D646" t="str">
        <f>"01669"</f>
        <v>01669</v>
      </c>
      <c r="E646" t="s">
        <v>555</v>
      </c>
      <c r="F646" t="s">
        <v>562</v>
      </c>
      <c r="G646" t="str">
        <f>""</f>
        <v/>
      </c>
      <c r="H646" t="str">
        <f>" 20"</f>
        <v xml:space="preserve"> 20</v>
      </c>
      <c r="I646">
        <v>500.01</v>
      </c>
      <c r="J646">
        <v>9999999.9900000002</v>
      </c>
      <c r="K646" t="s">
        <v>140</v>
      </c>
      <c r="L646" t="s">
        <v>540</v>
      </c>
      <c r="P646" t="s">
        <v>24</v>
      </c>
      <c r="Q646" t="s">
        <v>24</v>
      </c>
      <c r="R646" t="s">
        <v>139</v>
      </c>
    </row>
    <row r="647" spans="1:18" x14ac:dyDescent="0.25">
      <c r="A647" t="str">
        <f>"18054"</f>
        <v>18054</v>
      </c>
      <c r="B647" t="str">
        <f>"01671"</f>
        <v>01671</v>
      </c>
      <c r="C647" t="str">
        <f>"1100"</f>
        <v>1100</v>
      </c>
      <c r="D647" t="str">
        <f>"01671"</f>
        <v>01671</v>
      </c>
      <c r="E647" t="s">
        <v>555</v>
      </c>
      <c r="F647" t="s">
        <v>563</v>
      </c>
      <c r="G647" t="str">
        <f>""</f>
        <v/>
      </c>
      <c r="H647" t="str">
        <f>" 20"</f>
        <v xml:space="preserve"> 20</v>
      </c>
      <c r="I647">
        <v>500.01</v>
      </c>
      <c r="J647">
        <v>9999999.9900000002</v>
      </c>
      <c r="K647" t="s">
        <v>140</v>
      </c>
      <c r="L647" t="s">
        <v>540</v>
      </c>
      <c r="P647" t="s">
        <v>24</v>
      </c>
      <c r="Q647" t="s">
        <v>24</v>
      </c>
      <c r="R647" t="s">
        <v>139</v>
      </c>
    </row>
    <row r="648" spans="1:18" x14ac:dyDescent="0.25">
      <c r="A648" t="str">
        <f>"18054"</f>
        <v>18054</v>
      </c>
      <c r="B648" t="str">
        <f>"01674"</f>
        <v>01674</v>
      </c>
      <c r="C648" t="str">
        <f>"1100"</f>
        <v>1100</v>
      </c>
      <c r="D648" t="str">
        <f>"01674"</f>
        <v>01674</v>
      </c>
      <c r="E648" t="s">
        <v>555</v>
      </c>
      <c r="F648" t="s">
        <v>564</v>
      </c>
      <c r="G648" t="str">
        <f>""</f>
        <v/>
      </c>
      <c r="H648" t="str">
        <f>" 20"</f>
        <v xml:space="preserve"> 20</v>
      </c>
      <c r="I648">
        <v>500.01</v>
      </c>
      <c r="J648">
        <v>9999999.9900000002</v>
      </c>
      <c r="K648" t="s">
        <v>140</v>
      </c>
      <c r="L648" t="s">
        <v>540</v>
      </c>
      <c r="P648" t="s">
        <v>24</v>
      </c>
      <c r="Q648" t="s">
        <v>24</v>
      </c>
      <c r="R648" t="s">
        <v>139</v>
      </c>
    </row>
    <row r="649" spans="1:18" x14ac:dyDescent="0.25">
      <c r="A649" t="str">
        <f>"18054"</f>
        <v>18054</v>
      </c>
      <c r="B649" t="str">
        <f>"01675"</f>
        <v>01675</v>
      </c>
      <c r="C649" t="str">
        <f>"1100"</f>
        <v>1100</v>
      </c>
      <c r="D649" t="str">
        <f>"01675"</f>
        <v>01675</v>
      </c>
      <c r="E649" t="s">
        <v>555</v>
      </c>
      <c r="F649" t="s">
        <v>565</v>
      </c>
      <c r="G649" t="str">
        <f>""</f>
        <v/>
      </c>
      <c r="H649" t="str">
        <f>" 20"</f>
        <v xml:space="preserve"> 20</v>
      </c>
      <c r="I649">
        <v>500.01</v>
      </c>
      <c r="J649">
        <v>9999999.9900000002</v>
      </c>
      <c r="K649" t="s">
        <v>140</v>
      </c>
      <c r="L649" t="s">
        <v>540</v>
      </c>
      <c r="P649" t="s">
        <v>24</v>
      </c>
      <c r="Q649" t="s">
        <v>24</v>
      </c>
      <c r="R649" t="s">
        <v>139</v>
      </c>
    </row>
    <row r="650" spans="1:18" x14ac:dyDescent="0.25">
      <c r="A650" t="str">
        <f>"18054"</f>
        <v>18054</v>
      </c>
      <c r="B650" t="str">
        <f>"01678"</f>
        <v>01678</v>
      </c>
      <c r="C650" t="str">
        <f>"1100"</f>
        <v>1100</v>
      </c>
      <c r="D650" t="str">
        <f>"01678"</f>
        <v>01678</v>
      </c>
      <c r="E650" t="s">
        <v>555</v>
      </c>
      <c r="F650" t="s">
        <v>566</v>
      </c>
      <c r="G650" t="str">
        <f>""</f>
        <v/>
      </c>
      <c r="H650" t="str">
        <f>" 20"</f>
        <v xml:space="preserve"> 20</v>
      </c>
      <c r="I650">
        <v>500.01</v>
      </c>
      <c r="J650">
        <v>9999999.9900000002</v>
      </c>
      <c r="K650" t="s">
        <v>140</v>
      </c>
      <c r="L650" t="s">
        <v>540</v>
      </c>
      <c r="P650" t="s">
        <v>24</v>
      </c>
      <c r="Q650" t="s">
        <v>24</v>
      </c>
      <c r="R650" t="s">
        <v>139</v>
      </c>
    </row>
    <row r="651" spans="1:18" x14ac:dyDescent="0.25">
      <c r="A651" t="str">
        <f>"18054"</f>
        <v>18054</v>
      </c>
      <c r="B651" t="str">
        <f>"01685"</f>
        <v>01685</v>
      </c>
      <c r="C651" t="str">
        <f>"1100"</f>
        <v>1100</v>
      </c>
      <c r="D651" t="str">
        <f>"01685"</f>
        <v>01685</v>
      </c>
      <c r="E651" t="s">
        <v>555</v>
      </c>
      <c r="F651" t="s">
        <v>567</v>
      </c>
      <c r="G651" t="str">
        <f>""</f>
        <v/>
      </c>
      <c r="H651" t="str">
        <f>" 20"</f>
        <v xml:space="preserve"> 20</v>
      </c>
      <c r="I651">
        <v>500.01</v>
      </c>
      <c r="J651">
        <v>9999999.9900000002</v>
      </c>
      <c r="K651" t="s">
        <v>140</v>
      </c>
      <c r="L651" t="s">
        <v>540</v>
      </c>
      <c r="P651" t="s">
        <v>24</v>
      </c>
      <c r="Q651" t="s">
        <v>24</v>
      </c>
      <c r="R651" t="s">
        <v>139</v>
      </c>
    </row>
    <row r="652" spans="1:18" x14ac:dyDescent="0.25">
      <c r="A652" t="str">
        <f>"18054"</f>
        <v>18054</v>
      </c>
      <c r="B652" t="str">
        <f>"01688"</f>
        <v>01688</v>
      </c>
      <c r="C652" t="str">
        <f>"1100"</f>
        <v>1100</v>
      </c>
      <c r="D652" t="str">
        <f>"01688"</f>
        <v>01688</v>
      </c>
      <c r="E652" t="s">
        <v>555</v>
      </c>
      <c r="F652" t="s">
        <v>568</v>
      </c>
      <c r="G652" t="str">
        <f>""</f>
        <v/>
      </c>
      <c r="H652" t="str">
        <f>" 20"</f>
        <v xml:space="preserve"> 20</v>
      </c>
      <c r="I652">
        <v>500.01</v>
      </c>
      <c r="J652">
        <v>9999999.9900000002</v>
      </c>
      <c r="K652" t="s">
        <v>140</v>
      </c>
      <c r="L652" t="s">
        <v>540</v>
      </c>
      <c r="P652" t="s">
        <v>24</v>
      </c>
      <c r="Q652" t="s">
        <v>24</v>
      </c>
      <c r="R652" t="s">
        <v>139</v>
      </c>
    </row>
    <row r="653" spans="1:18" x14ac:dyDescent="0.25">
      <c r="A653" t="str">
        <f>"18054"</f>
        <v>18054</v>
      </c>
      <c r="B653" t="str">
        <f>"01696"</f>
        <v>01696</v>
      </c>
      <c r="C653" t="str">
        <f>"1100"</f>
        <v>1100</v>
      </c>
      <c r="D653" t="str">
        <f>"01696"</f>
        <v>01696</v>
      </c>
      <c r="E653" t="s">
        <v>555</v>
      </c>
      <c r="F653" t="s">
        <v>569</v>
      </c>
      <c r="G653" t="str">
        <f>""</f>
        <v/>
      </c>
      <c r="H653" t="str">
        <f>" 20"</f>
        <v xml:space="preserve"> 20</v>
      </c>
      <c r="I653">
        <v>500.01</v>
      </c>
      <c r="J653">
        <v>9999999.9900000002</v>
      </c>
      <c r="K653" t="s">
        <v>140</v>
      </c>
      <c r="L653" t="s">
        <v>540</v>
      </c>
      <c r="P653" t="s">
        <v>24</v>
      </c>
      <c r="Q653" t="s">
        <v>24</v>
      </c>
      <c r="R653" t="s">
        <v>139</v>
      </c>
    </row>
    <row r="654" spans="1:18" x14ac:dyDescent="0.25">
      <c r="A654" t="str">
        <f>"18054"</f>
        <v>18054</v>
      </c>
      <c r="B654" t="str">
        <f>"01713"</f>
        <v>01713</v>
      </c>
      <c r="C654" t="str">
        <f>"1100"</f>
        <v>1100</v>
      </c>
      <c r="D654" t="str">
        <f>"01713"</f>
        <v>01713</v>
      </c>
      <c r="E654" t="s">
        <v>555</v>
      </c>
      <c r="F654" t="s">
        <v>570</v>
      </c>
      <c r="G654" t="str">
        <f>""</f>
        <v/>
      </c>
      <c r="H654" t="str">
        <f>" 20"</f>
        <v xml:space="preserve"> 20</v>
      </c>
      <c r="I654">
        <v>500.01</v>
      </c>
      <c r="J654">
        <v>9999999.9900000002</v>
      </c>
      <c r="K654" t="s">
        <v>140</v>
      </c>
      <c r="L654" t="s">
        <v>540</v>
      </c>
      <c r="P654" t="s">
        <v>24</v>
      </c>
      <c r="Q654" t="s">
        <v>24</v>
      </c>
      <c r="R654" t="s">
        <v>139</v>
      </c>
    </row>
    <row r="655" spans="1:18" x14ac:dyDescent="0.25">
      <c r="A655" t="str">
        <f>"18054"</f>
        <v>18054</v>
      </c>
      <c r="B655" t="str">
        <f>"01715"</f>
        <v>01715</v>
      </c>
      <c r="C655" t="str">
        <f>"1100"</f>
        <v>1100</v>
      </c>
      <c r="D655" t="str">
        <f>"01715"</f>
        <v>01715</v>
      </c>
      <c r="E655" t="s">
        <v>555</v>
      </c>
      <c r="F655" t="s">
        <v>571</v>
      </c>
      <c r="G655" t="str">
        <f>""</f>
        <v/>
      </c>
      <c r="H655" t="str">
        <f>" 20"</f>
        <v xml:space="preserve"> 20</v>
      </c>
      <c r="I655">
        <v>500.01</v>
      </c>
      <c r="J655">
        <v>9999999.9900000002</v>
      </c>
      <c r="K655" t="s">
        <v>140</v>
      </c>
      <c r="L655" t="s">
        <v>540</v>
      </c>
      <c r="P655" t="s">
        <v>24</v>
      </c>
      <c r="Q655" t="s">
        <v>24</v>
      </c>
      <c r="R655" t="s">
        <v>139</v>
      </c>
    </row>
    <row r="656" spans="1:18" x14ac:dyDescent="0.25">
      <c r="A656" t="str">
        <f>"18054"</f>
        <v>18054</v>
      </c>
      <c r="B656" t="str">
        <f>"01716"</f>
        <v>01716</v>
      </c>
      <c r="C656" t="str">
        <f>"1100"</f>
        <v>1100</v>
      </c>
      <c r="D656" t="str">
        <f>"01716"</f>
        <v>01716</v>
      </c>
      <c r="E656" t="s">
        <v>555</v>
      </c>
      <c r="F656" t="s">
        <v>572</v>
      </c>
      <c r="G656" t="str">
        <f>""</f>
        <v/>
      </c>
      <c r="H656" t="str">
        <f>" 20"</f>
        <v xml:space="preserve"> 20</v>
      </c>
      <c r="I656">
        <v>500.01</v>
      </c>
      <c r="J656">
        <v>9999999.9900000002</v>
      </c>
      <c r="K656" t="s">
        <v>140</v>
      </c>
      <c r="L656" t="s">
        <v>540</v>
      </c>
      <c r="P656" t="s">
        <v>24</v>
      </c>
      <c r="Q656" t="s">
        <v>24</v>
      </c>
      <c r="R656" t="s">
        <v>139</v>
      </c>
    </row>
    <row r="657" spans="1:18" x14ac:dyDescent="0.25">
      <c r="A657" t="str">
        <f>"18054"</f>
        <v>18054</v>
      </c>
      <c r="B657" t="str">
        <f>"01717"</f>
        <v>01717</v>
      </c>
      <c r="C657" t="str">
        <f>"1100"</f>
        <v>1100</v>
      </c>
      <c r="D657" t="str">
        <f>"01717"</f>
        <v>01717</v>
      </c>
      <c r="E657" t="s">
        <v>555</v>
      </c>
      <c r="F657" t="s">
        <v>573</v>
      </c>
      <c r="G657" t="str">
        <f>""</f>
        <v/>
      </c>
      <c r="H657" t="str">
        <f>" 20"</f>
        <v xml:space="preserve"> 20</v>
      </c>
      <c r="I657">
        <v>500.01</v>
      </c>
      <c r="J657">
        <v>9999999.9900000002</v>
      </c>
      <c r="K657" t="s">
        <v>140</v>
      </c>
      <c r="L657" t="s">
        <v>540</v>
      </c>
      <c r="P657" t="s">
        <v>24</v>
      </c>
      <c r="Q657" t="s">
        <v>24</v>
      </c>
      <c r="R657" t="s">
        <v>139</v>
      </c>
    </row>
    <row r="658" spans="1:18" x14ac:dyDescent="0.25">
      <c r="A658" t="str">
        <f>"18076"</f>
        <v>18076</v>
      </c>
      <c r="B658" t="str">
        <f>"01687"</f>
        <v>01687</v>
      </c>
      <c r="C658" t="str">
        <f>"1600"</f>
        <v>1600</v>
      </c>
      <c r="D658" t="str">
        <f>"18076"</f>
        <v>18076</v>
      </c>
      <c r="E658" t="s">
        <v>583</v>
      </c>
      <c r="F658" t="s">
        <v>539</v>
      </c>
      <c r="G658" t="str">
        <f>"GN0018076"</f>
        <v>GN0018076</v>
      </c>
      <c r="H658" t="str">
        <f>" 20"</f>
        <v xml:space="preserve"> 20</v>
      </c>
      <c r="I658">
        <v>500.01</v>
      </c>
      <c r="J658">
        <v>9999999.9900000002</v>
      </c>
      <c r="K658" t="s">
        <v>140</v>
      </c>
      <c r="L658" t="s">
        <v>540</v>
      </c>
      <c r="P658" t="s">
        <v>24</v>
      </c>
      <c r="Q658" t="s">
        <v>24</v>
      </c>
      <c r="R658" t="s">
        <v>139</v>
      </c>
    </row>
    <row r="659" spans="1:18" x14ac:dyDescent="0.25">
      <c r="A659" t="str">
        <f>"18081"</f>
        <v>18081</v>
      </c>
      <c r="B659" t="str">
        <f>"01670"</f>
        <v>01670</v>
      </c>
      <c r="C659" t="str">
        <f>"1600"</f>
        <v>1600</v>
      </c>
      <c r="D659" t="str">
        <f>"18081"</f>
        <v>18081</v>
      </c>
      <c r="E659" t="s">
        <v>585</v>
      </c>
      <c r="F659" t="s">
        <v>145</v>
      </c>
      <c r="G659" t="str">
        <f>""</f>
        <v/>
      </c>
      <c r="H659" t="str">
        <f>" 20"</f>
        <v xml:space="preserve"> 20</v>
      </c>
      <c r="I659">
        <v>500.01</v>
      </c>
      <c r="J659">
        <v>9999999.9900000002</v>
      </c>
      <c r="K659" t="s">
        <v>140</v>
      </c>
      <c r="L659" t="s">
        <v>586</v>
      </c>
      <c r="P659" t="s">
        <v>24</v>
      </c>
      <c r="Q659" t="s">
        <v>24</v>
      </c>
      <c r="R659" t="s">
        <v>139</v>
      </c>
    </row>
    <row r="660" spans="1:18" x14ac:dyDescent="0.25">
      <c r="A660" t="str">
        <f>"18108"</f>
        <v>18108</v>
      </c>
      <c r="B660" t="str">
        <f>"01682"</f>
        <v>01682</v>
      </c>
      <c r="C660" t="str">
        <f>"1600"</f>
        <v>1600</v>
      </c>
      <c r="D660" t="str">
        <f>"01682"</f>
        <v>01682</v>
      </c>
      <c r="E660" t="s">
        <v>539</v>
      </c>
      <c r="F660" t="s">
        <v>596</v>
      </c>
      <c r="G660" t="str">
        <f>""</f>
        <v/>
      </c>
      <c r="H660" t="str">
        <f>" 20"</f>
        <v xml:space="preserve"> 20</v>
      </c>
      <c r="I660">
        <v>500.01</v>
      </c>
      <c r="J660">
        <v>9999999.9900000002</v>
      </c>
      <c r="K660" t="s">
        <v>140</v>
      </c>
      <c r="L660" t="s">
        <v>540</v>
      </c>
      <c r="P660" t="s">
        <v>24</v>
      </c>
      <c r="Q660" t="s">
        <v>24</v>
      </c>
      <c r="R660" t="s">
        <v>139</v>
      </c>
    </row>
    <row r="661" spans="1:18" x14ac:dyDescent="0.25">
      <c r="A661" t="str">
        <f>"18108"</f>
        <v>18108</v>
      </c>
      <c r="B661" t="str">
        <f>"01687"</f>
        <v>01687</v>
      </c>
      <c r="C661" t="str">
        <f>"1600"</f>
        <v>1600</v>
      </c>
      <c r="D661" t="str">
        <f>"01687"</f>
        <v>01687</v>
      </c>
      <c r="E661" t="s">
        <v>539</v>
      </c>
      <c r="F661" t="s">
        <v>539</v>
      </c>
      <c r="G661" t="str">
        <f>""</f>
        <v/>
      </c>
      <c r="H661" t="str">
        <f>" 20"</f>
        <v xml:space="preserve"> 20</v>
      </c>
      <c r="I661">
        <v>500.01</v>
      </c>
      <c r="J661">
        <v>9999999.9900000002</v>
      </c>
      <c r="K661" t="s">
        <v>140</v>
      </c>
      <c r="L661" t="s">
        <v>540</v>
      </c>
      <c r="P661" t="s">
        <v>24</v>
      </c>
      <c r="Q661" t="s">
        <v>24</v>
      </c>
      <c r="R661" t="s">
        <v>139</v>
      </c>
    </row>
    <row r="662" spans="1:18" x14ac:dyDescent="0.25">
      <c r="A662" t="str">
        <f>"18108"</f>
        <v>18108</v>
      </c>
      <c r="B662" t="str">
        <f>"01689"</f>
        <v>01689</v>
      </c>
      <c r="C662" t="str">
        <f>"1600"</f>
        <v>1600</v>
      </c>
      <c r="D662" t="str">
        <f>"01689"</f>
        <v>01689</v>
      </c>
      <c r="E662" t="s">
        <v>539</v>
      </c>
      <c r="F662" t="s">
        <v>597</v>
      </c>
      <c r="G662" t="str">
        <f>""</f>
        <v/>
      </c>
      <c r="H662" t="str">
        <f>" 20"</f>
        <v xml:space="preserve"> 20</v>
      </c>
      <c r="I662">
        <v>500.01</v>
      </c>
      <c r="J662">
        <v>9999999.9900000002</v>
      </c>
      <c r="K662" t="s">
        <v>140</v>
      </c>
      <c r="L662" t="s">
        <v>540</v>
      </c>
      <c r="P662" t="s">
        <v>24</v>
      </c>
      <c r="Q662" t="s">
        <v>24</v>
      </c>
      <c r="R662" t="s">
        <v>139</v>
      </c>
    </row>
    <row r="663" spans="1:18" x14ac:dyDescent="0.25">
      <c r="A663" t="str">
        <f>"18108"</f>
        <v>18108</v>
      </c>
      <c r="B663" t="str">
        <f>"01701"</f>
        <v>01701</v>
      </c>
      <c r="C663" t="str">
        <f>"1600"</f>
        <v>1600</v>
      </c>
      <c r="D663" t="str">
        <f>"01701"</f>
        <v>01701</v>
      </c>
      <c r="E663" t="s">
        <v>539</v>
      </c>
      <c r="F663" t="s">
        <v>598</v>
      </c>
      <c r="G663" t="str">
        <f>""</f>
        <v/>
      </c>
      <c r="H663" t="str">
        <f>" 20"</f>
        <v xml:space="preserve"> 20</v>
      </c>
      <c r="I663">
        <v>500.01</v>
      </c>
      <c r="J663">
        <v>9999999.9900000002</v>
      </c>
      <c r="K663" t="s">
        <v>140</v>
      </c>
      <c r="L663" t="s">
        <v>540</v>
      </c>
      <c r="P663" t="s">
        <v>24</v>
      </c>
      <c r="Q663" t="s">
        <v>24</v>
      </c>
      <c r="R663" t="s">
        <v>139</v>
      </c>
    </row>
    <row r="664" spans="1:18" x14ac:dyDescent="0.25">
      <c r="A664" t="str">
        <f>"18108"</f>
        <v>18108</v>
      </c>
      <c r="B664" t="str">
        <f>"01703"</f>
        <v>01703</v>
      </c>
      <c r="C664" t="str">
        <f>"1600"</f>
        <v>1600</v>
      </c>
      <c r="D664" t="str">
        <f>"01703"</f>
        <v>01703</v>
      </c>
      <c r="E664" t="s">
        <v>539</v>
      </c>
      <c r="F664" t="s">
        <v>599</v>
      </c>
      <c r="G664" t="str">
        <f>""</f>
        <v/>
      </c>
      <c r="H664" t="str">
        <f>" 20"</f>
        <v xml:space="preserve"> 20</v>
      </c>
      <c r="I664">
        <v>500.01</v>
      </c>
      <c r="J664">
        <v>9999999.9900000002</v>
      </c>
      <c r="K664" t="s">
        <v>140</v>
      </c>
      <c r="L664" t="s">
        <v>540</v>
      </c>
      <c r="P664" t="s">
        <v>24</v>
      </c>
      <c r="Q664" t="s">
        <v>24</v>
      </c>
      <c r="R664" t="s">
        <v>139</v>
      </c>
    </row>
    <row r="665" spans="1:18" x14ac:dyDescent="0.25">
      <c r="A665" t="str">
        <f>"18108"</f>
        <v>18108</v>
      </c>
      <c r="B665" t="str">
        <f>"01706"</f>
        <v>01706</v>
      </c>
      <c r="C665" t="str">
        <f>"1600"</f>
        <v>1600</v>
      </c>
      <c r="D665" t="str">
        <f>"01706"</f>
        <v>01706</v>
      </c>
      <c r="E665" t="s">
        <v>539</v>
      </c>
      <c r="F665" t="s">
        <v>600</v>
      </c>
      <c r="G665" t="str">
        <f>""</f>
        <v/>
      </c>
      <c r="H665" t="str">
        <f>" 20"</f>
        <v xml:space="preserve"> 20</v>
      </c>
      <c r="I665">
        <v>500.01</v>
      </c>
      <c r="J665">
        <v>9999999.9900000002</v>
      </c>
      <c r="K665" t="s">
        <v>140</v>
      </c>
      <c r="L665" t="s">
        <v>540</v>
      </c>
      <c r="P665" t="s">
        <v>24</v>
      </c>
      <c r="Q665" t="s">
        <v>24</v>
      </c>
      <c r="R665" t="s">
        <v>139</v>
      </c>
    </row>
    <row r="666" spans="1:18" x14ac:dyDescent="0.25">
      <c r="A666" t="str">
        <f>"18108"</f>
        <v>18108</v>
      </c>
      <c r="B666" t="str">
        <f>"01707"</f>
        <v>01707</v>
      </c>
      <c r="C666" t="str">
        <f>"1600"</f>
        <v>1600</v>
      </c>
      <c r="D666" t="str">
        <f>"01707"</f>
        <v>01707</v>
      </c>
      <c r="E666" t="s">
        <v>539</v>
      </c>
      <c r="F666" t="s">
        <v>601</v>
      </c>
      <c r="G666" t="str">
        <f>""</f>
        <v/>
      </c>
      <c r="H666" t="str">
        <f>" 20"</f>
        <v xml:space="preserve"> 20</v>
      </c>
      <c r="I666">
        <v>500.01</v>
      </c>
      <c r="J666">
        <v>9999999.9900000002</v>
      </c>
      <c r="K666" t="s">
        <v>140</v>
      </c>
      <c r="L666" t="s">
        <v>540</v>
      </c>
      <c r="P666" t="s">
        <v>24</v>
      </c>
      <c r="Q666" t="s">
        <v>24</v>
      </c>
      <c r="R666" t="s">
        <v>139</v>
      </c>
    </row>
    <row r="667" spans="1:18" x14ac:dyDescent="0.25">
      <c r="A667" t="str">
        <f>"18108"</f>
        <v>18108</v>
      </c>
      <c r="B667" t="str">
        <f>"01711"</f>
        <v>01711</v>
      </c>
      <c r="C667" t="str">
        <f>"1600"</f>
        <v>1600</v>
      </c>
      <c r="D667" t="str">
        <f>"01711"</f>
        <v>01711</v>
      </c>
      <c r="E667" t="s">
        <v>539</v>
      </c>
      <c r="F667" t="s">
        <v>602</v>
      </c>
      <c r="G667" t="str">
        <f>""</f>
        <v/>
      </c>
      <c r="H667" t="str">
        <f>" 20"</f>
        <v xml:space="preserve"> 20</v>
      </c>
      <c r="I667">
        <v>500.01</v>
      </c>
      <c r="J667">
        <v>9999999.9900000002</v>
      </c>
      <c r="K667" t="s">
        <v>140</v>
      </c>
      <c r="L667" t="s">
        <v>540</v>
      </c>
      <c r="P667" t="s">
        <v>24</v>
      </c>
      <c r="Q667" t="s">
        <v>24</v>
      </c>
      <c r="R667" t="s">
        <v>139</v>
      </c>
    </row>
    <row r="668" spans="1:18" x14ac:dyDescent="0.25">
      <c r="A668" t="str">
        <f>"18108"</f>
        <v>18108</v>
      </c>
      <c r="B668" t="str">
        <f>"01718"</f>
        <v>01718</v>
      </c>
      <c r="C668" t="str">
        <f>"1600"</f>
        <v>1600</v>
      </c>
      <c r="D668" t="str">
        <f>"01718"</f>
        <v>01718</v>
      </c>
      <c r="E668" t="s">
        <v>539</v>
      </c>
      <c r="F668" t="s">
        <v>603</v>
      </c>
      <c r="G668" t="str">
        <f>""</f>
        <v/>
      </c>
      <c r="H668" t="str">
        <f>" 20"</f>
        <v xml:space="preserve"> 20</v>
      </c>
      <c r="I668">
        <v>500.01</v>
      </c>
      <c r="J668">
        <v>9999999.9900000002</v>
      </c>
      <c r="K668" t="s">
        <v>140</v>
      </c>
      <c r="L668" t="s">
        <v>540</v>
      </c>
      <c r="P668" t="s">
        <v>24</v>
      </c>
      <c r="Q668" t="s">
        <v>24</v>
      </c>
      <c r="R668" t="s">
        <v>139</v>
      </c>
    </row>
    <row r="669" spans="1:18" x14ac:dyDescent="0.25">
      <c r="A669" t="str">
        <f>"18122"</f>
        <v>18122</v>
      </c>
      <c r="B669" t="str">
        <f>"01695"</f>
        <v>01695</v>
      </c>
      <c r="C669" t="str">
        <f>"1600"</f>
        <v>1600</v>
      </c>
      <c r="D669" t="str">
        <f>"18122"</f>
        <v>18122</v>
      </c>
      <c r="E669" t="s">
        <v>605</v>
      </c>
      <c r="F669" t="s">
        <v>149</v>
      </c>
      <c r="G669" t="str">
        <f>""</f>
        <v/>
      </c>
      <c r="H669" t="str">
        <f>" 20"</f>
        <v xml:space="preserve"> 20</v>
      </c>
      <c r="I669">
        <v>500.01</v>
      </c>
      <c r="J669">
        <v>9999999.9900000002</v>
      </c>
      <c r="K669" t="s">
        <v>140</v>
      </c>
      <c r="P669" t="s">
        <v>24</v>
      </c>
      <c r="Q669" t="s">
        <v>24</v>
      </c>
      <c r="R669" t="s">
        <v>139</v>
      </c>
    </row>
    <row r="670" spans="1:18" x14ac:dyDescent="0.25">
      <c r="A670" t="str">
        <f>"18123"</f>
        <v>18123</v>
      </c>
      <c r="B670" t="str">
        <f>"01695"</f>
        <v>01695</v>
      </c>
      <c r="C670" t="str">
        <f>"1600"</f>
        <v>1600</v>
      </c>
      <c r="D670" t="str">
        <f>"18123"</f>
        <v>18123</v>
      </c>
      <c r="E670" t="s">
        <v>606</v>
      </c>
      <c r="F670" t="s">
        <v>149</v>
      </c>
      <c r="G670" t="str">
        <f>""</f>
        <v/>
      </c>
      <c r="H670" t="str">
        <f>" 20"</f>
        <v xml:space="preserve"> 20</v>
      </c>
      <c r="I670">
        <v>500.01</v>
      </c>
      <c r="J670">
        <v>9999999.9900000002</v>
      </c>
      <c r="K670" t="s">
        <v>140</v>
      </c>
      <c r="L670" t="s">
        <v>152</v>
      </c>
      <c r="M670" t="s">
        <v>150</v>
      </c>
      <c r="P670" t="s">
        <v>24</v>
      </c>
      <c r="Q670" t="s">
        <v>24</v>
      </c>
      <c r="R670" t="s">
        <v>139</v>
      </c>
    </row>
    <row r="671" spans="1:18" x14ac:dyDescent="0.25">
      <c r="A671" t="str">
        <f>"18503"</f>
        <v>18503</v>
      </c>
      <c r="B671" t="str">
        <f>"01660"</f>
        <v>01660</v>
      </c>
      <c r="C671" t="str">
        <f>"1300"</f>
        <v>1300</v>
      </c>
      <c r="D671" t="str">
        <f>""</f>
        <v/>
      </c>
      <c r="E671" t="s">
        <v>622</v>
      </c>
      <c r="F671" t="s">
        <v>138</v>
      </c>
      <c r="G671" t="str">
        <f>""</f>
        <v/>
      </c>
      <c r="H671" t="str">
        <f>" 00"</f>
        <v xml:space="preserve"> 00</v>
      </c>
      <c r="I671">
        <v>0.01</v>
      </c>
      <c r="J671">
        <v>9999999.9900000002</v>
      </c>
      <c r="K671" t="s">
        <v>140</v>
      </c>
      <c r="L671" t="s">
        <v>142</v>
      </c>
      <c r="P671" t="s">
        <v>24</v>
      </c>
      <c r="Q671" t="s">
        <v>24</v>
      </c>
      <c r="R671" t="s">
        <v>139</v>
      </c>
    </row>
    <row r="672" spans="1:18" x14ac:dyDescent="0.25">
      <c r="A672" t="str">
        <f>"18507"</f>
        <v>18507</v>
      </c>
      <c r="B672" t="str">
        <f>"01670"</f>
        <v>01670</v>
      </c>
      <c r="C672" t="str">
        <f>"1300"</f>
        <v>1300</v>
      </c>
      <c r="D672" t="str">
        <f>""</f>
        <v/>
      </c>
      <c r="E672" t="s">
        <v>625</v>
      </c>
      <c r="F672" t="s">
        <v>145</v>
      </c>
      <c r="G672" t="str">
        <f>""</f>
        <v/>
      </c>
      <c r="H672" t="str">
        <f>" 00"</f>
        <v xml:space="preserve"> 00</v>
      </c>
      <c r="I672">
        <v>0.01</v>
      </c>
      <c r="J672">
        <v>9999999.9900000002</v>
      </c>
      <c r="K672" t="s">
        <v>140</v>
      </c>
      <c r="L672" t="s">
        <v>142</v>
      </c>
      <c r="P672" t="s">
        <v>24</v>
      </c>
      <c r="Q672" t="s">
        <v>24</v>
      </c>
      <c r="R672" t="s">
        <v>139</v>
      </c>
    </row>
    <row r="673" spans="1:18" x14ac:dyDescent="0.25">
      <c r="A673" t="str">
        <f>"18512"</f>
        <v>18512</v>
      </c>
      <c r="B673" t="str">
        <f>"01695"</f>
        <v>01695</v>
      </c>
      <c r="C673" t="str">
        <f>"1300"</f>
        <v>1300</v>
      </c>
      <c r="D673" t="str">
        <f>""</f>
        <v/>
      </c>
      <c r="E673" t="s">
        <v>630</v>
      </c>
      <c r="F673" t="s">
        <v>149</v>
      </c>
      <c r="G673" t="str">
        <f>""</f>
        <v/>
      </c>
      <c r="H673" t="str">
        <f>" 00"</f>
        <v xml:space="preserve"> 00</v>
      </c>
      <c r="I673">
        <v>0.01</v>
      </c>
      <c r="J673">
        <v>9999999.9900000002</v>
      </c>
      <c r="K673" t="s">
        <v>140</v>
      </c>
      <c r="P673" t="s">
        <v>24</v>
      </c>
      <c r="Q673" t="s">
        <v>24</v>
      </c>
      <c r="R673" t="s">
        <v>139</v>
      </c>
    </row>
    <row r="674" spans="1:18" x14ac:dyDescent="0.25">
      <c r="A674" t="str">
        <f>"18524"</f>
        <v>18524</v>
      </c>
      <c r="B674" t="str">
        <f>"01705"</f>
        <v>01705</v>
      </c>
      <c r="C674" t="str">
        <f>"1300"</f>
        <v>1300</v>
      </c>
      <c r="D674" t="str">
        <f>""</f>
        <v/>
      </c>
      <c r="E674" t="s">
        <v>640</v>
      </c>
      <c r="F674" t="s">
        <v>153</v>
      </c>
      <c r="G674" t="str">
        <f>""</f>
        <v/>
      </c>
      <c r="H674" t="str">
        <f>" 00"</f>
        <v xml:space="preserve"> 00</v>
      </c>
      <c r="I674">
        <v>0.01</v>
      </c>
      <c r="J674">
        <v>9999999.9900000002</v>
      </c>
      <c r="K674" t="s">
        <v>140</v>
      </c>
      <c r="P674" t="s">
        <v>24</v>
      </c>
      <c r="Q674" t="s">
        <v>24</v>
      </c>
      <c r="R674" t="s">
        <v>139</v>
      </c>
    </row>
    <row r="675" spans="1:18" x14ac:dyDescent="0.25">
      <c r="A675" t="str">
        <f>"19293"</f>
        <v>19293</v>
      </c>
      <c r="B675" t="str">
        <f>"01670"</f>
        <v>01670</v>
      </c>
      <c r="C675" t="str">
        <f>"1300"</f>
        <v>1300</v>
      </c>
      <c r="D675" t="str">
        <f>"19293"</f>
        <v>19293</v>
      </c>
      <c r="E675" t="s">
        <v>672</v>
      </c>
      <c r="F675" t="s">
        <v>145</v>
      </c>
      <c r="G675" t="str">
        <f>"GR0019293"</f>
        <v>GR0019293</v>
      </c>
      <c r="H675" t="str">
        <f>" 20"</f>
        <v xml:space="preserve"> 20</v>
      </c>
      <c r="I675">
        <v>500.01</v>
      </c>
      <c r="J675">
        <v>9999999.9900000002</v>
      </c>
      <c r="K675" t="s">
        <v>140</v>
      </c>
      <c r="L675" t="s">
        <v>142</v>
      </c>
      <c r="O675" t="s">
        <v>673</v>
      </c>
      <c r="P675" t="s">
        <v>24</v>
      </c>
      <c r="Q675" t="s">
        <v>24</v>
      </c>
      <c r="R675" t="s">
        <v>139</v>
      </c>
    </row>
    <row r="676" spans="1:18" x14ac:dyDescent="0.25">
      <c r="A676" t="str">
        <f>"21601"</f>
        <v>21601</v>
      </c>
      <c r="B676" t="str">
        <f>"01695"</f>
        <v>01695</v>
      </c>
      <c r="C676" t="str">
        <f>"1600"</f>
        <v>1600</v>
      </c>
      <c r="D676" t="str">
        <f>"21601"</f>
        <v>21601</v>
      </c>
      <c r="E676" t="s">
        <v>762</v>
      </c>
      <c r="F676" t="s">
        <v>149</v>
      </c>
      <c r="G676" t="str">
        <f>"GR0021601"</f>
        <v>GR0021601</v>
      </c>
      <c r="H676" t="str">
        <f>" 20"</f>
        <v xml:space="preserve"> 20</v>
      </c>
      <c r="I676">
        <v>500.01</v>
      </c>
      <c r="J676">
        <v>9999999.9900000002</v>
      </c>
      <c r="K676" t="s">
        <v>140</v>
      </c>
      <c r="L676" t="s">
        <v>150</v>
      </c>
      <c r="O676" t="s">
        <v>763</v>
      </c>
      <c r="P676" t="s">
        <v>24</v>
      </c>
      <c r="Q676" t="s">
        <v>24</v>
      </c>
      <c r="R676" t="s">
        <v>139</v>
      </c>
    </row>
    <row r="677" spans="1:18" x14ac:dyDescent="0.25">
      <c r="A677" t="str">
        <f>"21602"</f>
        <v>21602</v>
      </c>
      <c r="B677" t="str">
        <f>"01695"</f>
        <v>01695</v>
      </c>
      <c r="C677" t="str">
        <f>"1600"</f>
        <v>1600</v>
      </c>
      <c r="D677" t="str">
        <f>"21602"</f>
        <v>21602</v>
      </c>
      <c r="E677" t="s">
        <v>764</v>
      </c>
      <c r="F677" t="s">
        <v>149</v>
      </c>
      <c r="G677" t="str">
        <f>"GR0021601"</f>
        <v>GR0021601</v>
      </c>
      <c r="H677" t="str">
        <f>" 20"</f>
        <v xml:space="preserve"> 20</v>
      </c>
      <c r="I677">
        <v>500.01</v>
      </c>
      <c r="J677">
        <v>9999999.9900000002</v>
      </c>
      <c r="K677" t="s">
        <v>140</v>
      </c>
      <c r="L677" t="s">
        <v>150</v>
      </c>
      <c r="O677" t="s">
        <v>763</v>
      </c>
      <c r="P677" t="s">
        <v>24</v>
      </c>
      <c r="Q677" t="s">
        <v>24</v>
      </c>
      <c r="R677" t="s">
        <v>139</v>
      </c>
    </row>
    <row r="678" spans="1:18" x14ac:dyDescent="0.25">
      <c r="A678" t="str">
        <f>"21603"</f>
        <v>21603</v>
      </c>
      <c r="B678" t="str">
        <f>"01695"</f>
        <v>01695</v>
      </c>
      <c r="C678" t="str">
        <f>"1600"</f>
        <v>1600</v>
      </c>
      <c r="D678" t="str">
        <f>"21603"</f>
        <v>21603</v>
      </c>
      <c r="E678" t="s">
        <v>765</v>
      </c>
      <c r="F678" t="s">
        <v>149</v>
      </c>
      <c r="G678" t="str">
        <f>"GR0021601"</f>
        <v>GR0021601</v>
      </c>
      <c r="H678" t="str">
        <f>" 20"</f>
        <v xml:space="preserve"> 20</v>
      </c>
      <c r="I678">
        <v>500.01</v>
      </c>
      <c r="J678">
        <v>9999999.9900000002</v>
      </c>
      <c r="K678" t="s">
        <v>140</v>
      </c>
      <c r="L678" t="s">
        <v>150</v>
      </c>
      <c r="O678" t="s">
        <v>763</v>
      </c>
      <c r="P678" t="s">
        <v>24</v>
      </c>
      <c r="Q678" t="s">
        <v>24</v>
      </c>
      <c r="R678" t="s">
        <v>139</v>
      </c>
    </row>
    <row r="679" spans="1:18" x14ac:dyDescent="0.25">
      <c r="A679" t="str">
        <f>"21606"</f>
        <v>21606</v>
      </c>
      <c r="B679" t="str">
        <f>"01695"</f>
        <v>01695</v>
      </c>
      <c r="C679" t="str">
        <f>"1600"</f>
        <v>1600</v>
      </c>
      <c r="D679" t="str">
        <f>"21606"</f>
        <v>21606</v>
      </c>
      <c r="E679" t="s">
        <v>766</v>
      </c>
      <c r="F679" t="s">
        <v>149</v>
      </c>
      <c r="G679" t="str">
        <f>"GR0021601"</f>
        <v>GR0021601</v>
      </c>
      <c r="H679" t="str">
        <f>" 20"</f>
        <v xml:space="preserve"> 20</v>
      </c>
      <c r="I679">
        <v>500.01</v>
      </c>
      <c r="J679">
        <v>9999999.9900000002</v>
      </c>
      <c r="K679" t="s">
        <v>140</v>
      </c>
      <c r="L679" t="s">
        <v>150</v>
      </c>
      <c r="O679" t="s">
        <v>763</v>
      </c>
      <c r="P679" t="s">
        <v>24</v>
      </c>
      <c r="Q679" t="s">
        <v>24</v>
      </c>
      <c r="R679" t="s">
        <v>139</v>
      </c>
    </row>
    <row r="680" spans="1:18" x14ac:dyDescent="0.25">
      <c r="A680" t="str">
        <f>"21607"</f>
        <v>21607</v>
      </c>
      <c r="B680" t="str">
        <f>"01695"</f>
        <v>01695</v>
      </c>
      <c r="C680" t="str">
        <f>"1600"</f>
        <v>1600</v>
      </c>
      <c r="D680" t="str">
        <f>"21607"</f>
        <v>21607</v>
      </c>
      <c r="E680" t="s">
        <v>767</v>
      </c>
      <c r="F680" t="s">
        <v>149</v>
      </c>
      <c r="G680" t="str">
        <f>"GR0021601"</f>
        <v>GR0021601</v>
      </c>
      <c r="H680" t="str">
        <f>" 20"</f>
        <v xml:space="preserve"> 20</v>
      </c>
      <c r="I680">
        <v>500.01</v>
      </c>
      <c r="J680">
        <v>9999999.9900000002</v>
      </c>
      <c r="K680" t="s">
        <v>140</v>
      </c>
      <c r="L680" t="s">
        <v>150</v>
      </c>
      <c r="O680" t="s">
        <v>763</v>
      </c>
      <c r="P680" t="s">
        <v>24</v>
      </c>
      <c r="Q680" t="s">
        <v>24</v>
      </c>
      <c r="R680" t="s">
        <v>139</v>
      </c>
    </row>
    <row r="681" spans="1:18" x14ac:dyDescent="0.25">
      <c r="A681" t="str">
        <f>"21608"</f>
        <v>21608</v>
      </c>
      <c r="B681" t="str">
        <f>"01695"</f>
        <v>01695</v>
      </c>
      <c r="C681" t="str">
        <f>"1600"</f>
        <v>1600</v>
      </c>
      <c r="D681" t="str">
        <f>"21608"</f>
        <v>21608</v>
      </c>
      <c r="E681" t="s">
        <v>768</v>
      </c>
      <c r="F681" t="s">
        <v>149</v>
      </c>
      <c r="G681" t="str">
        <f>"GR0021601"</f>
        <v>GR0021601</v>
      </c>
      <c r="H681" t="str">
        <f>" 20"</f>
        <v xml:space="preserve"> 20</v>
      </c>
      <c r="I681">
        <v>500.01</v>
      </c>
      <c r="J681">
        <v>9999999.9900000002</v>
      </c>
      <c r="K681" t="s">
        <v>140</v>
      </c>
      <c r="L681" t="s">
        <v>150</v>
      </c>
      <c r="O681" t="s">
        <v>763</v>
      </c>
      <c r="P681" t="s">
        <v>24</v>
      </c>
      <c r="Q681" t="s">
        <v>24</v>
      </c>
      <c r="R681" t="s">
        <v>139</v>
      </c>
    </row>
    <row r="682" spans="1:18" x14ac:dyDescent="0.25">
      <c r="A682" t="str">
        <f>"21611"</f>
        <v>21611</v>
      </c>
      <c r="B682" t="str">
        <f>"01670"</f>
        <v>01670</v>
      </c>
      <c r="C682" t="str">
        <f>"1600"</f>
        <v>1600</v>
      </c>
      <c r="D682" t="str">
        <f>"21611"</f>
        <v>21611</v>
      </c>
      <c r="E682" t="s">
        <v>769</v>
      </c>
      <c r="F682" t="s">
        <v>145</v>
      </c>
      <c r="G682" t="str">
        <f>"GR0021611"</f>
        <v>GR0021611</v>
      </c>
      <c r="H682" t="str">
        <f>" 20"</f>
        <v xml:space="preserve"> 20</v>
      </c>
      <c r="I682">
        <v>500.01</v>
      </c>
      <c r="J682">
        <v>9999999.9900000002</v>
      </c>
      <c r="K682" t="s">
        <v>140</v>
      </c>
      <c r="L682" t="s">
        <v>770</v>
      </c>
      <c r="M682" t="s">
        <v>586</v>
      </c>
      <c r="O682" t="s">
        <v>770</v>
      </c>
      <c r="P682" t="s">
        <v>24</v>
      </c>
      <c r="Q682" t="s">
        <v>24</v>
      </c>
      <c r="R682" t="s">
        <v>139</v>
      </c>
    </row>
    <row r="683" spans="1:18" x14ac:dyDescent="0.25">
      <c r="A683" t="str">
        <f>"21612"</f>
        <v>21612</v>
      </c>
      <c r="B683" t="str">
        <f>"01670"</f>
        <v>01670</v>
      </c>
      <c r="C683" t="str">
        <f>"1600"</f>
        <v>1600</v>
      </c>
      <c r="D683" t="str">
        <f>"21612"</f>
        <v>21612</v>
      </c>
      <c r="E683" t="s">
        <v>771</v>
      </c>
      <c r="F683" t="s">
        <v>145</v>
      </c>
      <c r="G683" t="str">
        <f>"GR0021611"</f>
        <v>GR0021611</v>
      </c>
      <c r="H683" t="str">
        <f>" 20"</f>
        <v xml:space="preserve"> 20</v>
      </c>
      <c r="I683">
        <v>500.01</v>
      </c>
      <c r="J683">
        <v>9999999.9900000002</v>
      </c>
      <c r="K683" t="s">
        <v>140</v>
      </c>
      <c r="L683" t="s">
        <v>770</v>
      </c>
      <c r="M683" t="s">
        <v>586</v>
      </c>
      <c r="O683" t="s">
        <v>770</v>
      </c>
      <c r="P683" t="s">
        <v>24</v>
      </c>
      <c r="Q683" t="s">
        <v>24</v>
      </c>
      <c r="R683" t="s">
        <v>139</v>
      </c>
    </row>
    <row r="684" spans="1:18" x14ac:dyDescent="0.25">
      <c r="A684" t="str">
        <f>"21613"</f>
        <v>21613</v>
      </c>
      <c r="B684" t="str">
        <f>"01670"</f>
        <v>01670</v>
      </c>
      <c r="C684" t="str">
        <f>"1600"</f>
        <v>1600</v>
      </c>
      <c r="D684" t="str">
        <f>"21613"</f>
        <v>21613</v>
      </c>
      <c r="E684" t="s">
        <v>772</v>
      </c>
      <c r="F684" t="s">
        <v>145</v>
      </c>
      <c r="G684" t="str">
        <f>"GR0021611"</f>
        <v>GR0021611</v>
      </c>
      <c r="H684" t="str">
        <f>" 20"</f>
        <v xml:space="preserve"> 20</v>
      </c>
      <c r="I684">
        <v>500.01</v>
      </c>
      <c r="J684">
        <v>9999999.9900000002</v>
      </c>
      <c r="K684" t="s">
        <v>140</v>
      </c>
      <c r="L684" t="s">
        <v>770</v>
      </c>
      <c r="M684" t="s">
        <v>586</v>
      </c>
      <c r="O684" t="s">
        <v>770</v>
      </c>
      <c r="P684" t="s">
        <v>24</v>
      </c>
      <c r="Q684" t="s">
        <v>24</v>
      </c>
      <c r="R684" t="s">
        <v>139</v>
      </c>
    </row>
    <row r="685" spans="1:18" x14ac:dyDescent="0.25">
      <c r="A685" t="str">
        <f>"21614"</f>
        <v>21614</v>
      </c>
      <c r="B685" t="str">
        <f>"01670"</f>
        <v>01670</v>
      </c>
      <c r="C685" t="str">
        <f>"1600"</f>
        <v>1600</v>
      </c>
      <c r="D685" t="str">
        <f>"21614"</f>
        <v>21614</v>
      </c>
      <c r="E685" t="s">
        <v>773</v>
      </c>
      <c r="F685" t="s">
        <v>145</v>
      </c>
      <c r="G685" t="str">
        <f>"GR0021611"</f>
        <v>GR0021611</v>
      </c>
      <c r="H685" t="str">
        <f>" 20"</f>
        <v xml:space="preserve"> 20</v>
      </c>
      <c r="I685">
        <v>500.01</v>
      </c>
      <c r="J685">
        <v>9999999.9900000002</v>
      </c>
      <c r="K685" t="s">
        <v>140</v>
      </c>
      <c r="L685" t="s">
        <v>770</v>
      </c>
      <c r="M685" t="s">
        <v>586</v>
      </c>
      <c r="O685" t="s">
        <v>770</v>
      </c>
      <c r="P685" t="s">
        <v>24</v>
      </c>
      <c r="Q685" t="s">
        <v>24</v>
      </c>
      <c r="R685" t="s">
        <v>139</v>
      </c>
    </row>
    <row r="686" spans="1:18" x14ac:dyDescent="0.25">
      <c r="A686" t="str">
        <f>"21615"</f>
        <v>21615</v>
      </c>
      <c r="B686" t="str">
        <f>"01670"</f>
        <v>01670</v>
      </c>
      <c r="C686" t="str">
        <f>"1600"</f>
        <v>1600</v>
      </c>
      <c r="D686" t="str">
        <f>"21615"</f>
        <v>21615</v>
      </c>
      <c r="E686" t="s">
        <v>774</v>
      </c>
      <c r="F686" t="s">
        <v>145</v>
      </c>
      <c r="G686" t="str">
        <f>"GR0021611"</f>
        <v>GR0021611</v>
      </c>
      <c r="H686" t="str">
        <f>" 20"</f>
        <v xml:space="preserve"> 20</v>
      </c>
      <c r="I686">
        <v>500.01</v>
      </c>
      <c r="J686">
        <v>9999999.9900000002</v>
      </c>
      <c r="K686" t="s">
        <v>140</v>
      </c>
      <c r="L686" t="s">
        <v>770</v>
      </c>
      <c r="M686" t="s">
        <v>586</v>
      </c>
      <c r="O686" t="s">
        <v>770</v>
      </c>
      <c r="P686" t="s">
        <v>24</v>
      </c>
      <c r="Q686" t="s">
        <v>24</v>
      </c>
      <c r="R686" t="s">
        <v>139</v>
      </c>
    </row>
    <row r="687" spans="1:18" x14ac:dyDescent="0.25">
      <c r="A687" t="str">
        <f>"22271"</f>
        <v>22271</v>
      </c>
      <c r="B687" t="str">
        <f>"01660"</f>
        <v>01660</v>
      </c>
      <c r="C687" t="str">
        <f>"1600"</f>
        <v>1600</v>
      </c>
      <c r="D687" t="str">
        <f>"22271"</f>
        <v>22271</v>
      </c>
      <c r="E687" t="s">
        <v>775</v>
      </c>
      <c r="F687" t="s">
        <v>138</v>
      </c>
      <c r="G687" t="str">
        <f>"GR0022271"</f>
        <v>GR0022271</v>
      </c>
      <c r="H687" t="str">
        <f>" 20"</f>
        <v xml:space="preserve"> 20</v>
      </c>
      <c r="I687">
        <v>500.01</v>
      </c>
      <c r="J687">
        <v>9999999.9900000002</v>
      </c>
      <c r="K687" t="s">
        <v>140</v>
      </c>
      <c r="L687" t="s">
        <v>586</v>
      </c>
      <c r="O687" t="s">
        <v>586</v>
      </c>
      <c r="P687" t="s">
        <v>24</v>
      </c>
      <c r="Q687" t="s">
        <v>24</v>
      </c>
      <c r="R687" t="s">
        <v>139</v>
      </c>
    </row>
    <row r="688" spans="1:18" x14ac:dyDescent="0.25">
      <c r="A688" t="str">
        <f>"22278"</f>
        <v>22278</v>
      </c>
      <c r="B688" t="str">
        <f>"01660"</f>
        <v>01660</v>
      </c>
      <c r="C688" t="str">
        <f>"1700"</f>
        <v>1700</v>
      </c>
      <c r="D688" t="str">
        <f>"22278"</f>
        <v>22278</v>
      </c>
      <c r="E688" t="s">
        <v>776</v>
      </c>
      <c r="F688" t="s">
        <v>138</v>
      </c>
      <c r="G688" t="str">
        <f>"GR0022268"</f>
        <v>GR0022268</v>
      </c>
      <c r="H688" t="str">
        <f>" 20"</f>
        <v xml:space="preserve"> 20</v>
      </c>
      <c r="I688">
        <v>500.01</v>
      </c>
      <c r="J688">
        <v>9999999.9900000002</v>
      </c>
      <c r="K688" t="s">
        <v>140</v>
      </c>
      <c r="L688" t="s">
        <v>142</v>
      </c>
      <c r="O688" t="s">
        <v>140</v>
      </c>
      <c r="P688" t="s">
        <v>24</v>
      </c>
      <c r="Q688" t="s">
        <v>24</v>
      </c>
      <c r="R688" t="s">
        <v>139</v>
      </c>
    </row>
    <row r="689" spans="1:18" x14ac:dyDescent="0.25">
      <c r="A689" t="str">
        <f>"22279"</f>
        <v>22279</v>
      </c>
      <c r="B689" t="str">
        <f>"01660"</f>
        <v>01660</v>
      </c>
      <c r="C689" t="str">
        <f>"1800"</f>
        <v>1800</v>
      </c>
      <c r="D689" t="str">
        <f>"22279"</f>
        <v>22279</v>
      </c>
      <c r="E689" t="s">
        <v>777</v>
      </c>
      <c r="F689" t="s">
        <v>138</v>
      </c>
      <c r="G689" t="str">
        <f>"GR0022268"</f>
        <v>GR0022268</v>
      </c>
      <c r="H689" t="str">
        <f>" 20"</f>
        <v xml:space="preserve"> 20</v>
      </c>
      <c r="I689">
        <v>500.01</v>
      </c>
      <c r="J689">
        <v>9999999.9900000002</v>
      </c>
      <c r="K689" t="s">
        <v>140</v>
      </c>
      <c r="L689" t="s">
        <v>142</v>
      </c>
      <c r="O689" t="s">
        <v>140</v>
      </c>
      <c r="P689" t="s">
        <v>24</v>
      </c>
      <c r="Q689" t="s">
        <v>24</v>
      </c>
      <c r="R689" t="s">
        <v>139</v>
      </c>
    </row>
    <row r="690" spans="1:18" x14ac:dyDescent="0.25">
      <c r="A690" t="str">
        <f>"22280"</f>
        <v>22280</v>
      </c>
      <c r="B690" t="str">
        <f>"01660"</f>
        <v>01660</v>
      </c>
      <c r="C690" t="str">
        <f>"1600"</f>
        <v>1600</v>
      </c>
      <c r="D690" t="str">
        <f>"22280"</f>
        <v>22280</v>
      </c>
      <c r="E690" t="s">
        <v>778</v>
      </c>
      <c r="F690" t="s">
        <v>138</v>
      </c>
      <c r="G690" t="str">
        <f>"GR0022280"</f>
        <v>GR0022280</v>
      </c>
      <c r="H690" t="str">
        <f>" 20"</f>
        <v xml:space="preserve"> 20</v>
      </c>
      <c r="I690">
        <v>500.01</v>
      </c>
      <c r="J690">
        <v>9999999.9900000002</v>
      </c>
      <c r="K690" t="s">
        <v>140</v>
      </c>
      <c r="L690" t="s">
        <v>586</v>
      </c>
      <c r="O690" t="s">
        <v>586</v>
      </c>
      <c r="P690" t="s">
        <v>24</v>
      </c>
      <c r="Q690" t="s">
        <v>24</v>
      </c>
      <c r="R690" t="s">
        <v>139</v>
      </c>
    </row>
    <row r="691" spans="1:18" x14ac:dyDescent="0.25">
      <c r="A691" t="str">
        <f>"22281"</f>
        <v>22281</v>
      </c>
      <c r="B691" t="str">
        <f>"01660"</f>
        <v>01660</v>
      </c>
      <c r="C691" t="str">
        <f>"1600"</f>
        <v>1600</v>
      </c>
      <c r="D691" t="str">
        <f>"22281"</f>
        <v>22281</v>
      </c>
      <c r="E691" t="s">
        <v>779</v>
      </c>
      <c r="F691" t="s">
        <v>138</v>
      </c>
      <c r="G691" t="str">
        <f>"GR0022274"</f>
        <v>GR0022274</v>
      </c>
      <c r="H691" t="str">
        <f>" 20"</f>
        <v xml:space="preserve"> 20</v>
      </c>
      <c r="I691">
        <v>500.01</v>
      </c>
      <c r="J691">
        <v>9999999.9900000002</v>
      </c>
      <c r="K691" t="s">
        <v>140</v>
      </c>
      <c r="L691" t="s">
        <v>586</v>
      </c>
      <c r="O691" t="s">
        <v>586</v>
      </c>
      <c r="P691" t="s">
        <v>24</v>
      </c>
      <c r="Q691" t="s">
        <v>24</v>
      </c>
      <c r="R691" t="s">
        <v>139</v>
      </c>
    </row>
    <row r="692" spans="1:18" x14ac:dyDescent="0.25">
      <c r="A692" t="str">
        <f>"22282"</f>
        <v>22282</v>
      </c>
      <c r="B692" t="str">
        <f>"01660"</f>
        <v>01660</v>
      </c>
      <c r="C692" t="str">
        <f>"1600"</f>
        <v>1600</v>
      </c>
      <c r="D692" t="str">
        <f>"22282"</f>
        <v>22282</v>
      </c>
      <c r="E692" t="s">
        <v>780</v>
      </c>
      <c r="F692" t="s">
        <v>138</v>
      </c>
      <c r="G692" t="str">
        <f>"GR0022274"</f>
        <v>GR0022274</v>
      </c>
      <c r="H692" t="str">
        <f>" 20"</f>
        <v xml:space="preserve"> 20</v>
      </c>
      <c r="I692">
        <v>500.01</v>
      </c>
      <c r="J692">
        <v>9999999.9900000002</v>
      </c>
      <c r="K692" t="s">
        <v>140</v>
      </c>
      <c r="L692" t="s">
        <v>586</v>
      </c>
      <c r="O692" t="s">
        <v>586</v>
      </c>
      <c r="P692" t="s">
        <v>24</v>
      </c>
      <c r="Q692" t="s">
        <v>24</v>
      </c>
      <c r="R692" t="s">
        <v>139</v>
      </c>
    </row>
    <row r="693" spans="1:18" x14ac:dyDescent="0.25">
      <c r="A693" t="str">
        <f>"22650"</f>
        <v>22650</v>
      </c>
      <c r="B693" t="str">
        <f>"01660"</f>
        <v>01660</v>
      </c>
      <c r="C693" t="str">
        <f>"1100"</f>
        <v>1100</v>
      </c>
      <c r="D693" t="str">
        <f>"22650"</f>
        <v>22650</v>
      </c>
      <c r="E693" t="s">
        <v>781</v>
      </c>
      <c r="F693" t="s">
        <v>138</v>
      </c>
      <c r="G693" t="str">
        <f>"GR0022650"</f>
        <v>GR0022650</v>
      </c>
      <c r="H693" t="str">
        <f>" 20"</f>
        <v xml:space="preserve"> 20</v>
      </c>
      <c r="I693">
        <v>500.01</v>
      </c>
      <c r="J693">
        <v>9999999.9900000002</v>
      </c>
      <c r="K693" t="s">
        <v>140</v>
      </c>
      <c r="L693" t="s">
        <v>142</v>
      </c>
      <c r="O693" t="s">
        <v>140</v>
      </c>
      <c r="P693" t="s">
        <v>24</v>
      </c>
      <c r="Q693" t="s">
        <v>24</v>
      </c>
      <c r="R693" t="s">
        <v>139</v>
      </c>
    </row>
    <row r="694" spans="1:18" x14ac:dyDescent="0.25">
      <c r="A694" t="str">
        <f>"22655"</f>
        <v>22655</v>
      </c>
      <c r="B694" t="str">
        <f>"01660"</f>
        <v>01660</v>
      </c>
      <c r="C694" t="str">
        <f>"1600"</f>
        <v>1600</v>
      </c>
      <c r="D694" t="str">
        <f>"22655"</f>
        <v>22655</v>
      </c>
      <c r="E694" t="s">
        <v>782</v>
      </c>
      <c r="F694" t="s">
        <v>138</v>
      </c>
      <c r="G694" t="str">
        <f>"GR0022655"</f>
        <v>GR0022655</v>
      </c>
      <c r="H694" t="str">
        <f>" 20"</f>
        <v xml:space="preserve"> 20</v>
      </c>
      <c r="I694">
        <v>500.01</v>
      </c>
      <c r="J694">
        <v>9999999.9900000002</v>
      </c>
      <c r="K694" t="s">
        <v>140</v>
      </c>
      <c r="L694" t="s">
        <v>586</v>
      </c>
      <c r="O694" t="s">
        <v>586</v>
      </c>
      <c r="P694" t="s">
        <v>24</v>
      </c>
      <c r="Q694" t="s">
        <v>24</v>
      </c>
      <c r="R694" t="s">
        <v>139</v>
      </c>
    </row>
    <row r="695" spans="1:18" x14ac:dyDescent="0.25">
      <c r="A695" t="str">
        <f>"24540"</f>
        <v>24540</v>
      </c>
      <c r="B695" t="str">
        <f>"01660"</f>
        <v>01660</v>
      </c>
      <c r="C695" t="str">
        <f>"1600"</f>
        <v>1600</v>
      </c>
      <c r="D695" t="str">
        <f>"24540"</f>
        <v>24540</v>
      </c>
      <c r="E695" t="s">
        <v>801</v>
      </c>
      <c r="F695" t="s">
        <v>138</v>
      </c>
      <c r="G695" t="str">
        <f>"GR0024538"</f>
        <v>GR0024538</v>
      </c>
      <c r="H695" t="str">
        <f>" 20"</f>
        <v xml:space="preserve"> 20</v>
      </c>
      <c r="I695">
        <v>500.01</v>
      </c>
      <c r="J695">
        <v>9999999.9900000002</v>
      </c>
      <c r="K695" t="s">
        <v>140</v>
      </c>
      <c r="L695" t="s">
        <v>586</v>
      </c>
      <c r="O695" t="s">
        <v>586</v>
      </c>
      <c r="P695" t="s">
        <v>24</v>
      </c>
      <c r="Q695" t="s">
        <v>24</v>
      </c>
      <c r="R695" t="s">
        <v>139</v>
      </c>
    </row>
    <row r="696" spans="1:18" x14ac:dyDescent="0.25">
      <c r="A696" t="str">
        <f>"24541"</f>
        <v>24541</v>
      </c>
      <c r="B696" t="str">
        <f>"01660"</f>
        <v>01660</v>
      </c>
      <c r="C696" t="str">
        <f>"1600"</f>
        <v>1600</v>
      </c>
      <c r="D696" t="str">
        <f>"24541"</f>
        <v>24541</v>
      </c>
      <c r="E696" t="s">
        <v>802</v>
      </c>
      <c r="F696" t="s">
        <v>138</v>
      </c>
      <c r="G696" t="str">
        <f>"GR0024538"</f>
        <v>GR0024538</v>
      </c>
      <c r="H696" t="str">
        <f>" 20"</f>
        <v xml:space="preserve"> 20</v>
      </c>
      <c r="I696">
        <v>500.01</v>
      </c>
      <c r="J696">
        <v>9999999.9900000002</v>
      </c>
      <c r="K696" t="s">
        <v>140</v>
      </c>
      <c r="L696" t="s">
        <v>586</v>
      </c>
      <c r="O696" t="s">
        <v>586</v>
      </c>
      <c r="P696" t="s">
        <v>24</v>
      </c>
      <c r="Q696" t="s">
        <v>24</v>
      </c>
      <c r="R696" t="s">
        <v>139</v>
      </c>
    </row>
    <row r="697" spans="1:18" x14ac:dyDescent="0.25">
      <c r="A697" t="str">
        <f>"24542"</f>
        <v>24542</v>
      </c>
      <c r="B697" t="str">
        <f>"01660"</f>
        <v>01660</v>
      </c>
      <c r="C697" t="str">
        <f>"1600"</f>
        <v>1600</v>
      </c>
      <c r="D697" t="str">
        <f>"24542"</f>
        <v>24542</v>
      </c>
      <c r="E697" t="s">
        <v>803</v>
      </c>
      <c r="F697" t="s">
        <v>138</v>
      </c>
      <c r="G697" t="str">
        <f>"GR0024542"</f>
        <v>GR0024542</v>
      </c>
      <c r="H697" t="str">
        <f>" 20"</f>
        <v xml:space="preserve"> 20</v>
      </c>
      <c r="I697">
        <v>500.01</v>
      </c>
      <c r="J697">
        <v>9999999.9900000002</v>
      </c>
      <c r="K697" t="s">
        <v>140</v>
      </c>
      <c r="L697" t="s">
        <v>586</v>
      </c>
      <c r="O697" t="s">
        <v>586</v>
      </c>
      <c r="P697" t="s">
        <v>24</v>
      </c>
      <c r="Q697" t="s">
        <v>24</v>
      </c>
      <c r="R697" t="s">
        <v>139</v>
      </c>
    </row>
    <row r="698" spans="1:18" x14ac:dyDescent="0.25">
      <c r="A698" t="str">
        <f>"24543"</f>
        <v>24543</v>
      </c>
      <c r="B698" t="str">
        <f>"01660"</f>
        <v>01660</v>
      </c>
      <c r="C698" t="str">
        <f>"1600"</f>
        <v>1600</v>
      </c>
      <c r="D698" t="str">
        <f>"24543"</f>
        <v>24543</v>
      </c>
      <c r="E698" t="s">
        <v>804</v>
      </c>
      <c r="F698" t="s">
        <v>138</v>
      </c>
      <c r="G698" t="str">
        <f>"GR0024542"</f>
        <v>GR0024542</v>
      </c>
      <c r="H698" t="str">
        <f>" 20"</f>
        <v xml:space="preserve"> 20</v>
      </c>
      <c r="I698">
        <v>500.01</v>
      </c>
      <c r="J698">
        <v>9999999.9900000002</v>
      </c>
      <c r="K698" t="s">
        <v>140</v>
      </c>
      <c r="L698" t="s">
        <v>586</v>
      </c>
      <c r="O698" t="s">
        <v>586</v>
      </c>
      <c r="P698" t="s">
        <v>24</v>
      </c>
      <c r="Q698" t="s">
        <v>24</v>
      </c>
      <c r="R698" t="s">
        <v>139</v>
      </c>
    </row>
    <row r="699" spans="1:18" x14ac:dyDescent="0.25">
      <c r="A699" t="str">
        <f>"25116"</f>
        <v>25116</v>
      </c>
      <c r="B699" t="str">
        <f>"01705"</f>
        <v>01705</v>
      </c>
      <c r="C699" t="str">
        <f>"1600"</f>
        <v>1600</v>
      </c>
      <c r="D699" t="str">
        <f>"25116"</f>
        <v>25116</v>
      </c>
      <c r="E699" t="s">
        <v>809</v>
      </c>
      <c r="F699" t="s">
        <v>153</v>
      </c>
      <c r="G699" t="str">
        <f>"GR0025116"</f>
        <v>GR0025116</v>
      </c>
      <c r="H699" t="str">
        <f>" 20"</f>
        <v xml:space="preserve"> 20</v>
      </c>
      <c r="I699">
        <v>500.01</v>
      </c>
      <c r="J699">
        <v>9999999.9900000002</v>
      </c>
      <c r="K699" t="s">
        <v>140</v>
      </c>
      <c r="L699" t="s">
        <v>140</v>
      </c>
      <c r="O699" t="s">
        <v>140</v>
      </c>
      <c r="P699" t="s">
        <v>24</v>
      </c>
      <c r="Q699" t="s">
        <v>24</v>
      </c>
      <c r="R699" t="s">
        <v>139</v>
      </c>
    </row>
    <row r="700" spans="1:18" x14ac:dyDescent="0.25">
      <c r="A700" t="str">
        <f>"25165"</f>
        <v>25165</v>
      </c>
      <c r="B700" t="str">
        <f>"01695"</f>
        <v>01695</v>
      </c>
      <c r="C700" t="str">
        <f>"1600"</f>
        <v>1600</v>
      </c>
      <c r="D700" t="str">
        <f>"25165"</f>
        <v>25165</v>
      </c>
      <c r="E700" t="s">
        <v>821</v>
      </c>
      <c r="F700" t="s">
        <v>149</v>
      </c>
      <c r="G700" t="str">
        <f>"GR0025165"</f>
        <v>GR0025165</v>
      </c>
      <c r="H700" t="str">
        <f>" 20"</f>
        <v xml:space="preserve"> 20</v>
      </c>
      <c r="I700">
        <v>500.01</v>
      </c>
      <c r="J700">
        <v>9999999.9900000002</v>
      </c>
      <c r="K700" t="s">
        <v>140</v>
      </c>
      <c r="P700" t="s">
        <v>24</v>
      </c>
      <c r="Q700" t="s">
        <v>24</v>
      </c>
      <c r="R700" t="s">
        <v>139</v>
      </c>
    </row>
    <row r="701" spans="1:18" x14ac:dyDescent="0.25">
      <c r="A701" t="str">
        <f>"25168"</f>
        <v>25168</v>
      </c>
      <c r="B701" t="str">
        <f>"01660"</f>
        <v>01660</v>
      </c>
      <c r="C701" t="str">
        <f>"1800"</f>
        <v>1800</v>
      </c>
      <c r="D701" t="str">
        <f>""</f>
        <v/>
      </c>
      <c r="E701" t="s">
        <v>825</v>
      </c>
      <c r="F701" t="s">
        <v>138</v>
      </c>
      <c r="G701" t="str">
        <f>"GR0025160"</f>
        <v>GR0025160</v>
      </c>
      <c r="H701" t="str">
        <f>" 00"</f>
        <v xml:space="preserve"> 00</v>
      </c>
      <c r="I701">
        <v>0.01</v>
      </c>
      <c r="J701">
        <v>9999999.9900000002</v>
      </c>
      <c r="K701" t="s">
        <v>140</v>
      </c>
      <c r="L701" t="s">
        <v>142</v>
      </c>
      <c r="O701" t="s">
        <v>140</v>
      </c>
      <c r="P701" t="s">
        <v>24</v>
      </c>
      <c r="Q701" t="s">
        <v>24</v>
      </c>
      <c r="R701" t="s">
        <v>139</v>
      </c>
    </row>
    <row r="702" spans="1:18" x14ac:dyDescent="0.25">
      <c r="A702" t="str">
        <f>"25180"</f>
        <v>25180</v>
      </c>
      <c r="B702" t="str">
        <f>"01695"</f>
        <v>01695</v>
      </c>
      <c r="C702" t="str">
        <f>"1600"</f>
        <v>1600</v>
      </c>
      <c r="D702" t="str">
        <f>"25180"</f>
        <v>25180</v>
      </c>
      <c r="E702" t="s">
        <v>839</v>
      </c>
      <c r="F702" t="s">
        <v>149</v>
      </c>
      <c r="G702" t="str">
        <f>"GR0025180"</f>
        <v>GR0025180</v>
      </c>
      <c r="H702" t="str">
        <f>" 00"</f>
        <v xml:space="preserve"> 00</v>
      </c>
      <c r="I702">
        <v>0.01</v>
      </c>
      <c r="J702">
        <v>9999999.9900000002</v>
      </c>
      <c r="K702" t="s">
        <v>140</v>
      </c>
      <c r="L702" t="s">
        <v>150</v>
      </c>
      <c r="O702" t="s">
        <v>150</v>
      </c>
      <c r="P702" t="s">
        <v>24</v>
      </c>
      <c r="Q702" t="s">
        <v>24</v>
      </c>
      <c r="R702" t="s">
        <v>139</v>
      </c>
    </row>
    <row r="703" spans="1:18" x14ac:dyDescent="0.25">
      <c r="A703" t="str">
        <f>"25184"</f>
        <v>25184</v>
      </c>
      <c r="B703" t="str">
        <f>"01660"</f>
        <v>01660</v>
      </c>
      <c r="C703" t="str">
        <f>"1800"</f>
        <v>1800</v>
      </c>
      <c r="D703" t="str">
        <f>""</f>
        <v/>
      </c>
      <c r="E703" t="s">
        <v>843</v>
      </c>
      <c r="F703" t="s">
        <v>138</v>
      </c>
      <c r="G703" t="str">
        <f>"GR0025160"</f>
        <v>GR0025160</v>
      </c>
      <c r="H703" t="str">
        <f>" 00"</f>
        <v xml:space="preserve"> 00</v>
      </c>
      <c r="I703">
        <v>0.01</v>
      </c>
      <c r="J703">
        <v>9999999.9900000002</v>
      </c>
      <c r="K703" t="s">
        <v>140</v>
      </c>
      <c r="L703" t="s">
        <v>142</v>
      </c>
      <c r="O703" t="s">
        <v>140</v>
      </c>
      <c r="P703" t="s">
        <v>24</v>
      </c>
      <c r="Q703" t="s">
        <v>24</v>
      </c>
      <c r="R703" t="s">
        <v>139</v>
      </c>
    </row>
    <row r="704" spans="1:18" x14ac:dyDescent="0.25">
      <c r="A704" t="str">
        <f>"84018"</f>
        <v>84018</v>
      </c>
      <c r="B704" t="str">
        <f>"07020"</f>
        <v>07020</v>
      </c>
      <c r="C704" t="str">
        <f>"1700"</f>
        <v>1700</v>
      </c>
      <c r="D704" t="str">
        <f>"84018"</f>
        <v>84018</v>
      </c>
      <c r="E704" t="s">
        <v>926</v>
      </c>
      <c r="F704" t="s">
        <v>904</v>
      </c>
      <c r="G704" t="str">
        <f>""</f>
        <v/>
      </c>
      <c r="H704" t="str">
        <f>" 00"</f>
        <v xml:space="preserve"> 00</v>
      </c>
      <c r="I704">
        <v>0.01</v>
      </c>
      <c r="J704">
        <v>9999999.9900000002</v>
      </c>
      <c r="K704" t="s">
        <v>140</v>
      </c>
      <c r="L704" t="s">
        <v>142</v>
      </c>
      <c r="P704" t="s">
        <v>107</v>
      </c>
      <c r="Q704" t="s">
        <v>107</v>
      </c>
      <c r="R704" t="s">
        <v>139</v>
      </c>
    </row>
    <row r="705" spans="1:18" x14ac:dyDescent="0.25">
      <c r="A705" t="str">
        <f>"84040"</f>
        <v>84040</v>
      </c>
      <c r="B705" t="str">
        <f>"07020"</f>
        <v>07020</v>
      </c>
      <c r="C705" t="str">
        <f>"1700"</f>
        <v>1700</v>
      </c>
      <c r="D705" t="str">
        <f>"84040"</f>
        <v>84040</v>
      </c>
      <c r="E705" t="s">
        <v>949</v>
      </c>
      <c r="F705" t="s">
        <v>904</v>
      </c>
      <c r="G705" t="str">
        <f>""</f>
        <v/>
      </c>
      <c r="H705" t="str">
        <f>" 20"</f>
        <v xml:space="preserve"> 20</v>
      </c>
      <c r="I705">
        <v>500.01</v>
      </c>
      <c r="J705">
        <v>9999999.9900000002</v>
      </c>
      <c r="K705" t="s">
        <v>140</v>
      </c>
      <c r="L705" t="s">
        <v>142</v>
      </c>
      <c r="P705" t="s">
        <v>107</v>
      </c>
      <c r="Q705" t="s">
        <v>107</v>
      </c>
      <c r="R705" t="s">
        <v>139</v>
      </c>
    </row>
    <row r="706" spans="1:18" x14ac:dyDescent="0.25">
      <c r="A706" t="str">
        <f>"84179"</f>
        <v>84179</v>
      </c>
      <c r="B706" t="str">
        <f>"07020"</f>
        <v>07020</v>
      </c>
      <c r="C706" t="str">
        <f>"1700"</f>
        <v>1700</v>
      </c>
      <c r="D706" t="str">
        <f>"84179"</f>
        <v>84179</v>
      </c>
      <c r="E706" t="s">
        <v>1042</v>
      </c>
      <c r="F706" t="s">
        <v>904</v>
      </c>
      <c r="G706" t="str">
        <f>""</f>
        <v/>
      </c>
      <c r="H706" t="str">
        <f>" 10"</f>
        <v xml:space="preserve"> 10</v>
      </c>
      <c r="I706">
        <v>0.01</v>
      </c>
      <c r="J706">
        <v>500</v>
      </c>
      <c r="K706" t="s">
        <v>140</v>
      </c>
      <c r="L706" t="s">
        <v>139</v>
      </c>
      <c r="M706" t="s">
        <v>141</v>
      </c>
      <c r="P706" t="s">
        <v>107</v>
      </c>
      <c r="Q706" t="s">
        <v>107</v>
      </c>
      <c r="R706" t="s">
        <v>139</v>
      </c>
    </row>
    <row r="707" spans="1:18" x14ac:dyDescent="0.25">
      <c r="A707" t="str">
        <f>"84179"</f>
        <v>84179</v>
      </c>
      <c r="B707" t="str">
        <f>"07020"</f>
        <v>07020</v>
      </c>
      <c r="C707" t="str">
        <f>"1700"</f>
        <v>1700</v>
      </c>
      <c r="D707" t="str">
        <f>"84179"</f>
        <v>84179</v>
      </c>
      <c r="E707" t="s">
        <v>1042</v>
      </c>
      <c r="F707" t="s">
        <v>904</v>
      </c>
      <c r="G707" t="str">
        <f>""</f>
        <v/>
      </c>
      <c r="H707" t="str">
        <f>" 20"</f>
        <v xml:space="preserve"> 20</v>
      </c>
      <c r="I707">
        <v>500.01</v>
      </c>
      <c r="J707">
        <v>9999999.9900000002</v>
      </c>
      <c r="K707" t="s">
        <v>140</v>
      </c>
      <c r="P707" t="s">
        <v>107</v>
      </c>
      <c r="Q707" t="s">
        <v>107</v>
      </c>
      <c r="R707" t="s">
        <v>139</v>
      </c>
    </row>
    <row r="708" spans="1:18" x14ac:dyDescent="0.25">
      <c r="A708" t="str">
        <f>"84230"</f>
        <v>84230</v>
      </c>
      <c r="B708" t="str">
        <f>"07020"</f>
        <v>07020</v>
      </c>
      <c r="C708" t="str">
        <f>"1700"</f>
        <v>1700</v>
      </c>
      <c r="D708" t="str">
        <f>"84230"</f>
        <v>84230</v>
      </c>
      <c r="E708" t="s">
        <v>1077</v>
      </c>
      <c r="F708" t="s">
        <v>904</v>
      </c>
      <c r="G708" t="str">
        <f>""</f>
        <v/>
      </c>
      <c r="H708" t="str">
        <f>" 20"</f>
        <v xml:space="preserve"> 20</v>
      </c>
      <c r="I708">
        <v>500.01</v>
      </c>
      <c r="J708">
        <v>9999999.9900000002</v>
      </c>
      <c r="K708" t="s">
        <v>140</v>
      </c>
      <c r="L708" t="s">
        <v>152</v>
      </c>
      <c r="P708" t="s">
        <v>107</v>
      </c>
      <c r="Q708" t="s">
        <v>107</v>
      </c>
      <c r="R708" t="s">
        <v>140</v>
      </c>
    </row>
    <row r="709" spans="1:18" x14ac:dyDescent="0.25">
      <c r="A709" t="str">
        <f>"85026"</f>
        <v>85026</v>
      </c>
      <c r="B709" t="str">
        <f>"07030"</f>
        <v>07030</v>
      </c>
      <c r="C709" t="str">
        <f>"8000"</f>
        <v>8000</v>
      </c>
      <c r="D709" t="str">
        <f>"85026"</f>
        <v>85026</v>
      </c>
      <c r="E709" t="s">
        <v>1126</v>
      </c>
      <c r="F709" t="s">
        <v>1121</v>
      </c>
      <c r="G709" t="str">
        <f>""</f>
        <v/>
      </c>
      <c r="H709" t="str">
        <f>" 20"</f>
        <v xml:space="preserve"> 20</v>
      </c>
      <c r="I709">
        <v>500.01</v>
      </c>
      <c r="J709">
        <v>9999999.9900000002</v>
      </c>
      <c r="K709" t="s">
        <v>140</v>
      </c>
      <c r="L709" t="s">
        <v>1001</v>
      </c>
      <c r="P709" t="s">
        <v>24</v>
      </c>
      <c r="Q709" t="s">
        <v>24</v>
      </c>
      <c r="R709" t="s">
        <v>139</v>
      </c>
    </row>
    <row r="710" spans="1:18" x14ac:dyDescent="0.25">
      <c r="A710" t="str">
        <f>"85055"</f>
        <v>85055</v>
      </c>
      <c r="B710" t="str">
        <f>"07030"</f>
        <v>07030</v>
      </c>
      <c r="C710" t="str">
        <f>"8000"</f>
        <v>8000</v>
      </c>
      <c r="D710" t="str">
        <f>"85055"</f>
        <v>85055</v>
      </c>
      <c r="E710" t="s">
        <v>1129</v>
      </c>
      <c r="F710" t="s">
        <v>1121</v>
      </c>
      <c r="G710" t="str">
        <f>""</f>
        <v/>
      </c>
      <c r="H710" t="str">
        <f>" 20"</f>
        <v xml:space="preserve"> 20</v>
      </c>
      <c r="I710">
        <v>500.01</v>
      </c>
      <c r="J710">
        <v>9999999.9900000002</v>
      </c>
      <c r="K710" t="s">
        <v>140</v>
      </c>
      <c r="L710" t="s">
        <v>139</v>
      </c>
      <c r="P710" t="s">
        <v>24</v>
      </c>
      <c r="Q710" t="s">
        <v>24</v>
      </c>
      <c r="R710" t="s">
        <v>139</v>
      </c>
    </row>
    <row r="711" spans="1:18" x14ac:dyDescent="0.25">
      <c r="A711" t="str">
        <f>"84262"</f>
        <v>84262</v>
      </c>
      <c r="B711" t="str">
        <f>"07020"</f>
        <v>07020</v>
      </c>
      <c r="C711" t="str">
        <f>"1700"</f>
        <v>1700</v>
      </c>
      <c r="D711" t="str">
        <f>"84262"</f>
        <v>84262</v>
      </c>
      <c r="E711" t="s">
        <v>1111</v>
      </c>
      <c r="F711" t="s">
        <v>904</v>
      </c>
      <c r="G711" t="str">
        <f>""</f>
        <v/>
      </c>
      <c r="H711" t="str">
        <f>" 00"</f>
        <v xml:space="preserve"> 00</v>
      </c>
      <c r="I711">
        <v>0.01</v>
      </c>
      <c r="J711">
        <v>9999999.9900000002</v>
      </c>
      <c r="K711" t="s">
        <v>87</v>
      </c>
      <c r="L711" t="s">
        <v>88</v>
      </c>
      <c r="P711" t="s">
        <v>107</v>
      </c>
      <c r="Q711" t="s">
        <v>107</v>
      </c>
      <c r="R711" t="s">
        <v>1112</v>
      </c>
    </row>
    <row r="712" spans="1:18" x14ac:dyDescent="0.25">
      <c r="A712" t="str">
        <f>"10001"</f>
        <v>10001</v>
      </c>
      <c r="B712" t="str">
        <f>"01330"</f>
        <v>01330</v>
      </c>
      <c r="C712" t="str">
        <f>"1100"</f>
        <v>1100</v>
      </c>
      <c r="D712" t="str">
        <f>"01330"</f>
        <v>01330</v>
      </c>
      <c r="E712" t="s">
        <v>20</v>
      </c>
      <c r="F712" t="s">
        <v>97</v>
      </c>
      <c r="G712" t="str">
        <f>""</f>
        <v/>
      </c>
      <c r="H712" t="str">
        <f>" 00"</f>
        <v xml:space="preserve"> 00</v>
      </c>
      <c r="I712">
        <v>0.01</v>
      </c>
      <c r="J712">
        <v>9999999.9900000002</v>
      </c>
      <c r="K712" t="s">
        <v>98</v>
      </c>
      <c r="L712" t="s">
        <v>86</v>
      </c>
      <c r="M712" t="s">
        <v>87</v>
      </c>
      <c r="N712" t="s">
        <v>88</v>
      </c>
      <c r="P712" t="s">
        <v>29</v>
      </c>
      <c r="Q712" t="s">
        <v>29</v>
      </c>
      <c r="R712" t="s">
        <v>89</v>
      </c>
    </row>
    <row r="713" spans="1:18" x14ac:dyDescent="0.25">
      <c r="A713" t="str">
        <f>"84034"</f>
        <v>84034</v>
      </c>
      <c r="B713" t="str">
        <f>"07020"</f>
        <v>07020</v>
      </c>
      <c r="C713" t="str">
        <f>"1700"</f>
        <v>1700</v>
      </c>
      <c r="D713" t="str">
        <f>"84034"</f>
        <v>84034</v>
      </c>
      <c r="E713" t="s">
        <v>943</v>
      </c>
      <c r="F713" t="s">
        <v>904</v>
      </c>
      <c r="G713" t="str">
        <f>""</f>
        <v/>
      </c>
      <c r="H713" t="str">
        <f>" 00"</f>
        <v xml:space="preserve"> 00</v>
      </c>
      <c r="I713">
        <v>0.01</v>
      </c>
      <c r="J713">
        <v>9999999.9900000002</v>
      </c>
      <c r="K713" t="s">
        <v>944</v>
      </c>
      <c r="L713" t="s">
        <v>140</v>
      </c>
      <c r="P713" t="s">
        <v>107</v>
      </c>
      <c r="Q713" t="s">
        <v>107</v>
      </c>
      <c r="R713" t="s">
        <v>944</v>
      </c>
    </row>
    <row r="714" spans="1:18" x14ac:dyDescent="0.25">
      <c r="A714" t="str">
        <f>"84199"</f>
        <v>84199</v>
      </c>
      <c r="B714" t="str">
        <f>"07020"</f>
        <v>07020</v>
      </c>
      <c r="C714" t="str">
        <f>"1700"</f>
        <v>1700</v>
      </c>
      <c r="D714" t="str">
        <f>"84199"</f>
        <v>84199</v>
      </c>
      <c r="E714" t="s">
        <v>1056</v>
      </c>
      <c r="F714" t="s">
        <v>904</v>
      </c>
      <c r="G714" t="str">
        <f>""</f>
        <v/>
      </c>
      <c r="H714" t="str">
        <f>" 00"</f>
        <v xml:space="preserve"> 00</v>
      </c>
      <c r="I714">
        <v>0.01</v>
      </c>
      <c r="J714">
        <v>9999999.9900000002</v>
      </c>
      <c r="K714" t="s">
        <v>59</v>
      </c>
      <c r="L714" t="s">
        <v>688</v>
      </c>
      <c r="P714" t="s">
        <v>107</v>
      </c>
      <c r="Q714" t="s">
        <v>107</v>
      </c>
      <c r="R714" t="s">
        <v>59</v>
      </c>
    </row>
    <row r="715" spans="1:18" x14ac:dyDescent="0.25">
      <c r="A715" t="str">
        <f>"85038"</f>
        <v>85038</v>
      </c>
      <c r="B715" t="str">
        <f>"07030"</f>
        <v>07030</v>
      </c>
      <c r="C715" t="str">
        <f>"8000"</f>
        <v>8000</v>
      </c>
      <c r="D715" t="str">
        <f>"85038"</f>
        <v>85038</v>
      </c>
      <c r="E715" t="s">
        <v>1127</v>
      </c>
      <c r="F715" t="s">
        <v>1121</v>
      </c>
      <c r="G715" t="str">
        <f>""</f>
        <v/>
      </c>
      <c r="H715" t="str">
        <f>" 00"</f>
        <v xml:space="preserve"> 00</v>
      </c>
      <c r="I715">
        <v>0.01</v>
      </c>
      <c r="J715">
        <v>9999999.9900000002</v>
      </c>
      <c r="K715" t="s">
        <v>59</v>
      </c>
      <c r="L715" t="s">
        <v>1128</v>
      </c>
      <c r="P715" t="s">
        <v>24</v>
      </c>
      <c r="Q715" t="s">
        <v>24</v>
      </c>
      <c r="R715" t="s">
        <v>59</v>
      </c>
    </row>
    <row r="716" spans="1:18" x14ac:dyDescent="0.25">
      <c r="A716" t="str">
        <f>"10001"</f>
        <v>10001</v>
      </c>
      <c r="B716" t="str">
        <f>"01480"</f>
        <v>01480</v>
      </c>
      <c r="C716" t="str">
        <f>"1300"</f>
        <v>1300</v>
      </c>
      <c r="D716" t="str">
        <f>"01480"</f>
        <v>01480</v>
      </c>
      <c r="E716" t="s">
        <v>20</v>
      </c>
      <c r="F716" t="s">
        <v>121</v>
      </c>
      <c r="G716" t="str">
        <f>""</f>
        <v/>
      </c>
      <c r="H716" t="str">
        <f>" 00"</f>
        <v xml:space="preserve"> 00</v>
      </c>
      <c r="I716">
        <v>0.01</v>
      </c>
      <c r="J716">
        <v>9999999.9900000002</v>
      </c>
      <c r="K716" t="s">
        <v>122</v>
      </c>
      <c r="L716" t="s">
        <v>56</v>
      </c>
      <c r="M716" t="s">
        <v>57</v>
      </c>
      <c r="N716" t="s">
        <v>58</v>
      </c>
      <c r="P716" t="s">
        <v>29</v>
      </c>
      <c r="Q716" t="s">
        <v>29</v>
      </c>
      <c r="R716" t="s">
        <v>122</v>
      </c>
    </row>
    <row r="717" spans="1:18" x14ac:dyDescent="0.25">
      <c r="A717" t="str">
        <f>"10001"</f>
        <v>10001</v>
      </c>
      <c r="B717" t="str">
        <f>"03150"</f>
        <v>03150</v>
      </c>
      <c r="C717" t="str">
        <f>"1500"</f>
        <v>1500</v>
      </c>
      <c r="D717" t="str">
        <f>"03150"</f>
        <v>03150</v>
      </c>
      <c r="E717" t="s">
        <v>20</v>
      </c>
      <c r="F717" t="s">
        <v>265</v>
      </c>
      <c r="G717" t="str">
        <f>""</f>
        <v/>
      </c>
      <c r="H717" t="str">
        <f>" 00"</f>
        <v xml:space="preserve"> 00</v>
      </c>
      <c r="I717">
        <v>0.01</v>
      </c>
      <c r="J717">
        <v>9999999.9900000002</v>
      </c>
      <c r="K717" t="s">
        <v>266</v>
      </c>
      <c r="L717" t="s">
        <v>249</v>
      </c>
      <c r="M717" t="s">
        <v>248</v>
      </c>
      <c r="P717" t="s">
        <v>250</v>
      </c>
      <c r="Q717" t="s">
        <v>250</v>
      </c>
      <c r="R717" t="s">
        <v>251</v>
      </c>
    </row>
    <row r="718" spans="1:18" x14ac:dyDescent="0.25">
      <c r="A718" t="str">
        <f>"18098"</f>
        <v>18098</v>
      </c>
      <c r="B718" t="str">
        <f>"03150"</f>
        <v>03150</v>
      </c>
      <c r="C718" t="str">
        <f>"1500"</f>
        <v>1500</v>
      </c>
      <c r="D718" t="str">
        <f>"18098"</f>
        <v>18098</v>
      </c>
      <c r="E718" t="s">
        <v>265</v>
      </c>
      <c r="F718" t="s">
        <v>265</v>
      </c>
      <c r="G718" t="str">
        <f>""</f>
        <v/>
      </c>
      <c r="H718" t="str">
        <f>" 00"</f>
        <v xml:space="preserve"> 00</v>
      </c>
      <c r="I718">
        <v>0.01</v>
      </c>
      <c r="J718">
        <v>9999999.9900000002</v>
      </c>
      <c r="K718" t="s">
        <v>266</v>
      </c>
      <c r="L718" t="s">
        <v>249</v>
      </c>
      <c r="M718" t="s">
        <v>248</v>
      </c>
      <c r="P718" t="s">
        <v>250</v>
      </c>
      <c r="Q718" t="s">
        <v>250</v>
      </c>
      <c r="R718" t="s">
        <v>251</v>
      </c>
    </row>
    <row r="719" spans="1:18" x14ac:dyDescent="0.25">
      <c r="A719" t="str">
        <f>"10001"</f>
        <v>10001</v>
      </c>
      <c r="B719" t="str">
        <f>"01300"</f>
        <v>01300</v>
      </c>
      <c r="C719" t="str">
        <f>"1300"</f>
        <v>1300</v>
      </c>
      <c r="D719" t="str">
        <f>"01300"</f>
        <v>01300</v>
      </c>
      <c r="E719" t="s">
        <v>20</v>
      </c>
      <c r="F719" t="s">
        <v>85</v>
      </c>
      <c r="G719" t="str">
        <f>""</f>
        <v/>
      </c>
      <c r="H719" t="str">
        <f>" 00"</f>
        <v xml:space="preserve"> 00</v>
      </c>
      <c r="I719">
        <v>0.01</v>
      </c>
      <c r="J719">
        <v>9999999.9900000002</v>
      </c>
      <c r="K719" t="s">
        <v>86</v>
      </c>
      <c r="L719" t="s">
        <v>87</v>
      </c>
      <c r="M719" t="s">
        <v>88</v>
      </c>
      <c r="P719" t="s">
        <v>29</v>
      </c>
      <c r="Q719" t="s">
        <v>29</v>
      </c>
      <c r="R719" t="s">
        <v>89</v>
      </c>
    </row>
    <row r="720" spans="1:18" x14ac:dyDescent="0.25">
      <c r="A720" t="str">
        <f>"10001"</f>
        <v>10001</v>
      </c>
      <c r="B720" t="str">
        <f>"01325"</f>
        <v>01325</v>
      </c>
      <c r="C720" t="str">
        <f>"1100"</f>
        <v>1100</v>
      </c>
      <c r="D720" t="str">
        <f>"01325"</f>
        <v>01325</v>
      </c>
      <c r="E720" t="s">
        <v>20</v>
      </c>
      <c r="F720" t="s">
        <v>96</v>
      </c>
      <c r="G720" t="str">
        <f>""</f>
        <v/>
      </c>
      <c r="H720" t="str">
        <f>" 00"</f>
        <v xml:space="preserve"> 00</v>
      </c>
      <c r="I720">
        <v>0.01</v>
      </c>
      <c r="J720">
        <v>9999999.9900000002</v>
      </c>
      <c r="K720" t="s">
        <v>86</v>
      </c>
      <c r="L720" t="s">
        <v>87</v>
      </c>
      <c r="M720" t="s">
        <v>88</v>
      </c>
      <c r="P720" t="s">
        <v>29</v>
      </c>
      <c r="Q720" t="s">
        <v>29</v>
      </c>
      <c r="R720" t="s">
        <v>89</v>
      </c>
    </row>
    <row r="721" spans="1:18" x14ac:dyDescent="0.25">
      <c r="A721" t="str">
        <f>"10001"</f>
        <v>10001</v>
      </c>
      <c r="B721" t="str">
        <f>"01341"</f>
        <v>01341</v>
      </c>
      <c r="C721" t="str">
        <f>"1100"</f>
        <v>1100</v>
      </c>
      <c r="D721" t="str">
        <f>"01341"</f>
        <v>01341</v>
      </c>
      <c r="E721" t="s">
        <v>20</v>
      </c>
      <c r="F721" t="s">
        <v>99</v>
      </c>
      <c r="G721" t="str">
        <f>""</f>
        <v/>
      </c>
      <c r="H721" t="str">
        <f>" 00"</f>
        <v xml:space="preserve"> 00</v>
      </c>
      <c r="I721">
        <v>0.01</v>
      </c>
      <c r="J721">
        <v>9999999.9900000002</v>
      </c>
      <c r="K721" t="s">
        <v>86</v>
      </c>
      <c r="L721" t="s">
        <v>87</v>
      </c>
      <c r="M721" t="s">
        <v>88</v>
      </c>
      <c r="P721" t="s">
        <v>29</v>
      </c>
      <c r="Q721" t="s">
        <v>29</v>
      </c>
      <c r="R721" t="s">
        <v>89</v>
      </c>
    </row>
    <row r="722" spans="1:18" x14ac:dyDescent="0.25">
      <c r="A722" t="str">
        <f>"11031"</f>
        <v>11031</v>
      </c>
      <c r="B722" t="str">
        <f>"01300"</f>
        <v>01300</v>
      </c>
      <c r="C722" t="str">
        <f>"1300"</f>
        <v>1300</v>
      </c>
      <c r="D722" t="str">
        <f>""</f>
        <v/>
      </c>
      <c r="E722" t="s">
        <v>430</v>
      </c>
      <c r="F722" t="s">
        <v>85</v>
      </c>
      <c r="G722" t="str">
        <f>""</f>
        <v/>
      </c>
      <c r="H722" t="str">
        <f>" 00"</f>
        <v xml:space="preserve"> 00</v>
      </c>
      <c r="I722">
        <v>0.01</v>
      </c>
      <c r="J722">
        <v>9999999.9900000002</v>
      </c>
      <c r="K722" t="s">
        <v>86</v>
      </c>
      <c r="L722" t="s">
        <v>87</v>
      </c>
      <c r="M722" t="s">
        <v>88</v>
      </c>
      <c r="P722" t="s">
        <v>29</v>
      </c>
      <c r="Q722" t="s">
        <v>29</v>
      </c>
      <c r="R722" t="s">
        <v>89</v>
      </c>
    </row>
    <row r="723" spans="1:18" x14ac:dyDescent="0.25">
      <c r="A723" t="str">
        <f>"11045"</f>
        <v>11045</v>
      </c>
      <c r="B723" t="str">
        <f>"01320"</f>
        <v>01320</v>
      </c>
      <c r="C723" t="str">
        <f>"1100"</f>
        <v>1100</v>
      </c>
      <c r="D723" t="str">
        <f>""</f>
        <v/>
      </c>
      <c r="E723" t="s">
        <v>442</v>
      </c>
      <c r="F723" t="s">
        <v>94</v>
      </c>
      <c r="G723" t="str">
        <f>""</f>
        <v/>
      </c>
      <c r="H723" t="str">
        <f>" 00"</f>
        <v xml:space="preserve"> 00</v>
      </c>
      <c r="I723">
        <v>0.01</v>
      </c>
      <c r="J723">
        <v>9999999.9900000002</v>
      </c>
      <c r="K723" t="s">
        <v>86</v>
      </c>
      <c r="L723" t="s">
        <v>87</v>
      </c>
      <c r="M723" t="s">
        <v>88</v>
      </c>
      <c r="P723" t="s">
        <v>29</v>
      </c>
      <c r="Q723" t="s">
        <v>29</v>
      </c>
      <c r="R723" t="s">
        <v>89</v>
      </c>
    </row>
    <row r="724" spans="1:18" x14ac:dyDescent="0.25">
      <c r="A724" t="str">
        <f>"18082"</f>
        <v>18082</v>
      </c>
      <c r="B724" t="str">
        <f>"01330"</f>
        <v>01330</v>
      </c>
      <c r="C724" t="str">
        <f>"1200"</f>
        <v>1200</v>
      </c>
      <c r="D724" t="str">
        <f>"18082"</f>
        <v>18082</v>
      </c>
      <c r="E724" t="s">
        <v>587</v>
      </c>
      <c r="F724" t="s">
        <v>97</v>
      </c>
      <c r="G724" t="str">
        <f>""</f>
        <v/>
      </c>
      <c r="H724" t="str">
        <f>" 00"</f>
        <v xml:space="preserve"> 00</v>
      </c>
      <c r="I724">
        <v>0.01</v>
      </c>
      <c r="J724">
        <v>9999999.9900000002</v>
      </c>
      <c r="K724" t="s">
        <v>86</v>
      </c>
      <c r="L724" t="s">
        <v>87</v>
      </c>
      <c r="M724" t="s">
        <v>88</v>
      </c>
      <c r="P724" t="s">
        <v>29</v>
      </c>
      <c r="Q724" t="s">
        <v>29</v>
      </c>
      <c r="R724" t="s">
        <v>88</v>
      </c>
    </row>
    <row r="725" spans="1:18" x14ac:dyDescent="0.25">
      <c r="A725" t="str">
        <f>"18103"</f>
        <v>18103</v>
      </c>
      <c r="B725" t="str">
        <f>"01300"</f>
        <v>01300</v>
      </c>
      <c r="C725" t="str">
        <f>"1600"</f>
        <v>1600</v>
      </c>
      <c r="D725" t="str">
        <f>"18103"</f>
        <v>18103</v>
      </c>
      <c r="E725" t="s">
        <v>595</v>
      </c>
      <c r="F725" t="s">
        <v>85</v>
      </c>
      <c r="G725" t="str">
        <f>""</f>
        <v/>
      </c>
      <c r="H725" t="str">
        <f>" 00"</f>
        <v xml:space="preserve"> 00</v>
      </c>
      <c r="I725">
        <v>0.01</v>
      </c>
      <c r="J725">
        <v>9999999.9900000002</v>
      </c>
      <c r="K725" t="s">
        <v>86</v>
      </c>
      <c r="L725" t="s">
        <v>87</v>
      </c>
      <c r="M725" t="s">
        <v>88</v>
      </c>
      <c r="P725" t="s">
        <v>29</v>
      </c>
      <c r="Q725" t="s">
        <v>29</v>
      </c>
      <c r="R725" t="s">
        <v>88</v>
      </c>
    </row>
    <row r="726" spans="1:18" x14ac:dyDescent="0.25">
      <c r="A726" t="str">
        <f>"18110"</f>
        <v>18110</v>
      </c>
      <c r="B726" t="str">
        <f>"01320"</f>
        <v>01320</v>
      </c>
      <c r="C726" t="str">
        <f>"1600"</f>
        <v>1600</v>
      </c>
      <c r="D726" t="str">
        <f>"18110"</f>
        <v>18110</v>
      </c>
      <c r="E726" t="s">
        <v>604</v>
      </c>
      <c r="F726" t="s">
        <v>94</v>
      </c>
      <c r="G726" t="str">
        <f>""</f>
        <v/>
      </c>
      <c r="H726" t="str">
        <f>" 00"</f>
        <v xml:space="preserve"> 00</v>
      </c>
      <c r="I726">
        <v>0.01</v>
      </c>
      <c r="J726">
        <v>9999999.9900000002</v>
      </c>
      <c r="K726" t="s">
        <v>86</v>
      </c>
      <c r="L726" t="s">
        <v>87</v>
      </c>
      <c r="M726" t="s">
        <v>88</v>
      </c>
      <c r="P726" t="s">
        <v>29</v>
      </c>
      <c r="Q726" t="s">
        <v>29</v>
      </c>
      <c r="R726" t="s">
        <v>89</v>
      </c>
    </row>
    <row r="727" spans="1:18" x14ac:dyDescent="0.25">
      <c r="A727" t="str">
        <f>"18504"</f>
        <v>18504</v>
      </c>
      <c r="B727" t="str">
        <f>"01300"</f>
        <v>01300</v>
      </c>
      <c r="C727" t="str">
        <f>"1300"</f>
        <v>1300</v>
      </c>
      <c r="D727" t="str">
        <f>""</f>
        <v/>
      </c>
      <c r="E727" t="s">
        <v>623</v>
      </c>
      <c r="F727" t="s">
        <v>85</v>
      </c>
      <c r="G727" t="str">
        <f>""</f>
        <v/>
      </c>
      <c r="H727" t="str">
        <f>" 00"</f>
        <v xml:space="preserve"> 00</v>
      </c>
      <c r="I727">
        <v>0.01</v>
      </c>
      <c r="J727">
        <v>9999999.9900000002</v>
      </c>
      <c r="K727" t="s">
        <v>86</v>
      </c>
      <c r="L727" t="s">
        <v>87</v>
      </c>
      <c r="M727" t="s">
        <v>88</v>
      </c>
      <c r="P727" t="s">
        <v>29</v>
      </c>
      <c r="Q727" t="s">
        <v>29</v>
      </c>
      <c r="R727" t="s">
        <v>89</v>
      </c>
    </row>
    <row r="728" spans="1:18" x14ac:dyDescent="0.25">
      <c r="A728" t="str">
        <f>"18529"</f>
        <v>18529</v>
      </c>
      <c r="B728" t="str">
        <f>"01320"</f>
        <v>01320</v>
      </c>
      <c r="C728" t="str">
        <f>"1300"</f>
        <v>1300</v>
      </c>
      <c r="D728" t="str">
        <f>""</f>
        <v/>
      </c>
      <c r="E728" t="s">
        <v>648</v>
      </c>
      <c r="F728" t="s">
        <v>94</v>
      </c>
      <c r="G728" t="str">
        <f>""</f>
        <v/>
      </c>
      <c r="H728" t="str">
        <f>" 00"</f>
        <v xml:space="preserve"> 00</v>
      </c>
      <c r="I728">
        <v>0.01</v>
      </c>
      <c r="J728">
        <v>9999999.9900000002</v>
      </c>
      <c r="K728" t="s">
        <v>86</v>
      </c>
      <c r="L728" t="s">
        <v>87</v>
      </c>
      <c r="M728" t="s">
        <v>88</v>
      </c>
      <c r="P728" t="s">
        <v>29</v>
      </c>
      <c r="Q728" t="s">
        <v>29</v>
      </c>
      <c r="R728" t="s">
        <v>89</v>
      </c>
    </row>
    <row r="729" spans="1:18" x14ac:dyDescent="0.25">
      <c r="A729" t="str">
        <f>"18616"</f>
        <v>18616</v>
      </c>
      <c r="B729" t="str">
        <f>"01300"</f>
        <v>01300</v>
      </c>
      <c r="C729" t="str">
        <f>"1800"</f>
        <v>1800</v>
      </c>
      <c r="D729" t="str">
        <f>""</f>
        <v/>
      </c>
      <c r="E729" t="s">
        <v>666</v>
      </c>
      <c r="F729" t="s">
        <v>85</v>
      </c>
      <c r="G729" t="str">
        <f>""</f>
        <v/>
      </c>
      <c r="H729" t="str">
        <f>" 00"</f>
        <v xml:space="preserve"> 00</v>
      </c>
      <c r="I729">
        <v>0.01</v>
      </c>
      <c r="J729">
        <v>9999999.9900000002</v>
      </c>
      <c r="K729" t="s">
        <v>86</v>
      </c>
      <c r="L729" t="s">
        <v>87</v>
      </c>
      <c r="M729" t="s">
        <v>88</v>
      </c>
      <c r="P729" t="s">
        <v>29</v>
      </c>
      <c r="Q729" t="s">
        <v>29</v>
      </c>
      <c r="R729" t="s">
        <v>89</v>
      </c>
    </row>
    <row r="730" spans="1:18" x14ac:dyDescent="0.25">
      <c r="A730" t="str">
        <f>"84007"</f>
        <v>84007</v>
      </c>
      <c r="B730" t="str">
        <f>"07020"</f>
        <v>07020</v>
      </c>
      <c r="C730" t="str">
        <f>"1700"</f>
        <v>1700</v>
      </c>
      <c r="D730" t="str">
        <f>"84007"</f>
        <v>84007</v>
      </c>
      <c r="E730" t="s">
        <v>911</v>
      </c>
      <c r="F730" t="s">
        <v>904</v>
      </c>
      <c r="G730" t="str">
        <f>""</f>
        <v/>
      </c>
      <c r="H730" t="str">
        <f>" 00"</f>
        <v xml:space="preserve"> 00</v>
      </c>
      <c r="I730">
        <v>0.01</v>
      </c>
      <c r="J730">
        <v>9999999.9900000002</v>
      </c>
      <c r="K730" t="s">
        <v>86</v>
      </c>
      <c r="L730" t="s">
        <v>87</v>
      </c>
      <c r="M730" t="s">
        <v>88</v>
      </c>
      <c r="P730" t="s">
        <v>107</v>
      </c>
      <c r="Q730" t="s">
        <v>107</v>
      </c>
      <c r="R730" t="s">
        <v>89</v>
      </c>
    </row>
    <row r="731" spans="1:18" x14ac:dyDescent="0.25">
      <c r="A731" t="str">
        <f>"84023"</f>
        <v>84023</v>
      </c>
      <c r="B731" t="str">
        <f>"07020"</f>
        <v>07020</v>
      </c>
      <c r="C731" t="str">
        <f>"1700"</f>
        <v>1700</v>
      </c>
      <c r="D731" t="str">
        <f>"84023"</f>
        <v>84023</v>
      </c>
      <c r="E731" t="s">
        <v>931</v>
      </c>
      <c r="F731" t="s">
        <v>904</v>
      </c>
      <c r="G731" t="str">
        <f>""</f>
        <v/>
      </c>
      <c r="H731" t="str">
        <f>" 00"</f>
        <v xml:space="preserve"> 00</v>
      </c>
      <c r="I731">
        <v>0.01</v>
      </c>
      <c r="J731">
        <v>9999999.9900000002</v>
      </c>
      <c r="K731" t="s">
        <v>86</v>
      </c>
      <c r="L731" t="s">
        <v>87</v>
      </c>
      <c r="M731" t="s">
        <v>932</v>
      </c>
      <c r="P731" t="s">
        <v>107</v>
      </c>
      <c r="Q731" t="s">
        <v>107</v>
      </c>
      <c r="R731" t="s">
        <v>89</v>
      </c>
    </row>
    <row r="732" spans="1:18" x14ac:dyDescent="0.25">
      <c r="A732" t="str">
        <f>"84052"</f>
        <v>84052</v>
      </c>
      <c r="B732" t="str">
        <f>"07020"</f>
        <v>07020</v>
      </c>
      <c r="C732" t="str">
        <f>"1700"</f>
        <v>1700</v>
      </c>
      <c r="D732" t="str">
        <f>"84052"</f>
        <v>84052</v>
      </c>
      <c r="E732" t="s">
        <v>962</v>
      </c>
      <c r="F732" t="s">
        <v>904</v>
      </c>
      <c r="G732" t="str">
        <f>""</f>
        <v/>
      </c>
      <c r="H732" t="str">
        <f>" 00"</f>
        <v xml:space="preserve"> 00</v>
      </c>
      <c r="I732">
        <v>0.01</v>
      </c>
      <c r="J732">
        <v>9999999.9900000002</v>
      </c>
      <c r="K732" t="s">
        <v>86</v>
      </c>
      <c r="L732" t="s">
        <v>87</v>
      </c>
      <c r="M732" t="s">
        <v>88</v>
      </c>
      <c r="P732" t="s">
        <v>107</v>
      </c>
      <c r="Q732" t="s">
        <v>107</v>
      </c>
      <c r="R732" t="s">
        <v>89</v>
      </c>
    </row>
    <row r="733" spans="1:18" x14ac:dyDescent="0.25">
      <c r="A733" t="str">
        <f>"84093"</f>
        <v>84093</v>
      </c>
      <c r="B733" t="str">
        <f>"07020"</f>
        <v>07020</v>
      </c>
      <c r="C733" t="str">
        <f>"1700"</f>
        <v>1700</v>
      </c>
      <c r="D733" t="str">
        <f>"84093"</f>
        <v>84093</v>
      </c>
      <c r="E733" t="s">
        <v>991</v>
      </c>
      <c r="F733" t="s">
        <v>904</v>
      </c>
      <c r="G733" t="str">
        <f>""</f>
        <v/>
      </c>
      <c r="H733" t="str">
        <f>" 00"</f>
        <v xml:space="preserve"> 00</v>
      </c>
      <c r="I733">
        <v>0.01</v>
      </c>
      <c r="J733">
        <v>9999999.9900000002</v>
      </c>
      <c r="K733" t="s">
        <v>86</v>
      </c>
      <c r="L733" t="s">
        <v>87</v>
      </c>
      <c r="M733" t="s">
        <v>88</v>
      </c>
      <c r="P733" t="s">
        <v>107</v>
      </c>
      <c r="Q733" t="s">
        <v>107</v>
      </c>
      <c r="R733" t="s">
        <v>89</v>
      </c>
    </row>
    <row r="734" spans="1:18" x14ac:dyDescent="0.25">
      <c r="A734" t="str">
        <f>"84101"</f>
        <v>84101</v>
      </c>
      <c r="B734" t="str">
        <f>"07020"</f>
        <v>07020</v>
      </c>
      <c r="C734" t="str">
        <f>"1700"</f>
        <v>1700</v>
      </c>
      <c r="D734" t="str">
        <f>"84101"</f>
        <v>84101</v>
      </c>
      <c r="E734" t="s">
        <v>999</v>
      </c>
      <c r="F734" t="s">
        <v>904</v>
      </c>
      <c r="G734" t="str">
        <f>""</f>
        <v/>
      </c>
      <c r="H734" t="str">
        <f>" 00"</f>
        <v xml:space="preserve"> 00</v>
      </c>
      <c r="I734">
        <v>0.01</v>
      </c>
      <c r="J734">
        <v>9999999.9900000002</v>
      </c>
      <c r="K734" t="s">
        <v>86</v>
      </c>
      <c r="L734" t="s">
        <v>87</v>
      </c>
      <c r="M734" t="s">
        <v>93</v>
      </c>
      <c r="P734" t="s">
        <v>107</v>
      </c>
      <c r="Q734" t="s">
        <v>107</v>
      </c>
      <c r="R734" t="s">
        <v>89</v>
      </c>
    </row>
    <row r="735" spans="1:18" x14ac:dyDescent="0.25">
      <c r="A735" t="str">
        <f>"85121"</f>
        <v>85121</v>
      </c>
      <c r="B735" t="str">
        <f>"07030"</f>
        <v>07030</v>
      </c>
      <c r="C735" t="str">
        <f>"8000"</f>
        <v>8000</v>
      </c>
      <c r="D735" t="str">
        <f>"85121"</f>
        <v>85121</v>
      </c>
      <c r="E735" t="s">
        <v>1135</v>
      </c>
      <c r="F735" t="s">
        <v>1121</v>
      </c>
      <c r="G735" t="str">
        <f>""</f>
        <v/>
      </c>
      <c r="H735" t="str">
        <f>" 00"</f>
        <v xml:space="preserve"> 00</v>
      </c>
      <c r="I735">
        <v>0.01</v>
      </c>
      <c r="J735">
        <v>9999999.9900000002</v>
      </c>
      <c r="K735" t="s">
        <v>86</v>
      </c>
      <c r="L735" t="s">
        <v>87</v>
      </c>
      <c r="M735" t="s">
        <v>88</v>
      </c>
      <c r="P735" t="s">
        <v>29</v>
      </c>
      <c r="Q735" t="s">
        <v>29</v>
      </c>
      <c r="R735" t="s">
        <v>88</v>
      </c>
    </row>
    <row r="736" spans="1:18" x14ac:dyDescent="0.25">
      <c r="A736" t="str">
        <f>"21192"</f>
        <v>21192</v>
      </c>
      <c r="B736" t="str">
        <f>"01260"</f>
        <v>01260</v>
      </c>
      <c r="C736" t="str">
        <f>"1300"</f>
        <v>1300</v>
      </c>
      <c r="D736" t="str">
        <f>"21192"</f>
        <v>21192</v>
      </c>
      <c r="E736" t="s">
        <v>755</v>
      </c>
      <c r="F736" t="s">
        <v>77</v>
      </c>
      <c r="G736" t="str">
        <f>"GR0021192"</f>
        <v>GR0021192</v>
      </c>
      <c r="H736" t="str">
        <f>" 00"</f>
        <v xml:space="preserve"> 00</v>
      </c>
      <c r="I736">
        <v>0.01</v>
      </c>
      <c r="J736">
        <v>9999999.9900000002</v>
      </c>
      <c r="K736" t="s">
        <v>756</v>
      </c>
      <c r="L736" t="s">
        <v>343</v>
      </c>
      <c r="M736" t="s">
        <v>757</v>
      </c>
      <c r="O736" t="s">
        <v>756</v>
      </c>
      <c r="P736" t="s">
        <v>107</v>
      </c>
      <c r="Q736" t="s">
        <v>107</v>
      </c>
      <c r="R736" t="s">
        <v>757</v>
      </c>
    </row>
    <row r="737" spans="1:18" x14ac:dyDescent="0.25">
      <c r="A737" t="str">
        <f>"10001"</f>
        <v>10001</v>
      </c>
      <c r="B737" t="str">
        <f>"00110"</f>
        <v>00110</v>
      </c>
      <c r="C737" t="str">
        <f>"1400"</f>
        <v>1400</v>
      </c>
      <c r="D737" t="str">
        <f>"00110"</f>
        <v>00110</v>
      </c>
      <c r="E737" t="s">
        <v>20</v>
      </c>
      <c r="F737" t="s">
        <v>25</v>
      </c>
      <c r="G737" t="str">
        <f>""</f>
        <v/>
      </c>
      <c r="H737" t="str">
        <f>" 00"</f>
        <v xml:space="preserve"> 00</v>
      </c>
      <c r="I737">
        <v>0.01</v>
      </c>
      <c r="J737">
        <v>9999999.9900000002</v>
      </c>
      <c r="K737" t="s">
        <v>23</v>
      </c>
      <c r="L737" t="s">
        <v>22</v>
      </c>
      <c r="P737" t="s">
        <v>24</v>
      </c>
      <c r="Q737" t="s">
        <v>24</v>
      </c>
      <c r="R737" t="s">
        <v>23</v>
      </c>
    </row>
    <row r="738" spans="1:18" x14ac:dyDescent="0.25">
      <c r="A738" t="str">
        <f>"10001"</f>
        <v>10001</v>
      </c>
      <c r="B738" t="str">
        <f>"05000"</f>
        <v>05000</v>
      </c>
      <c r="C738" t="str">
        <f>"1700"</f>
        <v>1700</v>
      </c>
      <c r="D738" t="str">
        <f>"05000"</f>
        <v>05000</v>
      </c>
      <c r="E738" t="s">
        <v>20</v>
      </c>
      <c r="F738" t="s">
        <v>342</v>
      </c>
      <c r="G738" t="str">
        <f>""</f>
        <v/>
      </c>
      <c r="H738" t="str">
        <f>" 00"</f>
        <v xml:space="preserve"> 00</v>
      </c>
      <c r="I738">
        <v>0.01</v>
      </c>
      <c r="J738">
        <v>9999999.9900000002</v>
      </c>
      <c r="K738" t="s">
        <v>343</v>
      </c>
      <c r="L738" t="s">
        <v>27</v>
      </c>
      <c r="P738" t="s">
        <v>107</v>
      </c>
      <c r="Q738" t="s">
        <v>107</v>
      </c>
      <c r="R738" t="s">
        <v>344</v>
      </c>
    </row>
    <row r="739" spans="1:18" x14ac:dyDescent="0.25">
      <c r="A739" t="str">
        <f>"10001"</f>
        <v>10001</v>
      </c>
      <c r="B739" t="str">
        <f>"05001"</f>
        <v>05001</v>
      </c>
      <c r="C739" t="str">
        <f>"1700"</f>
        <v>1700</v>
      </c>
      <c r="D739" t="str">
        <f>"05001"</f>
        <v>05001</v>
      </c>
      <c r="E739" t="s">
        <v>20</v>
      </c>
      <c r="F739" t="s">
        <v>345</v>
      </c>
      <c r="G739" t="str">
        <f>""</f>
        <v/>
      </c>
      <c r="H739" t="str">
        <f>" 00"</f>
        <v xml:space="preserve"> 00</v>
      </c>
      <c r="I739">
        <v>0.01</v>
      </c>
      <c r="J739">
        <v>9999999.9900000002</v>
      </c>
      <c r="K739" t="s">
        <v>343</v>
      </c>
      <c r="L739" t="s">
        <v>27</v>
      </c>
      <c r="P739" t="s">
        <v>107</v>
      </c>
      <c r="Q739" t="s">
        <v>107</v>
      </c>
      <c r="R739" t="s">
        <v>344</v>
      </c>
    </row>
    <row r="740" spans="1:18" x14ac:dyDescent="0.25">
      <c r="A740" t="str">
        <f>"10001"</f>
        <v>10001</v>
      </c>
      <c r="B740" t="str">
        <f>"05111"</f>
        <v>05111</v>
      </c>
      <c r="C740" t="str">
        <f>"1700"</f>
        <v>1700</v>
      </c>
      <c r="D740" t="str">
        <f>"05111"</f>
        <v>05111</v>
      </c>
      <c r="E740" t="s">
        <v>20</v>
      </c>
      <c r="F740" t="s">
        <v>364</v>
      </c>
      <c r="G740" t="str">
        <f>""</f>
        <v/>
      </c>
      <c r="H740" t="str">
        <f>" 00"</f>
        <v xml:space="preserve"> 00</v>
      </c>
      <c r="I740">
        <v>0.01</v>
      </c>
      <c r="J740">
        <v>9999999.9900000002</v>
      </c>
      <c r="K740" t="s">
        <v>343</v>
      </c>
      <c r="L740" t="s">
        <v>365</v>
      </c>
      <c r="P740" t="s">
        <v>107</v>
      </c>
      <c r="Q740" t="s">
        <v>107</v>
      </c>
      <c r="R740" t="s">
        <v>365</v>
      </c>
    </row>
    <row r="741" spans="1:18" x14ac:dyDescent="0.25">
      <c r="A741" t="str">
        <f>"16014"</f>
        <v>16014</v>
      </c>
      <c r="B741" t="str">
        <f>"05100"</f>
        <v>05100</v>
      </c>
      <c r="C741" t="str">
        <f>"1700"</f>
        <v>1700</v>
      </c>
      <c r="D741" t="str">
        <f>"16014"</f>
        <v>16014</v>
      </c>
      <c r="E741" t="s">
        <v>485</v>
      </c>
      <c r="F741" t="s">
        <v>486</v>
      </c>
      <c r="G741" t="str">
        <f>""</f>
        <v/>
      </c>
      <c r="H741" t="str">
        <f>" 00"</f>
        <v xml:space="preserve"> 00</v>
      </c>
      <c r="I741">
        <v>0.01</v>
      </c>
      <c r="J741">
        <v>9999999.9900000002</v>
      </c>
      <c r="K741" t="s">
        <v>343</v>
      </c>
      <c r="L741" t="s">
        <v>354</v>
      </c>
      <c r="P741" t="s">
        <v>107</v>
      </c>
      <c r="Q741" t="s">
        <v>107</v>
      </c>
      <c r="R741" t="s">
        <v>354</v>
      </c>
    </row>
    <row r="742" spans="1:18" x14ac:dyDescent="0.25">
      <c r="A742" t="str">
        <f>"16015"</f>
        <v>16015</v>
      </c>
      <c r="B742" t="str">
        <f>"05100"</f>
        <v>05100</v>
      </c>
      <c r="C742" t="str">
        <f>"1700"</f>
        <v>1700</v>
      </c>
      <c r="D742" t="str">
        <f>"16015"</f>
        <v>16015</v>
      </c>
      <c r="E742" t="s">
        <v>487</v>
      </c>
      <c r="F742" t="s">
        <v>486</v>
      </c>
      <c r="G742" t="str">
        <f>""</f>
        <v/>
      </c>
      <c r="H742" t="str">
        <f>" 00"</f>
        <v xml:space="preserve"> 00</v>
      </c>
      <c r="I742">
        <v>0.01</v>
      </c>
      <c r="J742">
        <v>9999999.9900000002</v>
      </c>
      <c r="K742" t="s">
        <v>343</v>
      </c>
      <c r="L742" t="s">
        <v>354</v>
      </c>
      <c r="M742" t="s">
        <v>488</v>
      </c>
      <c r="P742" t="s">
        <v>107</v>
      </c>
      <c r="Q742" t="s">
        <v>107</v>
      </c>
      <c r="R742" t="s">
        <v>344</v>
      </c>
    </row>
    <row r="743" spans="1:18" x14ac:dyDescent="0.25">
      <c r="A743" t="str">
        <f>"16047"</f>
        <v>16047</v>
      </c>
      <c r="B743" t="str">
        <f>"05000"</f>
        <v>05000</v>
      </c>
      <c r="C743" t="str">
        <f>"1700"</f>
        <v>1700</v>
      </c>
      <c r="D743" t="str">
        <f>"16047"</f>
        <v>16047</v>
      </c>
      <c r="E743" t="s">
        <v>511</v>
      </c>
      <c r="F743" t="s">
        <v>342</v>
      </c>
      <c r="G743" t="str">
        <f>""</f>
        <v/>
      </c>
      <c r="H743" t="str">
        <f>" 00"</f>
        <v xml:space="preserve"> 00</v>
      </c>
      <c r="I743">
        <v>0.01</v>
      </c>
      <c r="J743">
        <v>9999999.9900000002</v>
      </c>
      <c r="K743" t="s">
        <v>343</v>
      </c>
      <c r="L743" t="s">
        <v>27</v>
      </c>
      <c r="P743" t="s">
        <v>107</v>
      </c>
      <c r="Q743" t="s">
        <v>107</v>
      </c>
      <c r="R743" t="s">
        <v>28</v>
      </c>
    </row>
    <row r="744" spans="1:18" x14ac:dyDescent="0.25">
      <c r="A744" t="str">
        <f>"16057"</f>
        <v>16057</v>
      </c>
      <c r="B744" t="str">
        <f>"05111"</f>
        <v>05111</v>
      </c>
      <c r="C744" t="str">
        <f>"1700"</f>
        <v>1700</v>
      </c>
      <c r="D744" t="str">
        <f>"16057"</f>
        <v>16057</v>
      </c>
      <c r="E744" t="s">
        <v>519</v>
      </c>
      <c r="F744" t="s">
        <v>364</v>
      </c>
      <c r="G744" t="str">
        <f>""</f>
        <v/>
      </c>
      <c r="H744" t="str">
        <f>" 00"</f>
        <v xml:space="preserve"> 00</v>
      </c>
      <c r="I744">
        <v>0.01</v>
      </c>
      <c r="J744">
        <v>9999999.9900000002</v>
      </c>
      <c r="K744" t="s">
        <v>343</v>
      </c>
      <c r="L744" t="s">
        <v>365</v>
      </c>
      <c r="P744" t="s">
        <v>107</v>
      </c>
      <c r="Q744" t="s">
        <v>107</v>
      </c>
      <c r="R744" t="s">
        <v>365</v>
      </c>
    </row>
    <row r="745" spans="1:18" x14ac:dyDescent="0.25">
      <c r="A745" t="str">
        <f>"16063"</f>
        <v>16063</v>
      </c>
      <c r="B745" t="str">
        <f>"05000"</f>
        <v>05000</v>
      </c>
      <c r="C745" t="str">
        <f>"1700"</f>
        <v>1700</v>
      </c>
      <c r="D745" t="str">
        <f>""</f>
        <v/>
      </c>
      <c r="E745" t="s">
        <v>523</v>
      </c>
      <c r="F745" t="s">
        <v>342</v>
      </c>
      <c r="G745" t="str">
        <f>""</f>
        <v/>
      </c>
      <c r="H745" t="str">
        <f>" 00"</f>
        <v xml:space="preserve"> 00</v>
      </c>
      <c r="I745">
        <v>0.01</v>
      </c>
      <c r="J745">
        <v>9999999.9900000002</v>
      </c>
      <c r="K745" t="s">
        <v>343</v>
      </c>
      <c r="L745" t="s">
        <v>27</v>
      </c>
      <c r="P745" t="s">
        <v>107</v>
      </c>
      <c r="Q745" t="s">
        <v>107</v>
      </c>
      <c r="R745" t="s">
        <v>28</v>
      </c>
    </row>
    <row r="746" spans="1:18" x14ac:dyDescent="0.25">
      <c r="A746" t="str">
        <f>"24281"</f>
        <v>24281</v>
      </c>
      <c r="B746" t="str">
        <f>"05000"</f>
        <v>05000</v>
      </c>
      <c r="C746" t="str">
        <f>"1700"</f>
        <v>1700</v>
      </c>
      <c r="D746" t="str">
        <f>"24281"</f>
        <v>24281</v>
      </c>
      <c r="E746" t="s">
        <v>794</v>
      </c>
      <c r="F746" t="s">
        <v>342</v>
      </c>
      <c r="G746" t="str">
        <f>"GR0024281"</f>
        <v>GR0024281</v>
      </c>
      <c r="H746" t="str">
        <f>" 00"</f>
        <v xml:space="preserve"> 00</v>
      </c>
      <c r="I746">
        <v>0.01</v>
      </c>
      <c r="J746">
        <v>9999999.9900000002</v>
      </c>
      <c r="K746" t="s">
        <v>343</v>
      </c>
      <c r="L746" t="s">
        <v>27</v>
      </c>
      <c r="O746" t="s">
        <v>343</v>
      </c>
      <c r="P746" t="s">
        <v>107</v>
      </c>
      <c r="Q746" t="s">
        <v>107</v>
      </c>
      <c r="R746" t="s">
        <v>28</v>
      </c>
    </row>
    <row r="747" spans="1:18" x14ac:dyDescent="0.25">
      <c r="A747" t="str">
        <f>"30110"</f>
        <v>30110</v>
      </c>
      <c r="B747" t="str">
        <f>"05000"</f>
        <v>05000</v>
      </c>
      <c r="C747" t="str">
        <f>"1930"</f>
        <v>1930</v>
      </c>
      <c r="D747" t="str">
        <f>""</f>
        <v/>
      </c>
      <c r="E747" t="s">
        <v>854</v>
      </c>
      <c r="F747" t="s">
        <v>342</v>
      </c>
      <c r="G747" t="str">
        <f>""</f>
        <v/>
      </c>
      <c r="H747" t="str">
        <f>" 00"</f>
        <v xml:space="preserve"> 00</v>
      </c>
      <c r="I747">
        <v>0.01</v>
      </c>
      <c r="J747">
        <v>9999999.9900000002</v>
      </c>
      <c r="K747" t="s">
        <v>343</v>
      </c>
      <c r="L747" t="s">
        <v>27</v>
      </c>
      <c r="P747" t="s">
        <v>107</v>
      </c>
      <c r="Q747" t="s">
        <v>107</v>
      </c>
      <c r="R747" t="s">
        <v>28</v>
      </c>
    </row>
    <row r="748" spans="1:18" x14ac:dyDescent="0.25">
      <c r="A748" t="str">
        <f>"31010"</f>
        <v>31010</v>
      </c>
      <c r="B748" t="str">
        <f>"05170"</f>
        <v>05170</v>
      </c>
      <c r="C748" t="str">
        <f>"1921"</f>
        <v>1921</v>
      </c>
      <c r="D748" t="str">
        <f>"05170A"</f>
        <v>05170A</v>
      </c>
      <c r="E748" t="s">
        <v>855</v>
      </c>
      <c r="F748" t="s">
        <v>855</v>
      </c>
      <c r="G748" t="str">
        <f>""</f>
        <v/>
      </c>
      <c r="H748" t="str">
        <f>" 20"</f>
        <v xml:space="preserve"> 20</v>
      </c>
      <c r="I748">
        <v>500.01</v>
      </c>
      <c r="J748">
        <v>9999999.9900000002</v>
      </c>
      <c r="K748" t="s">
        <v>343</v>
      </c>
      <c r="L748" t="s">
        <v>354</v>
      </c>
      <c r="M748" t="s">
        <v>858</v>
      </c>
      <c r="P748" t="s">
        <v>107</v>
      </c>
      <c r="Q748" t="s">
        <v>107</v>
      </c>
      <c r="R748" t="s">
        <v>857</v>
      </c>
    </row>
    <row r="749" spans="1:18" x14ac:dyDescent="0.25">
      <c r="A749" t="str">
        <f>"31010"</f>
        <v>31010</v>
      </c>
      <c r="B749" t="str">
        <f>"05175"</f>
        <v>05175</v>
      </c>
      <c r="C749" t="str">
        <f>"1921"</f>
        <v>1921</v>
      </c>
      <c r="D749" t="str">
        <f>""</f>
        <v/>
      </c>
      <c r="E749" t="s">
        <v>855</v>
      </c>
      <c r="F749" t="s">
        <v>859</v>
      </c>
      <c r="G749" t="str">
        <f>""</f>
        <v/>
      </c>
      <c r="H749" t="str">
        <f>" 00"</f>
        <v xml:space="preserve"> 00</v>
      </c>
      <c r="I749">
        <v>0.01</v>
      </c>
      <c r="J749">
        <v>9999999.9900000002</v>
      </c>
      <c r="K749" t="s">
        <v>343</v>
      </c>
      <c r="L749" t="s">
        <v>354</v>
      </c>
      <c r="M749" t="s">
        <v>858</v>
      </c>
      <c r="P749" t="s">
        <v>107</v>
      </c>
      <c r="Q749" t="s">
        <v>107</v>
      </c>
      <c r="R749" t="s">
        <v>857</v>
      </c>
    </row>
    <row r="750" spans="1:18" x14ac:dyDescent="0.25">
      <c r="A750" t="str">
        <f>"31010"</f>
        <v>31010</v>
      </c>
      <c r="B750" t="str">
        <f>"05190"</f>
        <v>05190</v>
      </c>
      <c r="C750" t="str">
        <f>"1921"</f>
        <v>1921</v>
      </c>
      <c r="D750" t="str">
        <f>"05190"</f>
        <v>05190</v>
      </c>
      <c r="E750" t="s">
        <v>855</v>
      </c>
      <c r="F750" t="s">
        <v>860</v>
      </c>
      <c r="G750" t="str">
        <f>""</f>
        <v/>
      </c>
      <c r="H750" t="str">
        <f>" 20"</f>
        <v xml:space="preserve"> 20</v>
      </c>
      <c r="I750">
        <v>500.01</v>
      </c>
      <c r="J750">
        <v>9999999.9900000002</v>
      </c>
      <c r="K750" t="s">
        <v>343</v>
      </c>
      <c r="L750" t="s">
        <v>354</v>
      </c>
      <c r="M750" t="s">
        <v>858</v>
      </c>
      <c r="P750" t="s">
        <v>107</v>
      </c>
      <c r="Q750" t="s">
        <v>107</v>
      </c>
      <c r="R750" t="s">
        <v>857</v>
      </c>
    </row>
    <row r="751" spans="1:18" x14ac:dyDescent="0.25">
      <c r="A751" t="str">
        <f>"31010"</f>
        <v>31010</v>
      </c>
      <c r="B751" t="str">
        <f>"05220"</f>
        <v>05220</v>
      </c>
      <c r="C751" t="str">
        <f>"1921"</f>
        <v>1921</v>
      </c>
      <c r="D751" t="str">
        <f>"05220"</f>
        <v>05220</v>
      </c>
      <c r="E751" t="s">
        <v>855</v>
      </c>
      <c r="F751" t="s">
        <v>861</v>
      </c>
      <c r="G751" t="str">
        <f>""</f>
        <v/>
      </c>
      <c r="H751" t="str">
        <f>" 20"</f>
        <v xml:space="preserve"> 20</v>
      </c>
      <c r="I751">
        <v>500.01</v>
      </c>
      <c r="J751">
        <v>9999999.9900000002</v>
      </c>
      <c r="K751" t="s">
        <v>343</v>
      </c>
      <c r="L751" t="s">
        <v>354</v>
      </c>
      <c r="M751" t="s">
        <v>858</v>
      </c>
      <c r="P751" t="s">
        <v>107</v>
      </c>
      <c r="Q751" t="s">
        <v>107</v>
      </c>
      <c r="R751" t="s">
        <v>857</v>
      </c>
    </row>
    <row r="752" spans="1:18" x14ac:dyDescent="0.25">
      <c r="A752" t="str">
        <f>"31015"</f>
        <v>31015</v>
      </c>
      <c r="B752" t="str">
        <f>"05170"</f>
        <v>05170</v>
      </c>
      <c r="C752" t="str">
        <f>"1921"</f>
        <v>1921</v>
      </c>
      <c r="D752" t="str">
        <f>"05170B"</f>
        <v>05170B</v>
      </c>
      <c r="E752" t="s">
        <v>862</v>
      </c>
      <c r="F752" t="s">
        <v>855</v>
      </c>
      <c r="G752" t="str">
        <f>""</f>
        <v/>
      </c>
      <c r="H752" t="str">
        <f>" 20"</f>
        <v xml:space="preserve"> 20</v>
      </c>
      <c r="I752">
        <v>500.01</v>
      </c>
      <c r="J752">
        <v>9999999.9900000002</v>
      </c>
      <c r="K752" t="s">
        <v>343</v>
      </c>
      <c r="L752" t="s">
        <v>354</v>
      </c>
      <c r="M752" t="s">
        <v>858</v>
      </c>
      <c r="P752" t="s">
        <v>107</v>
      </c>
      <c r="Q752" t="s">
        <v>107</v>
      </c>
      <c r="R752" t="s">
        <v>857</v>
      </c>
    </row>
    <row r="753" spans="1:18" x14ac:dyDescent="0.25">
      <c r="A753" t="str">
        <f>"84232"</f>
        <v>84232</v>
      </c>
      <c r="B753" t="str">
        <f>"07020"</f>
        <v>07020</v>
      </c>
      <c r="C753" t="str">
        <f>"1700"</f>
        <v>1700</v>
      </c>
      <c r="D753" t="str">
        <f>"84232"</f>
        <v>84232</v>
      </c>
      <c r="E753" t="s">
        <v>1079</v>
      </c>
      <c r="F753" t="s">
        <v>904</v>
      </c>
      <c r="G753" t="str">
        <f>""</f>
        <v/>
      </c>
      <c r="H753" t="str">
        <f>" 00"</f>
        <v xml:space="preserve"> 00</v>
      </c>
      <c r="I753">
        <v>0.01</v>
      </c>
      <c r="J753">
        <v>9999999.9900000002</v>
      </c>
      <c r="K753" t="s">
        <v>1051</v>
      </c>
      <c r="P753" t="s">
        <v>107</v>
      </c>
      <c r="Q753" t="s">
        <v>107</v>
      </c>
      <c r="R753" t="s">
        <v>1080</v>
      </c>
    </row>
    <row r="754" spans="1:18" x14ac:dyDescent="0.25">
      <c r="A754" t="str">
        <f>"10001"</f>
        <v>10001</v>
      </c>
      <c r="B754" t="str">
        <f>"01310"</f>
        <v>01310</v>
      </c>
      <c r="C754" t="str">
        <f>"1100"</f>
        <v>1100</v>
      </c>
      <c r="D754" t="str">
        <f>"01310"</f>
        <v>01310</v>
      </c>
      <c r="E754" t="s">
        <v>20</v>
      </c>
      <c r="F754" t="s">
        <v>92</v>
      </c>
      <c r="G754" t="str">
        <f>""</f>
        <v/>
      </c>
      <c r="H754" t="str">
        <f>" 00"</f>
        <v xml:space="preserve"> 00</v>
      </c>
      <c r="I754">
        <v>0.01</v>
      </c>
      <c r="J754">
        <v>9999999.9900000002</v>
      </c>
      <c r="K754" t="s">
        <v>93</v>
      </c>
      <c r="L754" t="s">
        <v>86</v>
      </c>
      <c r="M754" t="s">
        <v>87</v>
      </c>
      <c r="N754" t="s">
        <v>88</v>
      </c>
      <c r="P754" t="s">
        <v>29</v>
      </c>
      <c r="Q754" t="s">
        <v>29</v>
      </c>
      <c r="R754" t="s">
        <v>89</v>
      </c>
    </row>
    <row r="755" spans="1:18" x14ac:dyDescent="0.25">
      <c r="A755" t="str">
        <f>"10001"</f>
        <v>10001</v>
      </c>
      <c r="B755" t="str">
        <f>"05140"</f>
        <v>05140</v>
      </c>
      <c r="C755" t="str">
        <f>"1700"</f>
        <v>1700</v>
      </c>
      <c r="D755" t="str">
        <f>"05140"</f>
        <v>05140</v>
      </c>
      <c r="E755" t="s">
        <v>20</v>
      </c>
      <c r="F755" t="s">
        <v>373</v>
      </c>
      <c r="G755" t="str">
        <f>""</f>
        <v/>
      </c>
      <c r="H755" t="str">
        <f>" 00"</f>
        <v xml:space="preserve"> 00</v>
      </c>
      <c r="I755">
        <v>0.01</v>
      </c>
      <c r="J755">
        <v>9999999.9900000002</v>
      </c>
      <c r="K755" t="s">
        <v>374</v>
      </c>
      <c r="L755" t="s">
        <v>40</v>
      </c>
      <c r="M755" t="s">
        <v>42</v>
      </c>
      <c r="P755" t="s">
        <v>24</v>
      </c>
      <c r="Q755" t="s">
        <v>24</v>
      </c>
      <c r="R755" t="s">
        <v>374</v>
      </c>
    </row>
    <row r="756" spans="1:18" x14ac:dyDescent="0.25">
      <c r="A756" t="str">
        <f>"16021"</f>
        <v>16021</v>
      </c>
      <c r="B756" t="str">
        <f>"05141"</f>
        <v>05141</v>
      </c>
      <c r="C756" t="str">
        <f>"1700"</f>
        <v>1700</v>
      </c>
      <c r="D756" t="str">
        <f>"05141"</f>
        <v>05141</v>
      </c>
      <c r="E756" t="s">
        <v>493</v>
      </c>
      <c r="F756" t="s">
        <v>494</v>
      </c>
      <c r="G756" t="str">
        <f>""</f>
        <v/>
      </c>
      <c r="H756" t="str">
        <f>" 00"</f>
        <v xml:space="preserve"> 00</v>
      </c>
      <c r="I756">
        <v>0.01</v>
      </c>
      <c r="J756">
        <v>9999999.9900000002</v>
      </c>
      <c r="K756" t="s">
        <v>374</v>
      </c>
      <c r="L756" t="s">
        <v>40</v>
      </c>
      <c r="M756" t="s">
        <v>42</v>
      </c>
      <c r="N756" t="s">
        <v>41</v>
      </c>
      <c r="P756" t="s">
        <v>24</v>
      </c>
      <c r="Q756" t="s">
        <v>24</v>
      </c>
      <c r="R756" t="s">
        <v>374</v>
      </c>
    </row>
    <row r="757" spans="1:18" x14ac:dyDescent="0.25">
      <c r="A757" t="str">
        <f>"16021"</f>
        <v>16021</v>
      </c>
      <c r="B757" t="str">
        <f>"05144"</f>
        <v>05144</v>
      </c>
      <c r="C757" t="str">
        <f>"1700"</f>
        <v>1700</v>
      </c>
      <c r="D757" t="str">
        <f>"05144"</f>
        <v>05144</v>
      </c>
      <c r="E757" t="s">
        <v>493</v>
      </c>
      <c r="F757" t="s">
        <v>495</v>
      </c>
      <c r="G757" t="str">
        <f>""</f>
        <v/>
      </c>
      <c r="H757" t="str">
        <f>" 00"</f>
        <v xml:space="preserve"> 00</v>
      </c>
      <c r="I757">
        <v>0.01</v>
      </c>
      <c r="J757">
        <v>9999999.9900000002</v>
      </c>
      <c r="K757" t="s">
        <v>374</v>
      </c>
      <c r="L757" t="s">
        <v>40</v>
      </c>
      <c r="M757" t="s">
        <v>42</v>
      </c>
      <c r="P757" t="s">
        <v>24</v>
      </c>
      <c r="Q757" t="s">
        <v>24</v>
      </c>
      <c r="R757" t="s">
        <v>374</v>
      </c>
    </row>
    <row r="758" spans="1:18" x14ac:dyDescent="0.25">
      <c r="A758" t="str">
        <f>"84207"</f>
        <v>84207</v>
      </c>
      <c r="B758" t="str">
        <f>"07020"</f>
        <v>07020</v>
      </c>
      <c r="C758" t="str">
        <f>"1700"</f>
        <v>1700</v>
      </c>
      <c r="D758" t="str">
        <f>"84207"</f>
        <v>84207</v>
      </c>
      <c r="E758" t="s">
        <v>1061</v>
      </c>
      <c r="F758" t="s">
        <v>904</v>
      </c>
      <c r="G758" t="str">
        <f>""</f>
        <v/>
      </c>
      <c r="H758" t="str">
        <f>" 00"</f>
        <v xml:space="preserve"> 00</v>
      </c>
      <c r="I758">
        <v>0.01</v>
      </c>
      <c r="J758">
        <v>9999999.9900000002</v>
      </c>
      <c r="K758" t="s">
        <v>1062</v>
      </c>
      <c r="P758" t="s">
        <v>107</v>
      </c>
      <c r="Q758" t="s">
        <v>107</v>
      </c>
      <c r="R758" t="s">
        <v>1062</v>
      </c>
    </row>
    <row r="759" spans="1:18" x14ac:dyDescent="0.25">
      <c r="A759" t="str">
        <f>"10001"</f>
        <v>10001</v>
      </c>
      <c r="B759" t="str">
        <f>"05120"</f>
        <v>05120</v>
      </c>
      <c r="C759" t="str">
        <f>"1700"</f>
        <v>1700</v>
      </c>
      <c r="D759" t="str">
        <f>"05120"</f>
        <v>05120</v>
      </c>
      <c r="E759" t="s">
        <v>20</v>
      </c>
      <c r="F759" t="s">
        <v>370</v>
      </c>
      <c r="G759" t="str">
        <f>""</f>
        <v/>
      </c>
      <c r="H759" t="str">
        <f>" 00"</f>
        <v xml:space="preserve"> 00</v>
      </c>
      <c r="I759">
        <v>0.01</v>
      </c>
      <c r="J759">
        <v>9999999.9900000002</v>
      </c>
      <c r="K759" t="s">
        <v>371</v>
      </c>
      <c r="L759" t="s">
        <v>368</v>
      </c>
      <c r="P759" t="s">
        <v>24</v>
      </c>
      <c r="Q759" t="s">
        <v>24</v>
      </c>
      <c r="R759" t="s">
        <v>372</v>
      </c>
    </row>
    <row r="760" spans="1:18" x14ac:dyDescent="0.25">
      <c r="A760" t="str">
        <f>"84267"</f>
        <v>84267</v>
      </c>
      <c r="B760" t="str">
        <f>"07020"</f>
        <v>07020</v>
      </c>
      <c r="C760" t="str">
        <f>"1700"</f>
        <v>1700</v>
      </c>
      <c r="D760" t="str">
        <f>"84267"</f>
        <v>84267</v>
      </c>
      <c r="E760" t="s">
        <v>1118</v>
      </c>
      <c r="F760" t="s">
        <v>904</v>
      </c>
      <c r="G760" t="str">
        <f>""</f>
        <v/>
      </c>
      <c r="H760" t="str">
        <f>" 00"</f>
        <v xml:space="preserve"> 00</v>
      </c>
      <c r="I760">
        <v>0.01</v>
      </c>
      <c r="J760">
        <v>9999999.9900000002</v>
      </c>
      <c r="K760" t="s">
        <v>1119</v>
      </c>
      <c r="L760" t="s">
        <v>907</v>
      </c>
      <c r="P760" t="s">
        <v>107</v>
      </c>
      <c r="Q760" t="s">
        <v>107</v>
      </c>
      <c r="R760" t="s">
        <v>907</v>
      </c>
    </row>
    <row r="761" spans="1:18" x14ac:dyDescent="0.25">
      <c r="A761" t="str">
        <f>"10001"</f>
        <v>10001</v>
      </c>
      <c r="B761" t="str">
        <f>"01770"</f>
        <v>01770</v>
      </c>
      <c r="C761" t="str">
        <f>"1100"</f>
        <v>1100</v>
      </c>
      <c r="D761" t="str">
        <f>"01770"</f>
        <v>01770</v>
      </c>
      <c r="E761" t="s">
        <v>20</v>
      </c>
      <c r="F761" t="s">
        <v>169</v>
      </c>
      <c r="G761" t="str">
        <f>""</f>
        <v/>
      </c>
      <c r="H761" t="str">
        <f>" 20"</f>
        <v xml:space="preserve"> 20</v>
      </c>
      <c r="I761">
        <v>500.01</v>
      </c>
      <c r="J761">
        <v>9999999.9900000002</v>
      </c>
      <c r="K761" t="s">
        <v>170</v>
      </c>
      <c r="L761" t="s">
        <v>140</v>
      </c>
      <c r="M761" t="s">
        <v>148</v>
      </c>
      <c r="P761" t="s">
        <v>24</v>
      </c>
      <c r="Q761" t="s">
        <v>24</v>
      </c>
      <c r="R761" t="s">
        <v>139</v>
      </c>
    </row>
    <row r="762" spans="1:18" x14ac:dyDescent="0.25">
      <c r="A762" t="str">
        <f>"19331"</f>
        <v>19331</v>
      </c>
      <c r="B762" t="str">
        <f>"01770"</f>
        <v>01770</v>
      </c>
      <c r="C762" t="str">
        <f>"1200"</f>
        <v>1200</v>
      </c>
      <c r="D762" t="str">
        <f>"19331"</f>
        <v>19331</v>
      </c>
      <c r="E762" t="s">
        <v>679</v>
      </c>
      <c r="F762" t="s">
        <v>169</v>
      </c>
      <c r="G762" t="str">
        <f>"GR0019331"</f>
        <v>GR0019331</v>
      </c>
      <c r="H762" t="str">
        <f>" 20"</f>
        <v xml:space="preserve"> 20</v>
      </c>
      <c r="I762">
        <v>500.01</v>
      </c>
      <c r="J762">
        <v>9999999.9900000002</v>
      </c>
      <c r="K762" t="s">
        <v>170</v>
      </c>
      <c r="L762" t="s">
        <v>140</v>
      </c>
      <c r="M762" t="s">
        <v>148</v>
      </c>
      <c r="O762" t="s">
        <v>680</v>
      </c>
      <c r="P762" t="s">
        <v>24</v>
      </c>
      <c r="Q762" t="s">
        <v>24</v>
      </c>
      <c r="R762" t="s">
        <v>139</v>
      </c>
    </row>
    <row r="763" spans="1:18" x14ac:dyDescent="0.25">
      <c r="A763" t="str">
        <f>"84014"</f>
        <v>84014</v>
      </c>
      <c r="B763" t="str">
        <f>"07020"</f>
        <v>07020</v>
      </c>
      <c r="C763" t="str">
        <f>"1700"</f>
        <v>1700</v>
      </c>
      <c r="D763" t="str">
        <f>"84014"</f>
        <v>84014</v>
      </c>
      <c r="E763" t="s">
        <v>920</v>
      </c>
      <c r="F763" t="s">
        <v>904</v>
      </c>
      <c r="G763" t="str">
        <f>""</f>
        <v/>
      </c>
      <c r="H763" t="str">
        <f>" 00"</f>
        <v xml:space="preserve"> 00</v>
      </c>
      <c r="I763">
        <v>0.01</v>
      </c>
      <c r="J763">
        <v>9999999.9900000002</v>
      </c>
      <c r="K763" t="s">
        <v>170</v>
      </c>
      <c r="P763" t="s">
        <v>107</v>
      </c>
      <c r="Q763" t="s">
        <v>107</v>
      </c>
      <c r="R763" t="s">
        <v>141</v>
      </c>
    </row>
    <row r="764" spans="1:18" x14ac:dyDescent="0.25">
      <c r="A764" t="str">
        <f>"10001"</f>
        <v>10001</v>
      </c>
      <c r="B764" t="str">
        <f>"03050"</f>
        <v>03050</v>
      </c>
      <c r="C764" t="str">
        <f>"1400"</f>
        <v>1400</v>
      </c>
      <c r="D764" t="str">
        <f>"03050"</f>
        <v>03050</v>
      </c>
      <c r="E764" t="s">
        <v>20</v>
      </c>
      <c r="F764" t="s">
        <v>229</v>
      </c>
      <c r="G764" t="str">
        <f>""</f>
        <v/>
      </c>
      <c r="H764" t="str">
        <f>" 00"</f>
        <v xml:space="preserve"> 00</v>
      </c>
      <c r="I764">
        <v>0.01</v>
      </c>
      <c r="J764">
        <v>9999999.9900000002</v>
      </c>
      <c r="K764" t="s">
        <v>217</v>
      </c>
      <c r="L764" t="s">
        <v>230</v>
      </c>
      <c r="P764" t="s">
        <v>24</v>
      </c>
      <c r="Q764" t="s">
        <v>24</v>
      </c>
      <c r="R764" t="s">
        <v>231</v>
      </c>
    </row>
    <row r="765" spans="1:18" x14ac:dyDescent="0.25">
      <c r="A765" t="str">
        <f>"10001"</f>
        <v>10001</v>
      </c>
      <c r="B765" t="str">
        <f>"03532"</f>
        <v>03532</v>
      </c>
      <c r="C765" t="str">
        <f>"1400"</f>
        <v>1400</v>
      </c>
      <c r="D765" t="str">
        <f>""</f>
        <v/>
      </c>
      <c r="E765" t="s">
        <v>20</v>
      </c>
      <c r="F765" t="s">
        <v>279</v>
      </c>
      <c r="G765" t="str">
        <f>""</f>
        <v/>
      </c>
      <c r="H765" t="str">
        <f>" 00"</f>
        <v xml:space="preserve"> 00</v>
      </c>
      <c r="I765">
        <v>0.01</v>
      </c>
      <c r="J765">
        <v>9999999.9900000002</v>
      </c>
      <c r="K765" t="s">
        <v>217</v>
      </c>
      <c r="P765" t="s">
        <v>230</v>
      </c>
      <c r="Q765" t="s">
        <v>230</v>
      </c>
      <c r="R765" t="s">
        <v>231</v>
      </c>
    </row>
    <row r="766" spans="1:18" x14ac:dyDescent="0.25">
      <c r="A766" t="str">
        <f>"10001"</f>
        <v>10001</v>
      </c>
      <c r="B766" t="str">
        <f>"03533"</f>
        <v>03533</v>
      </c>
      <c r="C766" t="str">
        <f>"1400"</f>
        <v>1400</v>
      </c>
      <c r="D766" t="str">
        <f>""</f>
        <v/>
      </c>
      <c r="E766" t="s">
        <v>20</v>
      </c>
      <c r="F766" t="s">
        <v>280</v>
      </c>
      <c r="G766" t="str">
        <f>""</f>
        <v/>
      </c>
      <c r="H766" t="str">
        <f>" 00"</f>
        <v xml:space="preserve"> 00</v>
      </c>
      <c r="I766">
        <v>0.01</v>
      </c>
      <c r="J766">
        <v>9999999.9900000002</v>
      </c>
      <c r="K766" t="s">
        <v>217</v>
      </c>
      <c r="P766" t="s">
        <v>230</v>
      </c>
      <c r="Q766" t="s">
        <v>230</v>
      </c>
      <c r="R766" t="s">
        <v>231</v>
      </c>
    </row>
    <row r="767" spans="1:18" x14ac:dyDescent="0.25">
      <c r="A767" t="str">
        <f>"10001"</f>
        <v>10001</v>
      </c>
      <c r="B767" t="str">
        <f>"03534"</f>
        <v>03534</v>
      </c>
      <c r="C767" t="str">
        <f>"1400"</f>
        <v>1400</v>
      </c>
      <c r="D767" t="str">
        <f>""</f>
        <v/>
      </c>
      <c r="E767" t="s">
        <v>20</v>
      </c>
      <c r="F767" t="s">
        <v>281</v>
      </c>
      <c r="G767" t="str">
        <f>""</f>
        <v/>
      </c>
      <c r="H767" t="str">
        <f>" 00"</f>
        <v xml:space="preserve"> 00</v>
      </c>
      <c r="I767">
        <v>0.01</v>
      </c>
      <c r="J767">
        <v>9999999.9900000002</v>
      </c>
      <c r="K767" t="s">
        <v>217</v>
      </c>
      <c r="P767" t="s">
        <v>230</v>
      </c>
      <c r="Q767" t="s">
        <v>230</v>
      </c>
      <c r="R767" t="s">
        <v>231</v>
      </c>
    </row>
    <row r="768" spans="1:18" x14ac:dyDescent="0.25">
      <c r="A768" t="str">
        <f>"10001"</f>
        <v>10001</v>
      </c>
      <c r="B768" t="str">
        <f>"03543"</f>
        <v>03543</v>
      </c>
      <c r="C768" t="str">
        <f>"1400"</f>
        <v>1400</v>
      </c>
      <c r="D768" t="str">
        <f>""</f>
        <v/>
      </c>
      <c r="E768" t="s">
        <v>20</v>
      </c>
      <c r="F768" t="s">
        <v>284</v>
      </c>
      <c r="G768" t="str">
        <f>""</f>
        <v/>
      </c>
      <c r="H768" t="str">
        <f>" 00"</f>
        <v xml:space="preserve"> 00</v>
      </c>
      <c r="I768">
        <v>0.01</v>
      </c>
      <c r="J768">
        <v>9999999.9900000002</v>
      </c>
      <c r="K768" t="s">
        <v>217</v>
      </c>
      <c r="P768" t="s">
        <v>230</v>
      </c>
      <c r="Q768" t="s">
        <v>230</v>
      </c>
      <c r="R768" t="s">
        <v>231</v>
      </c>
    </row>
    <row r="769" spans="1:18" x14ac:dyDescent="0.25">
      <c r="A769" t="str">
        <f>"10001"</f>
        <v>10001</v>
      </c>
      <c r="B769" t="str">
        <f>"03908"</f>
        <v>03908</v>
      </c>
      <c r="C769" t="str">
        <f>"1800"</f>
        <v>1800</v>
      </c>
      <c r="D769" t="str">
        <f>""</f>
        <v/>
      </c>
      <c r="E769" t="s">
        <v>20</v>
      </c>
      <c r="F769" t="s">
        <v>333</v>
      </c>
      <c r="G769" t="str">
        <f>""</f>
        <v/>
      </c>
      <c r="H769" t="str">
        <f>" 00"</f>
        <v xml:space="preserve"> 00</v>
      </c>
      <c r="I769">
        <v>0.01</v>
      </c>
      <c r="J769">
        <v>9999999.9900000002</v>
      </c>
      <c r="K769" t="s">
        <v>217</v>
      </c>
      <c r="P769" t="s">
        <v>230</v>
      </c>
      <c r="Q769" t="s">
        <v>230</v>
      </c>
      <c r="R769" t="s">
        <v>231</v>
      </c>
    </row>
    <row r="770" spans="1:18" x14ac:dyDescent="0.25">
      <c r="A770" t="str">
        <f>"16062"</f>
        <v>16062</v>
      </c>
      <c r="B770" t="str">
        <f>"03050"</f>
        <v>03050</v>
      </c>
      <c r="C770" t="str">
        <f>"1700"</f>
        <v>1700</v>
      </c>
      <c r="D770" t="str">
        <f>"16062"</f>
        <v>16062</v>
      </c>
      <c r="E770" t="s">
        <v>522</v>
      </c>
      <c r="F770" t="s">
        <v>229</v>
      </c>
      <c r="G770" t="str">
        <f>""</f>
        <v/>
      </c>
      <c r="H770" t="str">
        <f>" 00"</f>
        <v xml:space="preserve"> 00</v>
      </c>
      <c r="I770">
        <v>0.01</v>
      </c>
      <c r="J770">
        <v>9999999.9900000002</v>
      </c>
      <c r="K770" t="s">
        <v>217</v>
      </c>
      <c r="L770" t="s">
        <v>240</v>
      </c>
      <c r="P770" t="s">
        <v>24</v>
      </c>
      <c r="Q770" t="s">
        <v>24</v>
      </c>
      <c r="R770" t="s">
        <v>231</v>
      </c>
    </row>
    <row r="771" spans="1:18" x14ac:dyDescent="0.25">
      <c r="A771" t="str">
        <f>"18601"</f>
        <v>18601</v>
      </c>
      <c r="B771" t="str">
        <f>"03100"</f>
        <v>03100</v>
      </c>
      <c r="C771" t="str">
        <f>"1800"</f>
        <v>1800</v>
      </c>
      <c r="D771" t="str">
        <f>""</f>
        <v/>
      </c>
      <c r="E771" t="s">
        <v>654</v>
      </c>
      <c r="F771" t="s">
        <v>655</v>
      </c>
      <c r="G771" t="str">
        <f>""</f>
        <v/>
      </c>
      <c r="H771" t="str">
        <f>" 00"</f>
        <v xml:space="preserve"> 00</v>
      </c>
      <c r="I771">
        <v>0.01</v>
      </c>
      <c r="J771">
        <v>9999999.9900000002</v>
      </c>
      <c r="K771" t="s">
        <v>217</v>
      </c>
      <c r="L771" t="s">
        <v>240</v>
      </c>
      <c r="P771" t="s">
        <v>230</v>
      </c>
      <c r="Q771" t="s">
        <v>230</v>
      </c>
      <c r="R771" t="s">
        <v>231</v>
      </c>
    </row>
    <row r="772" spans="1:18" x14ac:dyDescent="0.25">
      <c r="A772" t="str">
        <f>"40002"</f>
        <v>40002</v>
      </c>
      <c r="B772" t="str">
        <f>"03050"</f>
        <v>03050</v>
      </c>
      <c r="C772" t="str">
        <f>"1400"</f>
        <v>1400</v>
      </c>
      <c r="D772" t="str">
        <f>""</f>
        <v/>
      </c>
      <c r="E772" t="s">
        <v>895</v>
      </c>
      <c r="F772" t="s">
        <v>229</v>
      </c>
      <c r="G772" t="str">
        <f>""</f>
        <v/>
      </c>
      <c r="H772" t="str">
        <f>" 00"</f>
        <v xml:space="preserve"> 00</v>
      </c>
      <c r="I772">
        <v>0.01</v>
      </c>
      <c r="J772">
        <v>9999999.9900000002</v>
      </c>
      <c r="K772" t="s">
        <v>217</v>
      </c>
      <c r="P772" t="s">
        <v>241</v>
      </c>
      <c r="Q772" t="s">
        <v>241</v>
      </c>
      <c r="R772" t="s">
        <v>241</v>
      </c>
    </row>
    <row r="773" spans="1:18" x14ac:dyDescent="0.25">
      <c r="A773" t="str">
        <f>"92155"</f>
        <v>92155</v>
      </c>
      <c r="B773" t="str">
        <f>"03050"</f>
        <v>03050</v>
      </c>
      <c r="C773" t="str">
        <f>"1500"</f>
        <v>1500</v>
      </c>
      <c r="D773" t="str">
        <f>"92155"</f>
        <v>92155</v>
      </c>
      <c r="E773" t="s">
        <v>1169</v>
      </c>
      <c r="F773" t="s">
        <v>229</v>
      </c>
      <c r="G773" t="str">
        <f>""</f>
        <v/>
      </c>
      <c r="H773" t="str">
        <f>" 00"</f>
        <v xml:space="preserve"> 00</v>
      </c>
      <c r="I773">
        <v>0.01</v>
      </c>
      <c r="J773">
        <v>9999999.9900000002</v>
      </c>
      <c r="K773" t="s">
        <v>217</v>
      </c>
      <c r="P773" t="s">
        <v>250</v>
      </c>
      <c r="Q773" t="s">
        <v>250</v>
      </c>
      <c r="R773" t="s">
        <v>231</v>
      </c>
    </row>
    <row r="774" spans="1:18" x14ac:dyDescent="0.25">
      <c r="A774" t="str">
        <f>"94041"</f>
        <v>94041</v>
      </c>
      <c r="B774" t="str">
        <f>"03050"</f>
        <v>03050</v>
      </c>
      <c r="C774" t="str">
        <f>"2100"</f>
        <v>2100</v>
      </c>
      <c r="D774" t="str">
        <f>"94041"</f>
        <v>94041</v>
      </c>
      <c r="E774" t="s">
        <v>1188</v>
      </c>
      <c r="F774" t="s">
        <v>229</v>
      </c>
      <c r="G774" t="str">
        <f>""</f>
        <v/>
      </c>
      <c r="H774" t="str">
        <f>" 00"</f>
        <v xml:space="preserve"> 00</v>
      </c>
      <c r="I774">
        <v>0.01</v>
      </c>
      <c r="J774">
        <v>9999999.9900000002</v>
      </c>
      <c r="K774" t="s">
        <v>217</v>
      </c>
      <c r="P774" t="s">
        <v>250</v>
      </c>
      <c r="Q774" t="s">
        <v>250</v>
      </c>
      <c r="R774" t="s">
        <v>231</v>
      </c>
    </row>
    <row r="775" spans="1:18" x14ac:dyDescent="0.25">
      <c r="A775" t="str">
        <f>"94042"</f>
        <v>94042</v>
      </c>
      <c r="B775" t="str">
        <f>"03050"</f>
        <v>03050</v>
      </c>
      <c r="C775" t="str">
        <f>"2100"</f>
        <v>2100</v>
      </c>
      <c r="D775" t="str">
        <f>"94042"</f>
        <v>94042</v>
      </c>
      <c r="E775" t="s">
        <v>1189</v>
      </c>
      <c r="F775" t="s">
        <v>229</v>
      </c>
      <c r="G775" t="str">
        <f>""</f>
        <v/>
      </c>
      <c r="H775" t="str">
        <f>" 00"</f>
        <v xml:space="preserve"> 00</v>
      </c>
      <c r="I775">
        <v>0.01</v>
      </c>
      <c r="J775">
        <v>9999999.9900000002</v>
      </c>
      <c r="K775" t="s">
        <v>217</v>
      </c>
      <c r="P775" t="s">
        <v>250</v>
      </c>
      <c r="Q775" t="s">
        <v>250</v>
      </c>
      <c r="R775" t="s">
        <v>231</v>
      </c>
    </row>
    <row r="776" spans="1:18" x14ac:dyDescent="0.25">
      <c r="A776" t="str">
        <f>"94043"</f>
        <v>94043</v>
      </c>
      <c r="B776" t="str">
        <f>"03050"</f>
        <v>03050</v>
      </c>
      <c r="C776" t="str">
        <f>"2100"</f>
        <v>2100</v>
      </c>
      <c r="D776" t="str">
        <f>"94043"</f>
        <v>94043</v>
      </c>
      <c r="E776" t="s">
        <v>1190</v>
      </c>
      <c r="F776" t="s">
        <v>229</v>
      </c>
      <c r="G776" t="str">
        <f>""</f>
        <v/>
      </c>
      <c r="H776" t="str">
        <f>" 00"</f>
        <v xml:space="preserve"> 00</v>
      </c>
      <c r="I776">
        <v>0.01</v>
      </c>
      <c r="J776">
        <v>9999999.9900000002</v>
      </c>
      <c r="K776" t="s">
        <v>217</v>
      </c>
      <c r="P776" t="s">
        <v>250</v>
      </c>
      <c r="Q776" t="s">
        <v>250</v>
      </c>
      <c r="R776" t="s">
        <v>231</v>
      </c>
    </row>
    <row r="777" spans="1:18" x14ac:dyDescent="0.25">
      <c r="A777" t="str">
        <f>"94045"</f>
        <v>94045</v>
      </c>
      <c r="B777" t="str">
        <f>"03050"</f>
        <v>03050</v>
      </c>
      <c r="C777" t="str">
        <f>"2100"</f>
        <v>2100</v>
      </c>
      <c r="D777" t="str">
        <f>"94045"</f>
        <v>94045</v>
      </c>
      <c r="E777" t="s">
        <v>1191</v>
      </c>
      <c r="F777" t="s">
        <v>229</v>
      </c>
      <c r="G777" t="str">
        <f>""</f>
        <v/>
      </c>
      <c r="H777" t="str">
        <f>" 00"</f>
        <v xml:space="preserve"> 00</v>
      </c>
      <c r="I777">
        <v>0.01</v>
      </c>
      <c r="J777">
        <v>9999999.9900000002</v>
      </c>
      <c r="K777" t="s">
        <v>217</v>
      </c>
      <c r="P777" t="s">
        <v>250</v>
      </c>
      <c r="Q777" t="s">
        <v>250</v>
      </c>
      <c r="R777" t="s">
        <v>231</v>
      </c>
    </row>
    <row r="778" spans="1:18" x14ac:dyDescent="0.25">
      <c r="A778" t="str">
        <f>"94046"</f>
        <v>94046</v>
      </c>
      <c r="B778" t="str">
        <f>"03050"</f>
        <v>03050</v>
      </c>
      <c r="C778" t="str">
        <f>"2100"</f>
        <v>2100</v>
      </c>
      <c r="D778" t="str">
        <f>"94046"</f>
        <v>94046</v>
      </c>
      <c r="E778" t="s">
        <v>1192</v>
      </c>
      <c r="F778" t="s">
        <v>229</v>
      </c>
      <c r="G778" t="str">
        <f>""</f>
        <v/>
      </c>
      <c r="H778" t="str">
        <f>" 00"</f>
        <v xml:space="preserve"> 00</v>
      </c>
      <c r="I778">
        <v>0.01</v>
      </c>
      <c r="J778">
        <v>9999999.9900000002</v>
      </c>
      <c r="K778" t="s">
        <v>217</v>
      </c>
      <c r="P778" t="s">
        <v>250</v>
      </c>
      <c r="Q778" t="s">
        <v>250</v>
      </c>
      <c r="R778" t="s">
        <v>231</v>
      </c>
    </row>
    <row r="779" spans="1:18" x14ac:dyDescent="0.25">
      <c r="A779" t="str">
        <f>"94225"</f>
        <v>94225</v>
      </c>
      <c r="B779" t="str">
        <f>"03050"</f>
        <v>03050</v>
      </c>
      <c r="C779" t="str">
        <f>"2100"</f>
        <v>2100</v>
      </c>
      <c r="D779" t="str">
        <f>"94225"</f>
        <v>94225</v>
      </c>
      <c r="E779" t="s">
        <v>1193</v>
      </c>
      <c r="F779" t="s">
        <v>229</v>
      </c>
      <c r="G779" t="str">
        <f>""</f>
        <v/>
      </c>
      <c r="H779" t="str">
        <f>" 00"</f>
        <v xml:space="preserve"> 00</v>
      </c>
      <c r="I779">
        <v>0.01</v>
      </c>
      <c r="J779">
        <v>9999999.9900000002</v>
      </c>
      <c r="K779" t="s">
        <v>217</v>
      </c>
      <c r="P779" t="s">
        <v>250</v>
      </c>
      <c r="Q779" t="s">
        <v>250</v>
      </c>
      <c r="R779" t="s">
        <v>231</v>
      </c>
    </row>
    <row r="780" spans="1:18" x14ac:dyDescent="0.25">
      <c r="A780" t="str">
        <f>"96041"</f>
        <v>96041</v>
      </c>
      <c r="B780" t="str">
        <f>"03050"</f>
        <v>03050</v>
      </c>
      <c r="C780" t="str">
        <f>"2100"</f>
        <v>2100</v>
      </c>
      <c r="D780" t="str">
        <f>""</f>
        <v/>
      </c>
      <c r="E780" t="s">
        <v>1188</v>
      </c>
      <c r="F780" t="s">
        <v>229</v>
      </c>
      <c r="G780" t="str">
        <f>""</f>
        <v/>
      </c>
      <c r="H780" t="str">
        <f>" 00"</f>
        <v xml:space="preserve"> 00</v>
      </c>
      <c r="I780">
        <v>0.01</v>
      </c>
      <c r="J780">
        <v>9999999.9900000002</v>
      </c>
      <c r="K780" t="s">
        <v>217</v>
      </c>
      <c r="P780" t="s">
        <v>250</v>
      </c>
      <c r="Q780" t="s">
        <v>250</v>
      </c>
      <c r="R780" t="s">
        <v>231</v>
      </c>
    </row>
    <row r="781" spans="1:18" x14ac:dyDescent="0.25">
      <c r="A781" t="str">
        <f>"96042"</f>
        <v>96042</v>
      </c>
      <c r="B781" t="str">
        <f>"03050"</f>
        <v>03050</v>
      </c>
      <c r="C781" t="str">
        <f>"2100"</f>
        <v>2100</v>
      </c>
      <c r="D781" t="str">
        <f>""</f>
        <v/>
      </c>
      <c r="E781" t="s">
        <v>1189</v>
      </c>
      <c r="F781" t="s">
        <v>229</v>
      </c>
      <c r="G781" t="str">
        <f>""</f>
        <v/>
      </c>
      <c r="H781" t="str">
        <f>" 00"</f>
        <v xml:space="preserve"> 00</v>
      </c>
      <c r="I781">
        <v>0.01</v>
      </c>
      <c r="J781">
        <v>9999999.9900000002</v>
      </c>
      <c r="K781" t="s">
        <v>217</v>
      </c>
      <c r="P781" t="s">
        <v>250</v>
      </c>
      <c r="Q781" t="s">
        <v>250</v>
      </c>
      <c r="R781" t="s">
        <v>231</v>
      </c>
    </row>
    <row r="782" spans="1:18" x14ac:dyDescent="0.25">
      <c r="A782" t="str">
        <f>"96043"</f>
        <v>96043</v>
      </c>
      <c r="B782" t="str">
        <f>"03050"</f>
        <v>03050</v>
      </c>
      <c r="C782" t="str">
        <f>"2100"</f>
        <v>2100</v>
      </c>
      <c r="D782" t="str">
        <f>""</f>
        <v/>
      </c>
      <c r="E782" t="s">
        <v>1190</v>
      </c>
      <c r="F782" t="s">
        <v>229</v>
      </c>
      <c r="G782" t="str">
        <f>""</f>
        <v/>
      </c>
      <c r="H782" t="str">
        <f>" 00"</f>
        <v xml:space="preserve"> 00</v>
      </c>
      <c r="I782">
        <v>0.01</v>
      </c>
      <c r="J782">
        <v>9999999.9900000002</v>
      </c>
      <c r="K782" t="s">
        <v>217</v>
      </c>
      <c r="P782" t="s">
        <v>250</v>
      </c>
      <c r="Q782" t="s">
        <v>250</v>
      </c>
      <c r="R782" t="s">
        <v>231</v>
      </c>
    </row>
    <row r="783" spans="1:18" x14ac:dyDescent="0.25">
      <c r="A783" t="str">
        <f>"96045"</f>
        <v>96045</v>
      </c>
      <c r="B783" t="str">
        <f>"03050"</f>
        <v>03050</v>
      </c>
      <c r="C783" t="str">
        <f>"2100"</f>
        <v>2100</v>
      </c>
      <c r="D783" t="str">
        <f>""</f>
        <v/>
      </c>
      <c r="E783" t="s">
        <v>1191</v>
      </c>
      <c r="F783" t="s">
        <v>229</v>
      </c>
      <c r="G783" t="str">
        <f>""</f>
        <v/>
      </c>
      <c r="H783" t="str">
        <f>" 00"</f>
        <v xml:space="preserve"> 00</v>
      </c>
      <c r="I783">
        <v>0.01</v>
      </c>
      <c r="J783">
        <v>9999999.9900000002</v>
      </c>
      <c r="K783" t="s">
        <v>217</v>
      </c>
      <c r="P783" t="s">
        <v>250</v>
      </c>
      <c r="Q783" t="s">
        <v>250</v>
      </c>
      <c r="R783" t="s">
        <v>231</v>
      </c>
    </row>
    <row r="784" spans="1:18" x14ac:dyDescent="0.25">
      <c r="A784" t="str">
        <f>"96046"</f>
        <v>96046</v>
      </c>
      <c r="B784" t="str">
        <f>"03050"</f>
        <v>03050</v>
      </c>
      <c r="C784" t="str">
        <f>"2100"</f>
        <v>2100</v>
      </c>
      <c r="D784" t="str">
        <f>""</f>
        <v/>
      </c>
      <c r="E784" t="s">
        <v>1192</v>
      </c>
      <c r="F784" t="s">
        <v>229</v>
      </c>
      <c r="G784" t="str">
        <f>""</f>
        <v/>
      </c>
      <c r="H784" t="str">
        <f>" 00"</f>
        <v xml:space="preserve"> 00</v>
      </c>
      <c r="I784">
        <v>0.01</v>
      </c>
      <c r="J784">
        <v>9999999.9900000002</v>
      </c>
      <c r="K784" t="s">
        <v>217</v>
      </c>
      <c r="P784" t="s">
        <v>250</v>
      </c>
      <c r="Q784" t="s">
        <v>250</v>
      </c>
      <c r="R784" t="s">
        <v>231</v>
      </c>
    </row>
    <row r="785" spans="1:18" x14ac:dyDescent="0.25">
      <c r="A785" t="str">
        <f>"96225"</f>
        <v>96225</v>
      </c>
      <c r="B785" t="str">
        <f>"03050"</f>
        <v>03050</v>
      </c>
      <c r="C785" t="str">
        <f>"2100"</f>
        <v>2100</v>
      </c>
      <c r="D785" t="str">
        <f>""</f>
        <v/>
      </c>
      <c r="E785" t="s">
        <v>1193</v>
      </c>
      <c r="F785" t="s">
        <v>229</v>
      </c>
      <c r="G785" t="str">
        <f>""</f>
        <v/>
      </c>
      <c r="H785" t="str">
        <f>" 00"</f>
        <v xml:space="preserve"> 00</v>
      </c>
      <c r="I785">
        <v>0.01</v>
      </c>
      <c r="J785">
        <v>9999999.9900000002</v>
      </c>
      <c r="K785" t="s">
        <v>217</v>
      </c>
      <c r="P785" t="s">
        <v>250</v>
      </c>
      <c r="Q785" t="s">
        <v>250</v>
      </c>
      <c r="R785" t="s">
        <v>231</v>
      </c>
    </row>
    <row r="786" spans="1:18" x14ac:dyDescent="0.25">
      <c r="A786" t="str">
        <f>"84058"</f>
        <v>84058</v>
      </c>
      <c r="B786" t="str">
        <f>"07020"</f>
        <v>07020</v>
      </c>
      <c r="C786" t="str">
        <f>"1700"</f>
        <v>1700</v>
      </c>
      <c r="D786" t="str">
        <f>"84058"</f>
        <v>84058</v>
      </c>
      <c r="E786" t="s">
        <v>966</v>
      </c>
      <c r="F786" t="s">
        <v>904</v>
      </c>
      <c r="G786" t="str">
        <f>""</f>
        <v/>
      </c>
      <c r="H786" t="str">
        <f>" 00"</f>
        <v xml:space="preserve"> 00</v>
      </c>
      <c r="I786">
        <v>0.01</v>
      </c>
      <c r="J786">
        <v>9999999.9900000002</v>
      </c>
      <c r="K786" t="s">
        <v>967</v>
      </c>
      <c r="L786" t="s">
        <v>59</v>
      </c>
      <c r="P786" t="s">
        <v>107</v>
      </c>
      <c r="Q786" t="s">
        <v>107</v>
      </c>
      <c r="R786" t="s">
        <v>59</v>
      </c>
    </row>
    <row r="787" spans="1:18" x14ac:dyDescent="0.25">
      <c r="A787" t="str">
        <f>"84158"</f>
        <v>84158</v>
      </c>
      <c r="B787" t="str">
        <f>"07020"</f>
        <v>07020</v>
      </c>
      <c r="C787" t="str">
        <f>"1700"</f>
        <v>1700</v>
      </c>
      <c r="D787" t="str">
        <f>"84158"</f>
        <v>84158</v>
      </c>
      <c r="E787" t="s">
        <v>1033</v>
      </c>
      <c r="F787" t="s">
        <v>904</v>
      </c>
      <c r="G787" t="str">
        <f>""</f>
        <v/>
      </c>
      <c r="H787" t="str">
        <f>" 00"</f>
        <v xml:space="preserve"> 00</v>
      </c>
      <c r="I787">
        <v>0.01</v>
      </c>
      <c r="J787">
        <v>9999999.9900000002</v>
      </c>
      <c r="K787" t="s">
        <v>967</v>
      </c>
      <c r="L787" t="s">
        <v>1034</v>
      </c>
      <c r="M787" t="s">
        <v>59</v>
      </c>
      <c r="P787" t="s">
        <v>107</v>
      </c>
      <c r="Q787" t="s">
        <v>107</v>
      </c>
      <c r="R787" t="s">
        <v>967</v>
      </c>
    </row>
    <row r="788" spans="1:18" x14ac:dyDescent="0.25">
      <c r="A788" t="str">
        <f>"10001"</f>
        <v>10001</v>
      </c>
      <c r="B788" t="str">
        <f>"03120"</f>
        <v>03120</v>
      </c>
      <c r="C788" t="str">
        <f>"1500"</f>
        <v>1500</v>
      </c>
      <c r="D788" t="str">
        <f>"03120"</f>
        <v>03120</v>
      </c>
      <c r="E788" t="s">
        <v>20</v>
      </c>
      <c r="F788" t="s">
        <v>254</v>
      </c>
      <c r="G788" t="str">
        <f>""</f>
        <v/>
      </c>
      <c r="H788" t="str">
        <f>" 00"</f>
        <v xml:space="preserve"> 00</v>
      </c>
      <c r="I788">
        <v>0.01</v>
      </c>
      <c r="J788">
        <v>9999999.9900000002</v>
      </c>
      <c r="K788" t="s">
        <v>255</v>
      </c>
      <c r="L788" t="s">
        <v>256</v>
      </c>
      <c r="P788" t="s">
        <v>107</v>
      </c>
      <c r="Q788" t="s">
        <v>107</v>
      </c>
      <c r="R788" t="s">
        <v>257</v>
      </c>
    </row>
    <row r="789" spans="1:18" x14ac:dyDescent="0.25">
      <c r="A789" t="str">
        <f>"10001"</f>
        <v>10001</v>
      </c>
      <c r="B789" t="str">
        <f>"03130"</f>
        <v>03130</v>
      </c>
      <c r="C789" t="str">
        <f>"1500"</f>
        <v>1500</v>
      </c>
      <c r="D789" t="str">
        <f>"03130"</f>
        <v>03130</v>
      </c>
      <c r="E789" t="s">
        <v>20</v>
      </c>
      <c r="F789" t="s">
        <v>258</v>
      </c>
      <c r="G789" t="str">
        <f>""</f>
        <v/>
      </c>
      <c r="H789" t="str">
        <f>" 00"</f>
        <v xml:space="preserve"> 00</v>
      </c>
      <c r="I789">
        <v>0.01</v>
      </c>
      <c r="J789">
        <v>9999999.9900000002</v>
      </c>
      <c r="K789" t="s">
        <v>255</v>
      </c>
      <c r="L789" t="s">
        <v>256</v>
      </c>
      <c r="P789" t="s">
        <v>107</v>
      </c>
      <c r="Q789" t="s">
        <v>107</v>
      </c>
      <c r="R789" t="s">
        <v>257</v>
      </c>
    </row>
    <row r="790" spans="1:18" x14ac:dyDescent="0.25">
      <c r="A790" t="str">
        <f>"11047"</f>
        <v>11047</v>
      </c>
      <c r="B790" t="str">
        <f>"03120"</f>
        <v>03120</v>
      </c>
      <c r="C790" t="str">
        <f>"1500"</f>
        <v>1500</v>
      </c>
      <c r="D790" t="str">
        <f>""</f>
        <v/>
      </c>
      <c r="E790" t="s">
        <v>444</v>
      </c>
      <c r="F790" t="s">
        <v>254</v>
      </c>
      <c r="G790" t="str">
        <f>""</f>
        <v/>
      </c>
      <c r="H790" t="str">
        <f>" 00"</f>
        <v xml:space="preserve"> 00</v>
      </c>
      <c r="I790">
        <v>0.01</v>
      </c>
      <c r="J790">
        <v>9999999.9900000002</v>
      </c>
      <c r="K790" t="s">
        <v>255</v>
      </c>
      <c r="L790" t="s">
        <v>256</v>
      </c>
      <c r="P790" t="s">
        <v>107</v>
      </c>
      <c r="Q790" t="s">
        <v>107</v>
      </c>
      <c r="R790" t="s">
        <v>257</v>
      </c>
    </row>
    <row r="791" spans="1:18" x14ac:dyDescent="0.25">
      <c r="A791" t="str">
        <f>"18003"</f>
        <v>18003</v>
      </c>
      <c r="B791" t="str">
        <f>"03130"</f>
        <v>03130</v>
      </c>
      <c r="C791" t="str">
        <f>"1400"</f>
        <v>1400</v>
      </c>
      <c r="D791" t="str">
        <f>"18003"</f>
        <v>18003</v>
      </c>
      <c r="E791" t="s">
        <v>532</v>
      </c>
      <c r="F791" t="s">
        <v>258</v>
      </c>
      <c r="G791" t="str">
        <f>""</f>
        <v/>
      </c>
      <c r="H791" t="str">
        <f>" 00"</f>
        <v xml:space="preserve"> 00</v>
      </c>
      <c r="I791">
        <v>0.01</v>
      </c>
      <c r="J791">
        <v>9999999.9900000002</v>
      </c>
      <c r="K791" t="s">
        <v>255</v>
      </c>
      <c r="L791" t="s">
        <v>256</v>
      </c>
      <c r="P791" t="s">
        <v>107</v>
      </c>
      <c r="Q791" t="s">
        <v>107</v>
      </c>
      <c r="R791" t="s">
        <v>257</v>
      </c>
    </row>
    <row r="792" spans="1:18" x14ac:dyDescent="0.25">
      <c r="A792" t="str">
        <f>"84042"</f>
        <v>84042</v>
      </c>
      <c r="B792" t="str">
        <f>"07020"</f>
        <v>07020</v>
      </c>
      <c r="C792" t="str">
        <f>"1700"</f>
        <v>1700</v>
      </c>
      <c r="D792" t="str">
        <f>"84042"</f>
        <v>84042</v>
      </c>
      <c r="E792" t="s">
        <v>952</v>
      </c>
      <c r="F792" t="s">
        <v>904</v>
      </c>
      <c r="G792" t="str">
        <f>""</f>
        <v/>
      </c>
      <c r="H792" t="str">
        <f>" 00"</f>
        <v xml:space="preserve"> 00</v>
      </c>
      <c r="I792">
        <v>0.01</v>
      </c>
      <c r="J792">
        <v>9999999.9900000002</v>
      </c>
      <c r="K792" t="s">
        <v>953</v>
      </c>
      <c r="L792" t="s">
        <v>954</v>
      </c>
      <c r="P792" t="s">
        <v>107</v>
      </c>
      <c r="Q792" t="s">
        <v>107</v>
      </c>
      <c r="R792" t="s">
        <v>106</v>
      </c>
    </row>
    <row r="793" spans="1:18" x14ac:dyDescent="0.25">
      <c r="A793" t="str">
        <f>"10001"</f>
        <v>10001</v>
      </c>
      <c r="B793" t="str">
        <f>"02070"</f>
        <v>02070</v>
      </c>
      <c r="C793" t="str">
        <f>"1400"</f>
        <v>1400</v>
      </c>
      <c r="D793" t="str">
        <f>"02070"</f>
        <v>02070</v>
      </c>
      <c r="E793" t="s">
        <v>20</v>
      </c>
      <c r="F793" t="s">
        <v>199</v>
      </c>
      <c r="G793" t="str">
        <f>""</f>
        <v/>
      </c>
      <c r="H793" t="str">
        <f>" 00"</f>
        <v xml:space="preserve"> 00</v>
      </c>
      <c r="I793">
        <v>0.01</v>
      </c>
      <c r="J793">
        <v>9999999.9900000002</v>
      </c>
      <c r="K793" t="s">
        <v>198</v>
      </c>
      <c r="L793" t="s">
        <v>197</v>
      </c>
      <c r="P793" t="s">
        <v>107</v>
      </c>
      <c r="Q793" t="s">
        <v>107</v>
      </c>
      <c r="R793" t="s">
        <v>200</v>
      </c>
    </row>
    <row r="794" spans="1:18" x14ac:dyDescent="0.25">
      <c r="A794" t="str">
        <f>"10001"</f>
        <v>10001</v>
      </c>
      <c r="B794" t="str">
        <f>"01670"</f>
        <v>01670</v>
      </c>
      <c r="C794" t="str">
        <f>"1100"</f>
        <v>1100</v>
      </c>
      <c r="D794" t="str">
        <f>"01670"</f>
        <v>01670</v>
      </c>
      <c r="E794" t="s">
        <v>20</v>
      </c>
      <c r="F794" t="s">
        <v>145</v>
      </c>
      <c r="G794" t="str">
        <f>""</f>
        <v/>
      </c>
      <c r="H794" t="str">
        <f>" 20"</f>
        <v xml:space="preserve"> 20</v>
      </c>
      <c r="I794">
        <v>500.01</v>
      </c>
      <c r="J794">
        <v>9999999.9900000002</v>
      </c>
      <c r="K794" t="s">
        <v>142</v>
      </c>
      <c r="L794" t="s">
        <v>140</v>
      </c>
      <c r="P794" t="s">
        <v>24</v>
      </c>
      <c r="Q794" t="s">
        <v>24</v>
      </c>
      <c r="R794" t="s">
        <v>139</v>
      </c>
    </row>
    <row r="795" spans="1:18" x14ac:dyDescent="0.25">
      <c r="A795" t="str">
        <f>"19327"</f>
        <v>19327</v>
      </c>
      <c r="B795" t="str">
        <f>"01670"</f>
        <v>01670</v>
      </c>
      <c r="C795" t="str">
        <f>"1300"</f>
        <v>1300</v>
      </c>
      <c r="D795" t="str">
        <f>"19327"</f>
        <v>19327</v>
      </c>
      <c r="E795" t="s">
        <v>678</v>
      </c>
      <c r="F795" t="s">
        <v>145</v>
      </c>
      <c r="G795" t="str">
        <f>"GR0019327"</f>
        <v>GR0019327</v>
      </c>
      <c r="H795" t="str">
        <f>" 20"</f>
        <v xml:space="preserve"> 20</v>
      </c>
      <c r="I795">
        <v>500.01</v>
      </c>
      <c r="J795">
        <v>9999999.9900000002</v>
      </c>
      <c r="K795" t="s">
        <v>142</v>
      </c>
      <c r="L795" t="s">
        <v>140</v>
      </c>
      <c r="M795" t="s">
        <v>148</v>
      </c>
      <c r="P795" t="s">
        <v>24</v>
      </c>
      <c r="Q795" t="s">
        <v>24</v>
      </c>
      <c r="R795" t="s">
        <v>139</v>
      </c>
    </row>
    <row r="796" spans="1:18" x14ac:dyDescent="0.25">
      <c r="A796" t="str">
        <f>"25166"</f>
        <v>25166</v>
      </c>
      <c r="B796" t="str">
        <f>"01670"</f>
        <v>01670</v>
      </c>
      <c r="C796" t="str">
        <f>"1200"</f>
        <v>1200</v>
      </c>
      <c r="D796" t="str">
        <f>"25166"</f>
        <v>25166</v>
      </c>
      <c r="E796" t="s">
        <v>822</v>
      </c>
      <c r="F796" t="s">
        <v>145</v>
      </c>
      <c r="G796" t="str">
        <f>"GR0025166"</f>
        <v>GR0025166</v>
      </c>
      <c r="H796" t="str">
        <f>" 00"</f>
        <v xml:space="preserve"> 00</v>
      </c>
      <c r="I796">
        <v>0.01</v>
      </c>
      <c r="J796">
        <v>9999999.9900000002</v>
      </c>
      <c r="K796" t="s">
        <v>142</v>
      </c>
      <c r="L796" t="s">
        <v>140</v>
      </c>
      <c r="O796" t="s">
        <v>823</v>
      </c>
      <c r="P796" t="s">
        <v>24</v>
      </c>
      <c r="Q796" t="s">
        <v>24</v>
      </c>
      <c r="R796" t="s">
        <v>139</v>
      </c>
    </row>
    <row r="797" spans="1:18" x14ac:dyDescent="0.25">
      <c r="A797" t="str">
        <f>"84099"</f>
        <v>84099</v>
      </c>
      <c r="B797" t="str">
        <f>"07020"</f>
        <v>07020</v>
      </c>
      <c r="C797" t="str">
        <f>"1700"</f>
        <v>1700</v>
      </c>
      <c r="D797" t="str">
        <f>"84099"</f>
        <v>84099</v>
      </c>
      <c r="E797" t="s">
        <v>997</v>
      </c>
      <c r="F797" t="s">
        <v>904</v>
      </c>
      <c r="G797" t="str">
        <f>""</f>
        <v/>
      </c>
      <c r="H797" t="str">
        <f>" 00"</f>
        <v xml:space="preserve"> 00</v>
      </c>
      <c r="I797">
        <v>0.01</v>
      </c>
      <c r="J797">
        <v>9999999.9900000002</v>
      </c>
      <c r="K797" t="s">
        <v>998</v>
      </c>
      <c r="L797" t="s">
        <v>365</v>
      </c>
      <c r="M797" t="s">
        <v>59</v>
      </c>
      <c r="P797" t="s">
        <v>107</v>
      </c>
      <c r="Q797" t="s">
        <v>107</v>
      </c>
      <c r="R797" t="s">
        <v>998</v>
      </c>
    </row>
    <row r="798" spans="1:18" x14ac:dyDescent="0.25">
      <c r="A798" t="str">
        <f>"10001"</f>
        <v>10001</v>
      </c>
      <c r="B798" t="str">
        <f>"01690"</f>
        <v>01690</v>
      </c>
      <c r="C798" t="str">
        <f>"1100"</f>
        <v>1100</v>
      </c>
      <c r="D798" t="str">
        <f>"01690"</f>
        <v>01690</v>
      </c>
      <c r="E798" t="s">
        <v>20</v>
      </c>
      <c r="F798" t="s">
        <v>146</v>
      </c>
      <c r="G798" t="str">
        <f>""</f>
        <v/>
      </c>
      <c r="H798" t="str">
        <f>" 20"</f>
        <v xml:space="preserve"> 20</v>
      </c>
      <c r="I798">
        <v>500.01</v>
      </c>
      <c r="J798">
        <v>9999999.9900000002</v>
      </c>
      <c r="K798" t="s">
        <v>147</v>
      </c>
      <c r="L798" t="s">
        <v>140</v>
      </c>
      <c r="M798" t="s">
        <v>148</v>
      </c>
      <c r="P798" t="s">
        <v>24</v>
      </c>
      <c r="Q798" t="s">
        <v>24</v>
      </c>
      <c r="R798" t="s">
        <v>139</v>
      </c>
    </row>
    <row r="799" spans="1:18" x14ac:dyDescent="0.25">
      <c r="A799" t="str">
        <f>"10001"</f>
        <v>10001</v>
      </c>
      <c r="B799" t="str">
        <f>"01320"</f>
        <v>01320</v>
      </c>
      <c r="C799" t="str">
        <f>"1100"</f>
        <v>1100</v>
      </c>
      <c r="D799" t="str">
        <f>"01320"</f>
        <v>01320</v>
      </c>
      <c r="E799" t="s">
        <v>20</v>
      </c>
      <c r="F799" t="s">
        <v>94</v>
      </c>
      <c r="G799" t="str">
        <f>""</f>
        <v/>
      </c>
      <c r="H799" t="str">
        <f>" 00"</f>
        <v xml:space="preserve"> 00</v>
      </c>
      <c r="I799">
        <v>0.01</v>
      </c>
      <c r="J799">
        <v>9999999.9900000002</v>
      </c>
      <c r="K799" t="s">
        <v>95</v>
      </c>
      <c r="L799" t="s">
        <v>87</v>
      </c>
      <c r="M799" t="s">
        <v>88</v>
      </c>
      <c r="N799" t="s">
        <v>86</v>
      </c>
      <c r="P799" t="s">
        <v>29</v>
      </c>
      <c r="Q799" t="s">
        <v>29</v>
      </c>
      <c r="R799" t="s">
        <v>89</v>
      </c>
    </row>
    <row r="800" spans="1:18" x14ac:dyDescent="0.25">
      <c r="A800" t="str">
        <f>"19370"</f>
        <v>19370</v>
      </c>
      <c r="B800" t="str">
        <f>"01320"</f>
        <v>01320</v>
      </c>
      <c r="C800" t="str">
        <f>"1200"</f>
        <v>1200</v>
      </c>
      <c r="D800" t="str">
        <f>"19370"</f>
        <v>19370</v>
      </c>
      <c r="E800" t="s">
        <v>723</v>
      </c>
      <c r="F800" t="s">
        <v>94</v>
      </c>
      <c r="G800" t="str">
        <f>"GR0019370"</f>
        <v>GR0019370</v>
      </c>
      <c r="H800" t="str">
        <f>" 00"</f>
        <v xml:space="preserve"> 00</v>
      </c>
      <c r="I800">
        <v>0.01</v>
      </c>
      <c r="J800">
        <v>9999999.9900000002</v>
      </c>
      <c r="K800" t="s">
        <v>95</v>
      </c>
      <c r="L800" t="s">
        <v>87</v>
      </c>
      <c r="M800" t="s">
        <v>88</v>
      </c>
      <c r="O800" t="s">
        <v>724</v>
      </c>
      <c r="P800" t="s">
        <v>29</v>
      </c>
      <c r="Q800" t="s">
        <v>29</v>
      </c>
      <c r="R800" t="s">
        <v>89</v>
      </c>
    </row>
    <row r="801" spans="1:18" x14ac:dyDescent="0.25">
      <c r="A801" t="str">
        <f>"25176"</f>
        <v>25176</v>
      </c>
      <c r="B801" t="str">
        <f>"01320"</f>
        <v>01320</v>
      </c>
      <c r="C801" t="str">
        <f>"1200"</f>
        <v>1200</v>
      </c>
      <c r="D801" t="str">
        <f>"25176"</f>
        <v>25176</v>
      </c>
      <c r="E801" t="s">
        <v>835</v>
      </c>
      <c r="F801" t="s">
        <v>94</v>
      </c>
      <c r="G801" t="str">
        <f>"GR0025176"</f>
        <v>GR0025176</v>
      </c>
      <c r="H801" t="str">
        <f>" 00"</f>
        <v xml:space="preserve"> 00</v>
      </c>
      <c r="I801">
        <v>0.01</v>
      </c>
      <c r="J801">
        <v>9999999.9900000002</v>
      </c>
      <c r="K801" t="s">
        <v>95</v>
      </c>
      <c r="L801" t="s">
        <v>27</v>
      </c>
      <c r="M801" t="s">
        <v>71</v>
      </c>
      <c r="O801" t="s">
        <v>95</v>
      </c>
      <c r="P801" t="s">
        <v>29</v>
      </c>
      <c r="Q801" t="s">
        <v>29</v>
      </c>
      <c r="R801" t="s">
        <v>89</v>
      </c>
    </row>
    <row r="802" spans="1:18" x14ac:dyDescent="0.25">
      <c r="A802" t="str">
        <f>"10001"</f>
        <v>10001</v>
      </c>
      <c r="B802" t="str">
        <f>"03918"</f>
        <v>03918</v>
      </c>
      <c r="C802" t="str">
        <f>"1800"</f>
        <v>1800</v>
      </c>
      <c r="D802" t="str">
        <f>""</f>
        <v/>
      </c>
      <c r="E802" t="s">
        <v>20</v>
      </c>
      <c r="F802" t="s">
        <v>334</v>
      </c>
      <c r="G802" t="str">
        <f>""</f>
        <v/>
      </c>
      <c r="H802" t="str">
        <f>" 00"</f>
        <v xml:space="preserve"> 00</v>
      </c>
      <c r="I802">
        <v>0.01</v>
      </c>
      <c r="J802">
        <v>9999999.9900000002</v>
      </c>
      <c r="K802" t="s">
        <v>335</v>
      </c>
      <c r="L802" t="s">
        <v>336</v>
      </c>
      <c r="P802" t="s">
        <v>230</v>
      </c>
      <c r="Q802" t="s">
        <v>230</v>
      </c>
      <c r="R802" t="s">
        <v>335</v>
      </c>
    </row>
    <row r="803" spans="1:18" x14ac:dyDescent="0.25">
      <c r="A803" t="str">
        <f>"10001"</f>
        <v>10001</v>
      </c>
      <c r="B803" t="str">
        <f>"05160"</f>
        <v>05160</v>
      </c>
      <c r="C803" t="str">
        <f>"1700"</f>
        <v>1700</v>
      </c>
      <c r="D803" t="str">
        <f>"05160"</f>
        <v>05160</v>
      </c>
      <c r="E803" t="s">
        <v>20</v>
      </c>
      <c r="F803" t="s">
        <v>379</v>
      </c>
      <c r="G803" t="str">
        <f>""</f>
        <v/>
      </c>
      <c r="H803" t="str">
        <f>" 00"</f>
        <v xml:space="preserve"> 00</v>
      </c>
      <c r="I803">
        <v>0.01</v>
      </c>
      <c r="J803">
        <v>9999999.9900000002</v>
      </c>
      <c r="K803" t="s">
        <v>335</v>
      </c>
      <c r="L803" t="s">
        <v>336</v>
      </c>
      <c r="M803" t="s">
        <v>368</v>
      </c>
      <c r="P803" t="s">
        <v>24</v>
      </c>
      <c r="Q803" t="s">
        <v>24</v>
      </c>
      <c r="R803" t="s">
        <v>335</v>
      </c>
    </row>
    <row r="804" spans="1:18" x14ac:dyDescent="0.25">
      <c r="A804" t="str">
        <f>"18605"</f>
        <v>18605</v>
      </c>
      <c r="B804" t="str">
        <f>"05160"</f>
        <v>05160</v>
      </c>
      <c r="C804" t="str">
        <f>"1800"</f>
        <v>1800</v>
      </c>
      <c r="D804" t="str">
        <f>""</f>
        <v/>
      </c>
      <c r="E804" t="s">
        <v>658</v>
      </c>
      <c r="F804" t="s">
        <v>379</v>
      </c>
      <c r="G804" t="str">
        <f>""</f>
        <v/>
      </c>
      <c r="H804" t="str">
        <f>" 00"</f>
        <v xml:space="preserve"> 00</v>
      </c>
      <c r="I804">
        <v>0.01</v>
      </c>
      <c r="J804">
        <v>9999999.9900000002</v>
      </c>
      <c r="K804" t="s">
        <v>335</v>
      </c>
      <c r="L804" t="s">
        <v>336</v>
      </c>
      <c r="M804" t="s">
        <v>368</v>
      </c>
      <c r="P804" t="s">
        <v>230</v>
      </c>
      <c r="Q804" t="s">
        <v>230</v>
      </c>
      <c r="R804" t="s">
        <v>335</v>
      </c>
    </row>
    <row r="805" spans="1:18" x14ac:dyDescent="0.25">
      <c r="A805" t="str">
        <f>"18612"</f>
        <v>18612</v>
      </c>
      <c r="B805" t="str">
        <f>"05160"</f>
        <v>05160</v>
      </c>
      <c r="C805" t="str">
        <f>"1800"</f>
        <v>1800</v>
      </c>
      <c r="D805" t="str">
        <f>""</f>
        <v/>
      </c>
      <c r="E805" t="s">
        <v>662</v>
      </c>
      <c r="F805" t="s">
        <v>379</v>
      </c>
      <c r="G805" t="str">
        <f>""</f>
        <v/>
      </c>
      <c r="H805" t="str">
        <f>" 00"</f>
        <v xml:space="preserve"> 00</v>
      </c>
      <c r="I805">
        <v>0.01</v>
      </c>
      <c r="J805">
        <v>9999999.9900000002</v>
      </c>
      <c r="K805" t="s">
        <v>335</v>
      </c>
      <c r="L805" t="s">
        <v>336</v>
      </c>
      <c r="M805" t="s">
        <v>368</v>
      </c>
      <c r="P805" t="s">
        <v>230</v>
      </c>
      <c r="Q805" t="s">
        <v>230</v>
      </c>
      <c r="R805" t="s">
        <v>335</v>
      </c>
    </row>
    <row r="806" spans="1:18" x14ac:dyDescent="0.25">
      <c r="A806" t="str">
        <f>"20001"</f>
        <v>20001</v>
      </c>
      <c r="B806" t="str">
        <f>"05160"</f>
        <v>05160</v>
      </c>
      <c r="C806" t="str">
        <f>"1800"</f>
        <v>1800</v>
      </c>
      <c r="D806" t="str">
        <f>""</f>
        <v/>
      </c>
      <c r="E806" t="s">
        <v>746</v>
      </c>
      <c r="F806" t="s">
        <v>379</v>
      </c>
      <c r="G806" t="str">
        <f>""</f>
        <v/>
      </c>
      <c r="H806" t="str">
        <f>" 00"</f>
        <v xml:space="preserve"> 00</v>
      </c>
      <c r="I806">
        <v>0.01</v>
      </c>
      <c r="J806">
        <v>9999999.9900000002</v>
      </c>
      <c r="K806" t="s">
        <v>335</v>
      </c>
      <c r="L806" t="s">
        <v>336</v>
      </c>
      <c r="M806" t="s">
        <v>368</v>
      </c>
      <c r="P806" t="s">
        <v>230</v>
      </c>
      <c r="Q806" t="s">
        <v>230</v>
      </c>
      <c r="R806" t="s">
        <v>335</v>
      </c>
    </row>
    <row r="807" spans="1:18" x14ac:dyDescent="0.25">
      <c r="A807" t="str">
        <f>"20125"</f>
        <v>20125</v>
      </c>
      <c r="B807" t="str">
        <f>"05160"</f>
        <v>05160</v>
      </c>
      <c r="C807" t="str">
        <f>"1800"</f>
        <v>1800</v>
      </c>
      <c r="D807" t="str">
        <f>""</f>
        <v/>
      </c>
      <c r="E807" t="s">
        <v>747</v>
      </c>
      <c r="F807" t="s">
        <v>379</v>
      </c>
      <c r="G807" t="str">
        <f>""</f>
        <v/>
      </c>
      <c r="H807" t="str">
        <f>" 00"</f>
        <v xml:space="preserve"> 00</v>
      </c>
      <c r="I807">
        <v>0.01</v>
      </c>
      <c r="J807">
        <v>9999999.9900000002</v>
      </c>
      <c r="K807" t="s">
        <v>335</v>
      </c>
      <c r="L807" t="s">
        <v>336</v>
      </c>
      <c r="P807" t="s">
        <v>230</v>
      </c>
      <c r="Q807" t="s">
        <v>230</v>
      </c>
      <c r="R807" t="s">
        <v>335</v>
      </c>
    </row>
    <row r="808" spans="1:18" x14ac:dyDescent="0.25">
      <c r="A808" t="str">
        <f>"20126"</f>
        <v>20126</v>
      </c>
      <c r="B808" t="str">
        <f>"05160"</f>
        <v>05160</v>
      </c>
      <c r="C808" t="str">
        <f>"1800"</f>
        <v>1800</v>
      </c>
      <c r="D808" t="str">
        <f>""</f>
        <v/>
      </c>
      <c r="E808" t="s">
        <v>748</v>
      </c>
      <c r="F808" t="s">
        <v>379</v>
      </c>
      <c r="G808" t="str">
        <f>""</f>
        <v/>
      </c>
      <c r="H808" t="str">
        <f>" 00"</f>
        <v xml:space="preserve"> 00</v>
      </c>
      <c r="I808">
        <v>0.01</v>
      </c>
      <c r="J808">
        <v>9999999.9900000002</v>
      </c>
      <c r="K808" t="s">
        <v>335</v>
      </c>
      <c r="L808" t="s">
        <v>336</v>
      </c>
      <c r="P808" t="s">
        <v>230</v>
      </c>
      <c r="Q808" t="s">
        <v>230</v>
      </c>
      <c r="R808" t="s">
        <v>335</v>
      </c>
    </row>
    <row r="809" spans="1:18" x14ac:dyDescent="0.25">
      <c r="A809" t="str">
        <f>"20127"</f>
        <v>20127</v>
      </c>
      <c r="B809" t="str">
        <f>"05160"</f>
        <v>05160</v>
      </c>
      <c r="C809" t="str">
        <f>"1800"</f>
        <v>1800</v>
      </c>
      <c r="D809" t="str">
        <f>""</f>
        <v/>
      </c>
      <c r="E809" t="s">
        <v>749</v>
      </c>
      <c r="F809" t="s">
        <v>379</v>
      </c>
      <c r="G809" t="str">
        <f>""</f>
        <v/>
      </c>
      <c r="H809" t="str">
        <f>" 00"</f>
        <v xml:space="preserve"> 00</v>
      </c>
      <c r="I809">
        <v>0.01</v>
      </c>
      <c r="J809">
        <v>9999999.9900000002</v>
      </c>
      <c r="K809" t="s">
        <v>335</v>
      </c>
      <c r="L809" t="s">
        <v>336</v>
      </c>
      <c r="P809" t="s">
        <v>230</v>
      </c>
      <c r="Q809" t="s">
        <v>230</v>
      </c>
      <c r="R809" t="s">
        <v>335</v>
      </c>
    </row>
    <row r="810" spans="1:18" x14ac:dyDescent="0.25">
      <c r="A810" t="str">
        <f>"20201"</f>
        <v>20201</v>
      </c>
      <c r="B810" t="str">
        <f>"05160"</f>
        <v>05160</v>
      </c>
      <c r="C810" t="str">
        <f>"1800"</f>
        <v>1800</v>
      </c>
      <c r="D810" t="str">
        <f>""</f>
        <v/>
      </c>
      <c r="E810" t="s">
        <v>750</v>
      </c>
      <c r="F810" t="s">
        <v>379</v>
      </c>
      <c r="G810" t="str">
        <f>""</f>
        <v/>
      </c>
      <c r="H810" t="str">
        <f>" 00"</f>
        <v xml:space="preserve"> 00</v>
      </c>
      <c r="I810">
        <v>0.01</v>
      </c>
      <c r="J810">
        <v>9999999.9900000002</v>
      </c>
      <c r="K810" t="s">
        <v>335</v>
      </c>
      <c r="L810" t="s">
        <v>336</v>
      </c>
      <c r="M810" t="s">
        <v>368</v>
      </c>
      <c r="P810" t="s">
        <v>230</v>
      </c>
      <c r="Q810" t="s">
        <v>230</v>
      </c>
      <c r="R810" t="s">
        <v>335</v>
      </c>
    </row>
    <row r="811" spans="1:18" x14ac:dyDescent="0.25">
      <c r="A811" t="str">
        <f>"20301"</f>
        <v>20301</v>
      </c>
      <c r="B811" t="str">
        <f>"05160"</f>
        <v>05160</v>
      </c>
      <c r="C811" t="str">
        <f>"1400"</f>
        <v>1400</v>
      </c>
      <c r="D811" t="str">
        <f>""</f>
        <v/>
      </c>
      <c r="E811" t="s">
        <v>751</v>
      </c>
      <c r="F811" t="s">
        <v>379</v>
      </c>
      <c r="G811" t="str">
        <f>""</f>
        <v/>
      </c>
      <c r="H811" t="str">
        <f>" 00"</f>
        <v xml:space="preserve"> 00</v>
      </c>
      <c r="I811">
        <v>0.01</v>
      </c>
      <c r="J811">
        <v>9999999.9900000002</v>
      </c>
      <c r="K811" t="s">
        <v>335</v>
      </c>
      <c r="L811" t="s">
        <v>336</v>
      </c>
      <c r="M811" t="s">
        <v>368</v>
      </c>
      <c r="P811" t="s">
        <v>230</v>
      </c>
      <c r="Q811" t="s">
        <v>230</v>
      </c>
      <c r="R811" t="s">
        <v>335</v>
      </c>
    </row>
    <row r="812" spans="1:18" x14ac:dyDescent="0.25">
      <c r="A812" t="str">
        <f>"20303"</f>
        <v>20303</v>
      </c>
      <c r="B812" t="str">
        <f>"05160"</f>
        <v>05160</v>
      </c>
      <c r="C812" t="str">
        <f>"1600"</f>
        <v>1600</v>
      </c>
      <c r="D812" t="str">
        <f>""</f>
        <v/>
      </c>
      <c r="E812" t="s">
        <v>753</v>
      </c>
      <c r="F812" t="s">
        <v>379</v>
      </c>
      <c r="G812" t="str">
        <f>""</f>
        <v/>
      </c>
      <c r="H812" t="str">
        <f>" 00"</f>
        <v xml:space="preserve"> 00</v>
      </c>
      <c r="I812">
        <v>0.01</v>
      </c>
      <c r="J812">
        <v>9999999.9900000002</v>
      </c>
      <c r="K812" t="s">
        <v>335</v>
      </c>
      <c r="L812" t="s">
        <v>336</v>
      </c>
      <c r="M812" t="s">
        <v>368</v>
      </c>
      <c r="P812" t="s">
        <v>230</v>
      </c>
      <c r="Q812" t="s">
        <v>230</v>
      </c>
      <c r="R812" t="s">
        <v>335</v>
      </c>
    </row>
    <row r="813" spans="1:18" x14ac:dyDescent="0.25">
      <c r="A813" t="str">
        <f>"20304"</f>
        <v>20304</v>
      </c>
      <c r="B813" t="str">
        <f>"05160"</f>
        <v>05160</v>
      </c>
      <c r="C813" t="str">
        <f>"1600"</f>
        <v>1600</v>
      </c>
      <c r="D813" t="str">
        <f>""</f>
        <v/>
      </c>
      <c r="E813" t="s">
        <v>754</v>
      </c>
      <c r="F813" t="s">
        <v>379</v>
      </c>
      <c r="G813" t="str">
        <f>""</f>
        <v/>
      </c>
      <c r="H813" t="str">
        <f>" 00"</f>
        <v xml:space="preserve"> 00</v>
      </c>
      <c r="I813">
        <v>0.01</v>
      </c>
      <c r="J813">
        <v>9999999.9900000002</v>
      </c>
      <c r="K813" t="s">
        <v>335</v>
      </c>
      <c r="L813" t="s">
        <v>336</v>
      </c>
      <c r="M813" t="s">
        <v>368</v>
      </c>
      <c r="P813" t="s">
        <v>230</v>
      </c>
      <c r="Q813" t="s">
        <v>230</v>
      </c>
      <c r="R813" t="s">
        <v>335</v>
      </c>
    </row>
    <row r="814" spans="1:18" x14ac:dyDescent="0.25">
      <c r="A814" t="str">
        <f>"23001"</f>
        <v>23001</v>
      </c>
      <c r="B814" t="str">
        <f>"05160"</f>
        <v>05160</v>
      </c>
      <c r="C814" t="str">
        <f>"1800"</f>
        <v>1800</v>
      </c>
      <c r="D814" t="str">
        <f>""</f>
        <v/>
      </c>
      <c r="E814" t="s">
        <v>784</v>
      </c>
      <c r="F814" t="s">
        <v>379</v>
      </c>
      <c r="G814" t="str">
        <f>""</f>
        <v/>
      </c>
      <c r="H814" t="str">
        <f>" 00"</f>
        <v xml:space="preserve"> 00</v>
      </c>
      <c r="I814">
        <v>0.01</v>
      </c>
      <c r="J814">
        <v>9999999.9900000002</v>
      </c>
      <c r="K814" t="s">
        <v>335</v>
      </c>
      <c r="L814" t="s">
        <v>336</v>
      </c>
      <c r="M814" t="s">
        <v>368</v>
      </c>
      <c r="P814" t="s">
        <v>230</v>
      </c>
      <c r="Q814" t="s">
        <v>230</v>
      </c>
      <c r="R814" t="s">
        <v>335</v>
      </c>
    </row>
    <row r="815" spans="1:18" x14ac:dyDescent="0.25">
      <c r="A815" t="str">
        <f>"23006"</f>
        <v>23006</v>
      </c>
      <c r="B815" t="str">
        <f>"05160"</f>
        <v>05160</v>
      </c>
      <c r="C815" t="str">
        <f>"1800"</f>
        <v>1800</v>
      </c>
      <c r="D815" t="str">
        <f>""</f>
        <v/>
      </c>
      <c r="E815" t="s">
        <v>785</v>
      </c>
      <c r="F815" t="s">
        <v>379</v>
      </c>
      <c r="G815" t="str">
        <f>""</f>
        <v/>
      </c>
      <c r="H815" t="str">
        <f>" 00"</f>
        <v xml:space="preserve"> 00</v>
      </c>
      <c r="I815">
        <v>0.01</v>
      </c>
      <c r="J815">
        <v>9999999.9900000002</v>
      </c>
      <c r="K815" t="s">
        <v>335</v>
      </c>
      <c r="L815" t="s">
        <v>336</v>
      </c>
      <c r="M815" t="s">
        <v>368</v>
      </c>
      <c r="P815" t="s">
        <v>230</v>
      </c>
      <c r="Q815" t="s">
        <v>230</v>
      </c>
      <c r="R815" t="s">
        <v>335</v>
      </c>
    </row>
    <row r="816" spans="1:18" x14ac:dyDescent="0.25">
      <c r="A816" t="str">
        <f>"23007"</f>
        <v>23007</v>
      </c>
      <c r="B816" t="str">
        <f>"05160"</f>
        <v>05160</v>
      </c>
      <c r="C816" t="str">
        <f>"1800"</f>
        <v>1800</v>
      </c>
      <c r="D816" t="str">
        <f>""</f>
        <v/>
      </c>
      <c r="E816" t="s">
        <v>786</v>
      </c>
      <c r="F816" t="s">
        <v>379</v>
      </c>
      <c r="G816" t="str">
        <f>""</f>
        <v/>
      </c>
      <c r="H816" t="str">
        <f>" 00"</f>
        <v xml:space="preserve"> 00</v>
      </c>
      <c r="I816">
        <v>0.01</v>
      </c>
      <c r="J816">
        <v>9999999.9900000002</v>
      </c>
      <c r="K816" t="s">
        <v>335</v>
      </c>
      <c r="L816" t="s">
        <v>336</v>
      </c>
      <c r="M816" t="s">
        <v>368</v>
      </c>
      <c r="P816" t="s">
        <v>230</v>
      </c>
      <c r="Q816" t="s">
        <v>230</v>
      </c>
      <c r="R816" t="s">
        <v>335</v>
      </c>
    </row>
    <row r="817" spans="1:18" x14ac:dyDescent="0.25">
      <c r="A817" t="str">
        <f>"23008"</f>
        <v>23008</v>
      </c>
      <c r="B817" t="str">
        <f>"05160"</f>
        <v>05160</v>
      </c>
      <c r="C817" t="str">
        <f>"1800"</f>
        <v>1800</v>
      </c>
      <c r="D817" t="str">
        <f>""</f>
        <v/>
      </c>
      <c r="E817" t="s">
        <v>787</v>
      </c>
      <c r="F817" t="s">
        <v>379</v>
      </c>
      <c r="G817" t="str">
        <f>""</f>
        <v/>
      </c>
      <c r="H817" t="str">
        <f>" 00"</f>
        <v xml:space="preserve"> 00</v>
      </c>
      <c r="I817">
        <v>0.01</v>
      </c>
      <c r="J817">
        <v>9999999.9900000002</v>
      </c>
      <c r="K817" t="s">
        <v>335</v>
      </c>
      <c r="L817" t="s">
        <v>336</v>
      </c>
      <c r="M817" t="s">
        <v>368</v>
      </c>
      <c r="P817" t="s">
        <v>230</v>
      </c>
      <c r="Q817" t="s">
        <v>230</v>
      </c>
      <c r="R817" t="s">
        <v>335</v>
      </c>
    </row>
    <row r="818" spans="1:18" x14ac:dyDescent="0.25">
      <c r="A818" t="str">
        <f>"23012"</f>
        <v>23012</v>
      </c>
      <c r="B818" t="str">
        <f>"05160"</f>
        <v>05160</v>
      </c>
      <c r="C818" t="str">
        <f>"1800"</f>
        <v>1800</v>
      </c>
      <c r="D818" t="str">
        <f>""</f>
        <v/>
      </c>
      <c r="E818" t="s">
        <v>788</v>
      </c>
      <c r="F818" t="s">
        <v>379</v>
      </c>
      <c r="G818" t="str">
        <f>""</f>
        <v/>
      </c>
      <c r="H818" t="str">
        <f>" 00"</f>
        <v xml:space="preserve"> 00</v>
      </c>
      <c r="I818">
        <v>0.01</v>
      </c>
      <c r="J818">
        <v>9999999.9900000002</v>
      </c>
      <c r="K818" t="s">
        <v>335</v>
      </c>
      <c r="L818" t="s">
        <v>336</v>
      </c>
      <c r="M818" t="s">
        <v>368</v>
      </c>
      <c r="P818" t="s">
        <v>230</v>
      </c>
      <c r="Q818" t="s">
        <v>230</v>
      </c>
      <c r="R818" t="s">
        <v>335</v>
      </c>
    </row>
    <row r="819" spans="1:18" x14ac:dyDescent="0.25">
      <c r="A819" t="str">
        <f>"23017"</f>
        <v>23017</v>
      </c>
      <c r="B819" t="str">
        <f>"05160"</f>
        <v>05160</v>
      </c>
      <c r="C819" t="str">
        <f>"1800"</f>
        <v>1800</v>
      </c>
      <c r="D819" t="str">
        <f>""</f>
        <v/>
      </c>
      <c r="E819" t="s">
        <v>789</v>
      </c>
      <c r="F819" t="s">
        <v>379</v>
      </c>
      <c r="G819" t="str">
        <f>""</f>
        <v/>
      </c>
      <c r="H819" t="str">
        <f>" 00"</f>
        <v xml:space="preserve"> 00</v>
      </c>
      <c r="I819">
        <v>0.01</v>
      </c>
      <c r="J819">
        <v>9999999.9900000002</v>
      </c>
      <c r="K819" t="s">
        <v>335</v>
      </c>
      <c r="L819" t="s">
        <v>336</v>
      </c>
      <c r="M819" t="s">
        <v>368</v>
      </c>
      <c r="P819" t="s">
        <v>230</v>
      </c>
      <c r="Q819" t="s">
        <v>230</v>
      </c>
      <c r="R819" t="s">
        <v>335</v>
      </c>
    </row>
    <row r="820" spans="1:18" x14ac:dyDescent="0.25">
      <c r="A820" t="str">
        <f>"23021"</f>
        <v>23021</v>
      </c>
      <c r="B820" t="str">
        <f>"05160"</f>
        <v>05160</v>
      </c>
      <c r="C820" t="str">
        <f>"1800"</f>
        <v>1800</v>
      </c>
      <c r="D820" t="str">
        <f>""</f>
        <v/>
      </c>
      <c r="E820" t="s">
        <v>790</v>
      </c>
      <c r="F820" t="s">
        <v>379</v>
      </c>
      <c r="G820" t="str">
        <f>""</f>
        <v/>
      </c>
      <c r="H820" t="str">
        <f>" 00"</f>
        <v xml:space="preserve"> 00</v>
      </c>
      <c r="I820">
        <v>0.01</v>
      </c>
      <c r="J820">
        <v>9999999.9900000002</v>
      </c>
      <c r="K820" t="s">
        <v>335</v>
      </c>
      <c r="L820" t="s">
        <v>336</v>
      </c>
      <c r="M820" t="s">
        <v>368</v>
      </c>
      <c r="P820" t="s">
        <v>230</v>
      </c>
      <c r="Q820" t="s">
        <v>230</v>
      </c>
      <c r="R820" t="s">
        <v>335</v>
      </c>
    </row>
    <row r="821" spans="1:18" x14ac:dyDescent="0.25">
      <c r="A821" t="str">
        <f>"23022"</f>
        <v>23022</v>
      </c>
      <c r="B821" t="str">
        <f>"05160"</f>
        <v>05160</v>
      </c>
      <c r="C821" t="str">
        <f>"1800"</f>
        <v>1800</v>
      </c>
      <c r="D821" t="str">
        <f>""</f>
        <v/>
      </c>
      <c r="E821" t="s">
        <v>791</v>
      </c>
      <c r="F821" t="s">
        <v>379</v>
      </c>
      <c r="G821" t="str">
        <f>""</f>
        <v/>
      </c>
      <c r="H821" t="str">
        <f>" 00"</f>
        <v xml:space="preserve"> 00</v>
      </c>
      <c r="I821">
        <v>0.01</v>
      </c>
      <c r="J821">
        <v>9999999.9900000002</v>
      </c>
      <c r="K821" t="s">
        <v>335</v>
      </c>
      <c r="L821" t="s">
        <v>336</v>
      </c>
      <c r="M821" t="s">
        <v>368</v>
      </c>
      <c r="P821" t="s">
        <v>230</v>
      </c>
      <c r="Q821" t="s">
        <v>230</v>
      </c>
      <c r="R821" t="s">
        <v>335</v>
      </c>
    </row>
    <row r="822" spans="1:18" x14ac:dyDescent="0.25">
      <c r="A822" t="str">
        <f>"23023"</f>
        <v>23023</v>
      </c>
      <c r="B822" t="str">
        <f>"05160"</f>
        <v>05160</v>
      </c>
      <c r="C822" t="str">
        <f>"1800"</f>
        <v>1800</v>
      </c>
      <c r="D822" t="str">
        <f>""</f>
        <v/>
      </c>
      <c r="E822" t="s">
        <v>792</v>
      </c>
      <c r="F822" t="s">
        <v>379</v>
      </c>
      <c r="G822" t="str">
        <f>""</f>
        <v/>
      </c>
      <c r="H822" t="str">
        <f>" 00"</f>
        <v xml:space="preserve"> 00</v>
      </c>
      <c r="I822">
        <v>0.01</v>
      </c>
      <c r="J822">
        <v>9999999.9900000002</v>
      </c>
      <c r="K822" t="s">
        <v>335</v>
      </c>
      <c r="L822" t="s">
        <v>336</v>
      </c>
      <c r="M822" t="s">
        <v>368</v>
      </c>
      <c r="P822" t="s">
        <v>230</v>
      </c>
      <c r="Q822" t="s">
        <v>230</v>
      </c>
      <c r="R822" t="s">
        <v>335</v>
      </c>
    </row>
    <row r="823" spans="1:18" x14ac:dyDescent="0.25">
      <c r="A823" t="str">
        <f>"23025"</f>
        <v>23025</v>
      </c>
      <c r="B823" t="str">
        <f>"05160"</f>
        <v>05160</v>
      </c>
      <c r="C823" t="str">
        <f>"1800"</f>
        <v>1800</v>
      </c>
      <c r="D823" t="str">
        <f>""</f>
        <v/>
      </c>
      <c r="E823" t="s">
        <v>793</v>
      </c>
      <c r="F823" t="s">
        <v>379</v>
      </c>
      <c r="G823" t="str">
        <f>""</f>
        <v/>
      </c>
      <c r="H823" t="str">
        <f>" 00"</f>
        <v xml:space="preserve"> 00</v>
      </c>
      <c r="I823">
        <v>0.01</v>
      </c>
      <c r="J823">
        <v>9999999.9900000002</v>
      </c>
      <c r="K823" t="s">
        <v>335</v>
      </c>
      <c r="L823" t="s">
        <v>336</v>
      </c>
      <c r="M823" t="s">
        <v>368</v>
      </c>
      <c r="P823" t="s">
        <v>230</v>
      </c>
      <c r="Q823" t="s">
        <v>230</v>
      </c>
      <c r="R823" t="s">
        <v>335</v>
      </c>
    </row>
    <row r="824" spans="1:18" x14ac:dyDescent="0.25">
      <c r="A824" t="str">
        <f>"26047"</f>
        <v>26047</v>
      </c>
      <c r="B824" t="str">
        <f>"05160"</f>
        <v>05160</v>
      </c>
      <c r="C824" t="str">
        <f>"1800"</f>
        <v>1800</v>
      </c>
      <c r="D824" t="str">
        <f>"26047"</f>
        <v>26047</v>
      </c>
      <c r="E824" t="s">
        <v>846</v>
      </c>
      <c r="F824" t="s">
        <v>379</v>
      </c>
      <c r="G824" t="str">
        <f>"GR0026047"</f>
        <v>GR0026047</v>
      </c>
      <c r="H824" t="str">
        <f>" 00"</f>
        <v xml:space="preserve"> 00</v>
      </c>
      <c r="I824">
        <v>0.01</v>
      </c>
      <c r="J824">
        <v>9999999.9900000002</v>
      </c>
      <c r="K824" t="s">
        <v>335</v>
      </c>
      <c r="L824" t="s">
        <v>336</v>
      </c>
      <c r="M824" t="s">
        <v>368</v>
      </c>
      <c r="O824" t="s">
        <v>335</v>
      </c>
      <c r="P824" t="s">
        <v>24</v>
      </c>
      <c r="Q824" t="s">
        <v>24</v>
      </c>
      <c r="R824" t="s">
        <v>335</v>
      </c>
    </row>
    <row r="825" spans="1:18" x14ac:dyDescent="0.25">
      <c r="A825" t="str">
        <f>"42001"</f>
        <v>42001</v>
      </c>
      <c r="B825" t="str">
        <f>"05160"</f>
        <v>05160</v>
      </c>
      <c r="C825" t="str">
        <f>"1400"</f>
        <v>1400</v>
      </c>
      <c r="D825" t="str">
        <f>""</f>
        <v/>
      </c>
      <c r="E825" t="s">
        <v>896</v>
      </c>
      <c r="F825" t="s">
        <v>379</v>
      </c>
      <c r="G825" t="str">
        <f>""</f>
        <v/>
      </c>
      <c r="H825" t="str">
        <f>" 00"</f>
        <v xml:space="preserve"> 00</v>
      </c>
      <c r="I825">
        <v>0.01</v>
      </c>
      <c r="J825">
        <v>9999999.9900000002</v>
      </c>
      <c r="K825" t="s">
        <v>335</v>
      </c>
      <c r="L825" t="s">
        <v>336</v>
      </c>
      <c r="M825" t="s">
        <v>368</v>
      </c>
      <c r="P825" t="s">
        <v>230</v>
      </c>
      <c r="Q825" t="s">
        <v>230</v>
      </c>
      <c r="R825" t="s">
        <v>335</v>
      </c>
    </row>
    <row r="826" spans="1:18" x14ac:dyDescent="0.25">
      <c r="A826" t="str">
        <f>"42002"</f>
        <v>42002</v>
      </c>
      <c r="B826" t="str">
        <f>"05160"</f>
        <v>05160</v>
      </c>
      <c r="C826" t="str">
        <f>"1400"</f>
        <v>1400</v>
      </c>
      <c r="D826" t="str">
        <f>""</f>
        <v/>
      </c>
      <c r="E826" t="s">
        <v>897</v>
      </c>
      <c r="F826" t="s">
        <v>379</v>
      </c>
      <c r="G826" t="str">
        <f>""</f>
        <v/>
      </c>
      <c r="H826" t="str">
        <f>" 00"</f>
        <v xml:space="preserve"> 00</v>
      </c>
      <c r="I826">
        <v>0.01</v>
      </c>
      <c r="J826">
        <v>9999999.9900000002</v>
      </c>
      <c r="K826" t="s">
        <v>335</v>
      </c>
      <c r="L826" t="s">
        <v>336</v>
      </c>
      <c r="M826" t="s">
        <v>368</v>
      </c>
      <c r="P826" t="s">
        <v>230</v>
      </c>
      <c r="Q826" t="s">
        <v>230</v>
      </c>
      <c r="R826" t="s">
        <v>335</v>
      </c>
    </row>
    <row r="827" spans="1:18" x14ac:dyDescent="0.25">
      <c r="A827" t="str">
        <f>"42101"</f>
        <v>42101</v>
      </c>
      <c r="B827" t="str">
        <f>"05160"</f>
        <v>05160</v>
      </c>
      <c r="C827" t="str">
        <f>"1400"</f>
        <v>1400</v>
      </c>
      <c r="D827" t="str">
        <f>""</f>
        <v/>
      </c>
      <c r="E827" t="s">
        <v>898</v>
      </c>
      <c r="F827" t="s">
        <v>379</v>
      </c>
      <c r="G827" t="str">
        <f>""</f>
        <v/>
      </c>
      <c r="H827" t="str">
        <f>" 00"</f>
        <v xml:space="preserve"> 00</v>
      </c>
      <c r="I827">
        <v>0.01</v>
      </c>
      <c r="J827">
        <v>9999999.9900000002</v>
      </c>
      <c r="K827" t="s">
        <v>335</v>
      </c>
      <c r="L827" t="s">
        <v>336</v>
      </c>
      <c r="M827" t="s">
        <v>368</v>
      </c>
      <c r="P827" t="s">
        <v>230</v>
      </c>
      <c r="Q827" t="s">
        <v>230</v>
      </c>
      <c r="R827" t="s">
        <v>335</v>
      </c>
    </row>
    <row r="828" spans="1:18" x14ac:dyDescent="0.25">
      <c r="A828" t="str">
        <f>"42103"</f>
        <v>42103</v>
      </c>
      <c r="B828" t="str">
        <f>"05160"</f>
        <v>05160</v>
      </c>
      <c r="C828" t="str">
        <f>"1400"</f>
        <v>1400</v>
      </c>
      <c r="D828" t="str">
        <f>""</f>
        <v/>
      </c>
      <c r="E828" t="s">
        <v>899</v>
      </c>
      <c r="F828" t="s">
        <v>379</v>
      </c>
      <c r="G828" t="str">
        <f>""</f>
        <v/>
      </c>
      <c r="H828" t="str">
        <f>" 00"</f>
        <v xml:space="preserve"> 00</v>
      </c>
      <c r="I828">
        <v>0.01</v>
      </c>
      <c r="J828">
        <v>9999999.9900000002</v>
      </c>
      <c r="K828" t="s">
        <v>335</v>
      </c>
      <c r="L828" t="s">
        <v>336</v>
      </c>
      <c r="M828" t="s">
        <v>368</v>
      </c>
      <c r="P828" t="s">
        <v>230</v>
      </c>
      <c r="Q828" t="s">
        <v>230</v>
      </c>
      <c r="R828" t="s">
        <v>335</v>
      </c>
    </row>
    <row r="829" spans="1:18" x14ac:dyDescent="0.25">
      <c r="A829" t="str">
        <f>"42901"</f>
        <v>42901</v>
      </c>
      <c r="B829" t="str">
        <f>"05160"</f>
        <v>05160</v>
      </c>
      <c r="C829" t="str">
        <f>"1400"</f>
        <v>1400</v>
      </c>
      <c r="D829" t="str">
        <f>""</f>
        <v/>
      </c>
      <c r="E829" t="s">
        <v>900</v>
      </c>
      <c r="F829" t="s">
        <v>379</v>
      </c>
      <c r="G829" t="str">
        <f>""</f>
        <v/>
      </c>
      <c r="H829" t="str">
        <f>" 00"</f>
        <v xml:space="preserve"> 00</v>
      </c>
      <c r="I829">
        <v>0.01</v>
      </c>
      <c r="J829">
        <v>9999999.9900000002</v>
      </c>
      <c r="K829" t="s">
        <v>335</v>
      </c>
      <c r="L829" t="s">
        <v>336</v>
      </c>
      <c r="M829" t="s">
        <v>368</v>
      </c>
      <c r="P829" t="s">
        <v>230</v>
      </c>
      <c r="Q829" t="s">
        <v>230</v>
      </c>
      <c r="R829" t="s">
        <v>335</v>
      </c>
    </row>
    <row r="830" spans="1:18" x14ac:dyDescent="0.25">
      <c r="A830" t="str">
        <f>"84008"</f>
        <v>84008</v>
      </c>
      <c r="B830" t="str">
        <f>"07020"</f>
        <v>07020</v>
      </c>
      <c r="C830" t="str">
        <f>"1700"</f>
        <v>1700</v>
      </c>
      <c r="D830" t="str">
        <f>"84008"</f>
        <v>84008</v>
      </c>
      <c r="E830" t="s">
        <v>912</v>
      </c>
      <c r="F830" t="s">
        <v>904</v>
      </c>
      <c r="G830" t="str">
        <f>""</f>
        <v/>
      </c>
      <c r="H830" t="str">
        <f>" 00"</f>
        <v xml:space="preserve"> 00</v>
      </c>
      <c r="I830">
        <v>0.01</v>
      </c>
      <c r="J830">
        <v>9999999.9900000002</v>
      </c>
      <c r="K830" t="s">
        <v>57</v>
      </c>
      <c r="L830" t="s">
        <v>59</v>
      </c>
      <c r="P830" t="s">
        <v>107</v>
      </c>
      <c r="Q830" t="s">
        <v>107</v>
      </c>
      <c r="R830" t="s">
        <v>57</v>
      </c>
    </row>
    <row r="831" spans="1:18" x14ac:dyDescent="0.25">
      <c r="A831" t="str">
        <f>"84056"</f>
        <v>84056</v>
      </c>
      <c r="B831" t="str">
        <f>"07020"</f>
        <v>07020</v>
      </c>
      <c r="C831" t="str">
        <f>"1700"</f>
        <v>1700</v>
      </c>
      <c r="D831" t="str">
        <f>"84056"</f>
        <v>84056</v>
      </c>
      <c r="E831" t="s">
        <v>965</v>
      </c>
      <c r="F831" t="s">
        <v>904</v>
      </c>
      <c r="G831" t="str">
        <f>""</f>
        <v/>
      </c>
      <c r="H831" t="str">
        <f>" 00"</f>
        <v xml:space="preserve"> 00</v>
      </c>
      <c r="I831">
        <v>0.01</v>
      </c>
      <c r="J831">
        <v>9999999.9900000002</v>
      </c>
      <c r="K831" t="s">
        <v>57</v>
      </c>
      <c r="L831" t="s">
        <v>59</v>
      </c>
      <c r="P831" t="s">
        <v>107</v>
      </c>
      <c r="Q831" t="s">
        <v>107</v>
      </c>
      <c r="R831" t="s">
        <v>57</v>
      </c>
    </row>
    <row r="832" spans="1:18" x14ac:dyDescent="0.25">
      <c r="A832" t="str">
        <f>"84103"</f>
        <v>84103</v>
      </c>
      <c r="B832" t="str">
        <f>"07020"</f>
        <v>07020</v>
      </c>
      <c r="C832" t="str">
        <f>"1700"</f>
        <v>1700</v>
      </c>
      <c r="D832" t="str">
        <f>"84103"</f>
        <v>84103</v>
      </c>
      <c r="E832" t="s">
        <v>1002</v>
      </c>
      <c r="F832" t="s">
        <v>904</v>
      </c>
      <c r="G832" t="str">
        <f>""</f>
        <v/>
      </c>
      <c r="H832" t="str">
        <f>" 00"</f>
        <v xml:space="preserve"> 00</v>
      </c>
      <c r="I832">
        <v>0.01</v>
      </c>
      <c r="J832">
        <v>9999999.9900000002</v>
      </c>
      <c r="K832" t="s">
        <v>57</v>
      </c>
      <c r="L832" t="s">
        <v>1003</v>
      </c>
      <c r="M832" t="s">
        <v>59</v>
      </c>
      <c r="P832" t="s">
        <v>107</v>
      </c>
      <c r="Q832" t="s">
        <v>107</v>
      </c>
      <c r="R832" t="s">
        <v>1003</v>
      </c>
    </row>
    <row r="833" spans="1:18" x14ac:dyDescent="0.25">
      <c r="A833" t="str">
        <f>"84122"</f>
        <v>84122</v>
      </c>
      <c r="B833" t="str">
        <f>"07020"</f>
        <v>07020</v>
      </c>
      <c r="C833" t="str">
        <f>"1700"</f>
        <v>1700</v>
      </c>
      <c r="D833" t="str">
        <f>"84122"</f>
        <v>84122</v>
      </c>
      <c r="E833" t="s">
        <v>1016</v>
      </c>
      <c r="F833" t="s">
        <v>904</v>
      </c>
      <c r="G833" t="str">
        <f>""</f>
        <v/>
      </c>
      <c r="H833" t="str">
        <f>" 00"</f>
        <v xml:space="preserve"> 00</v>
      </c>
      <c r="I833">
        <v>0.01</v>
      </c>
      <c r="J833">
        <v>9999999.9900000002</v>
      </c>
      <c r="K833" t="s">
        <v>57</v>
      </c>
      <c r="L833" t="s">
        <v>59</v>
      </c>
      <c r="P833" t="s">
        <v>107</v>
      </c>
      <c r="Q833" t="s">
        <v>107</v>
      </c>
      <c r="R833" t="s">
        <v>59</v>
      </c>
    </row>
    <row r="834" spans="1:18" x14ac:dyDescent="0.25">
      <c r="A834" t="str">
        <f>"10001"</f>
        <v>10001</v>
      </c>
      <c r="B834" t="str">
        <f>"01405"</f>
        <v>01405</v>
      </c>
      <c r="C834" t="str">
        <f>"1300"</f>
        <v>1300</v>
      </c>
      <c r="D834" t="str">
        <f>"01405"</f>
        <v>01405</v>
      </c>
      <c r="E834" t="s">
        <v>20</v>
      </c>
      <c r="F834" t="s">
        <v>111</v>
      </c>
      <c r="G834" t="str">
        <f>""</f>
        <v/>
      </c>
      <c r="H834" t="str">
        <f>" 10"</f>
        <v xml:space="preserve"> 10</v>
      </c>
      <c r="I834">
        <v>0.01</v>
      </c>
      <c r="J834">
        <v>500</v>
      </c>
      <c r="K834" t="s">
        <v>112</v>
      </c>
      <c r="P834" t="s">
        <v>29</v>
      </c>
      <c r="Q834" t="s">
        <v>29</v>
      </c>
      <c r="R834" t="s">
        <v>112</v>
      </c>
    </row>
    <row r="835" spans="1:18" x14ac:dyDescent="0.25">
      <c r="A835" t="str">
        <f>"10001"</f>
        <v>10001</v>
      </c>
      <c r="B835" t="str">
        <f>"01405"</f>
        <v>01405</v>
      </c>
      <c r="C835" t="str">
        <f>"1300"</f>
        <v>1300</v>
      </c>
      <c r="D835" t="str">
        <f>"01405"</f>
        <v>01405</v>
      </c>
      <c r="E835" t="s">
        <v>20</v>
      </c>
      <c r="F835" t="s">
        <v>111</v>
      </c>
      <c r="G835" t="str">
        <f>""</f>
        <v/>
      </c>
      <c r="H835" t="str">
        <f>" 20"</f>
        <v xml:space="preserve"> 20</v>
      </c>
      <c r="I835">
        <v>500.01</v>
      </c>
      <c r="J835">
        <v>9999999.9900000002</v>
      </c>
      <c r="K835" t="s">
        <v>112</v>
      </c>
      <c r="P835" t="s">
        <v>29</v>
      </c>
      <c r="Q835" t="s">
        <v>29</v>
      </c>
      <c r="R835" t="s">
        <v>112</v>
      </c>
    </row>
    <row r="836" spans="1:18" x14ac:dyDescent="0.25">
      <c r="A836" t="str">
        <f>"10001"</f>
        <v>10001</v>
      </c>
      <c r="B836" t="str">
        <f>"05020"</f>
        <v>05020</v>
      </c>
      <c r="C836" t="str">
        <f>"1700"</f>
        <v>1700</v>
      </c>
      <c r="D836" t="str">
        <f>"05020"</f>
        <v>05020</v>
      </c>
      <c r="E836" t="s">
        <v>20</v>
      </c>
      <c r="F836" t="s">
        <v>351</v>
      </c>
      <c r="G836" t="str">
        <f>""</f>
        <v/>
      </c>
      <c r="H836" t="str">
        <f>" 00"</f>
        <v xml:space="preserve"> 00</v>
      </c>
      <c r="I836">
        <v>0.01</v>
      </c>
      <c r="J836">
        <v>9999999.9900000002</v>
      </c>
      <c r="K836" t="s">
        <v>352</v>
      </c>
      <c r="L836" t="s">
        <v>353</v>
      </c>
      <c r="M836" t="s">
        <v>354</v>
      </c>
      <c r="N836" t="s">
        <v>343</v>
      </c>
      <c r="P836" t="s">
        <v>107</v>
      </c>
      <c r="Q836" t="s">
        <v>107</v>
      </c>
      <c r="R836" t="s">
        <v>355</v>
      </c>
    </row>
    <row r="837" spans="1:18" x14ac:dyDescent="0.25">
      <c r="A837" t="str">
        <f>"11039"</f>
        <v>11039</v>
      </c>
      <c r="B837" t="str">
        <f>"05020"</f>
        <v>05020</v>
      </c>
      <c r="C837" t="str">
        <f>"1700"</f>
        <v>1700</v>
      </c>
      <c r="D837" t="str">
        <f>""</f>
        <v/>
      </c>
      <c r="E837" t="s">
        <v>436</v>
      </c>
      <c r="F837" t="s">
        <v>351</v>
      </c>
      <c r="G837" t="str">
        <f>""</f>
        <v/>
      </c>
      <c r="H837" t="str">
        <f>" 00"</f>
        <v xml:space="preserve"> 00</v>
      </c>
      <c r="I837">
        <v>0.01</v>
      </c>
      <c r="J837">
        <v>9999999.9900000002</v>
      </c>
      <c r="K837" t="s">
        <v>352</v>
      </c>
      <c r="L837" t="s">
        <v>353</v>
      </c>
      <c r="M837" t="s">
        <v>343</v>
      </c>
      <c r="N837" t="s">
        <v>354</v>
      </c>
      <c r="P837" t="s">
        <v>107</v>
      </c>
      <c r="Q837" t="s">
        <v>107</v>
      </c>
      <c r="R837" t="s">
        <v>352</v>
      </c>
    </row>
    <row r="838" spans="1:18" x14ac:dyDescent="0.25">
      <c r="A838" t="str">
        <f>"19372"</f>
        <v>19372</v>
      </c>
      <c r="B838" t="str">
        <f>"01820"</f>
        <v>01820</v>
      </c>
      <c r="C838" t="str">
        <f>"1300"</f>
        <v>1300</v>
      </c>
      <c r="D838" t="str">
        <f>"19372"</f>
        <v>19372</v>
      </c>
      <c r="E838" t="s">
        <v>726</v>
      </c>
      <c r="F838" t="s">
        <v>184</v>
      </c>
      <c r="G838" t="str">
        <f>"GR0019372"</f>
        <v>GR0019372</v>
      </c>
      <c r="H838" t="str">
        <f>" 00"</f>
        <v xml:space="preserve"> 00</v>
      </c>
      <c r="I838">
        <v>0.01</v>
      </c>
      <c r="J838">
        <v>9999999.9900000002</v>
      </c>
      <c r="K838" t="s">
        <v>645</v>
      </c>
      <c r="L838" t="s">
        <v>42</v>
      </c>
      <c r="M838" t="s">
        <v>40</v>
      </c>
      <c r="O838" t="s">
        <v>727</v>
      </c>
      <c r="P838" t="s">
        <v>107</v>
      </c>
      <c r="Q838" t="s">
        <v>107</v>
      </c>
      <c r="R838" t="s">
        <v>728</v>
      </c>
    </row>
    <row r="839" spans="1:18" x14ac:dyDescent="0.25">
      <c r="A839" t="str">
        <f>"33005"</f>
        <v>33005</v>
      </c>
      <c r="B839" t="str">
        <f>"01150"</f>
        <v>01150</v>
      </c>
      <c r="C839" t="str">
        <f>"1930"</f>
        <v>1930</v>
      </c>
      <c r="D839" t="str">
        <f>"01150A"</f>
        <v>01150A</v>
      </c>
      <c r="E839" t="s">
        <v>873</v>
      </c>
      <c r="F839" t="s">
        <v>874</v>
      </c>
      <c r="G839" t="str">
        <f>""</f>
        <v/>
      </c>
      <c r="H839" t="str">
        <f>" 10"</f>
        <v xml:space="preserve"> 10</v>
      </c>
      <c r="I839">
        <v>0.01</v>
      </c>
      <c r="J839">
        <v>500</v>
      </c>
      <c r="K839" t="s">
        <v>645</v>
      </c>
      <c r="L839" t="s">
        <v>42</v>
      </c>
      <c r="M839" t="s">
        <v>40</v>
      </c>
      <c r="N839" t="s">
        <v>646</v>
      </c>
      <c r="P839" t="s">
        <v>24</v>
      </c>
      <c r="Q839" t="s">
        <v>24</v>
      </c>
      <c r="R839" t="s">
        <v>646</v>
      </c>
    </row>
    <row r="840" spans="1:18" x14ac:dyDescent="0.25">
      <c r="A840" t="str">
        <f>"33005"</f>
        <v>33005</v>
      </c>
      <c r="B840" t="str">
        <f>"01150"</f>
        <v>01150</v>
      </c>
      <c r="C840" t="str">
        <f>"1930"</f>
        <v>1930</v>
      </c>
      <c r="D840" t="str">
        <f>"01150A"</f>
        <v>01150A</v>
      </c>
      <c r="E840" t="s">
        <v>873</v>
      </c>
      <c r="F840" t="s">
        <v>874</v>
      </c>
      <c r="G840" t="str">
        <f>""</f>
        <v/>
      </c>
      <c r="H840" t="str">
        <f>" 20"</f>
        <v xml:space="preserve"> 20</v>
      </c>
      <c r="I840">
        <v>500.01</v>
      </c>
      <c r="J840">
        <v>9999999.9900000002</v>
      </c>
      <c r="K840" t="s">
        <v>645</v>
      </c>
      <c r="L840" t="s">
        <v>42</v>
      </c>
      <c r="M840" t="s">
        <v>40</v>
      </c>
      <c r="P840" t="s">
        <v>24</v>
      </c>
      <c r="Q840" t="s">
        <v>24</v>
      </c>
      <c r="R840" t="s">
        <v>646</v>
      </c>
    </row>
    <row r="841" spans="1:18" x14ac:dyDescent="0.25">
      <c r="A841" t="str">
        <f>"33005"</f>
        <v>33005</v>
      </c>
      <c r="B841" t="str">
        <f>"01151"</f>
        <v>01151</v>
      </c>
      <c r="C841" t="str">
        <f>"1930"</f>
        <v>1930</v>
      </c>
      <c r="D841" t="str">
        <f>"01151"</f>
        <v>01151</v>
      </c>
      <c r="E841" t="s">
        <v>873</v>
      </c>
      <c r="F841" t="s">
        <v>875</v>
      </c>
      <c r="G841" t="str">
        <f>""</f>
        <v/>
      </c>
      <c r="H841" t="str">
        <f>" 10"</f>
        <v xml:space="preserve"> 10</v>
      </c>
      <c r="I841">
        <v>0.01</v>
      </c>
      <c r="J841">
        <v>500</v>
      </c>
      <c r="K841" t="s">
        <v>645</v>
      </c>
      <c r="L841" t="s">
        <v>42</v>
      </c>
      <c r="M841" t="s">
        <v>40</v>
      </c>
      <c r="N841" t="s">
        <v>646</v>
      </c>
      <c r="P841" t="s">
        <v>24</v>
      </c>
      <c r="Q841" t="s">
        <v>24</v>
      </c>
      <c r="R841" t="s">
        <v>646</v>
      </c>
    </row>
    <row r="842" spans="1:18" x14ac:dyDescent="0.25">
      <c r="A842" t="str">
        <f>"33005"</f>
        <v>33005</v>
      </c>
      <c r="B842" t="str">
        <f>"01151"</f>
        <v>01151</v>
      </c>
      <c r="C842" t="str">
        <f>"1930"</f>
        <v>1930</v>
      </c>
      <c r="D842" t="str">
        <f>"01151"</f>
        <v>01151</v>
      </c>
      <c r="E842" t="s">
        <v>873</v>
      </c>
      <c r="F842" t="s">
        <v>875</v>
      </c>
      <c r="G842" t="str">
        <f>""</f>
        <v/>
      </c>
      <c r="H842" t="str">
        <f>" 20"</f>
        <v xml:space="preserve"> 20</v>
      </c>
      <c r="I842">
        <v>500.01</v>
      </c>
      <c r="J842">
        <v>9999999.9900000002</v>
      </c>
      <c r="K842" t="s">
        <v>645</v>
      </c>
      <c r="L842" t="s">
        <v>42</v>
      </c>
      <c r="M842" t="s">
        <v>40</v>
      </c>
      <c r="P842" t="s">
        <v>24</v>
      </c>
      <c r="Q842" t="s">
        <v>24</v>
      </c>
      <c r="R842" t="s">
        <v>646</v>
      </c>
    </row>
    <row r="843" spans="1:18" x14ac:dyDescent="0.25">
      <c r="A843" t="str">
        <f>"33005"</f>
        <v>33005</v>
      </c>
      <c r="B843" t="str">
        <f>"01152"</f>
        <v>01152</v>
      </c>
      <c r="C843" t="str">
        <f>"1930"</f>
        <v>1930</v>
      </c>
      <c r="D843" t="str">
        <f>"01152"</f>
        <v>01152</v>
      </c>
      <c r="E843" t="s">
        <v>873</v>
      </c>
      <c r="F843" t="s">
        <v>876</v>
      </c>
      <c r="G843" t="str">
        <f>""</f>
        <v/>
      </c>
      <c r="H843" t="str">
        <f>" 10"</f>
        <v xml:space="preserve"> 10</v>
      </c>
      <c r="I843">
        <v>0.01</v>
      </c>
      <c r="J843">
        <v>500</v>
      </c>
      <c r="K843" t="s">
        <v>645</v>
      </c>
      <c r="L843" t="s">
        <v>42</v>
      </c>
      <c r="M843" t="s">
        <v>40</v>
      </c>
      <c r="N843" t="s">
        <v>646</v>
      </c>
      <c r="P843" t="s">
        <v>24</v>
      </c>
      <c r="Q843" t="s">
        <v>24</v>
      </c>
      <c r="R843" t="s">
        <v>646</v>
      </c>
    </row>
    <row r="844" spans="1:18" x14ac:dyDescent="0.25">
      <c r="A844" t="str">
        <f>"33005"</f>
        <v>33005</v>
      </c>
      <c r="B844" t="str">
        <f>"01152"</f>
        <v>01152</v>
      </c>
      <c r="C844" t="str">
        <f>"1930"</f>
        <v>1930</v>
      </c>
      <c r="D844" t="str">
        <f>"01152"</f>
        <v>01152</v>
      </c>
      <c r="E844" t="s">
        <v>873</v>
      </c>
      <c r="F844" t="s">
        <v>876</v>
      </c>
      <c r="G844" t="str">
        <f>""</f>
        <v/>
      </c>
      <c r="H844" t="str">
        <f>" 20"</f>
        <v xml:space="preserve"> 20</v>
      </c>
      <c r="I844">
        <v>500.01</v>
      </c>
      <c r="J844">
        <v>9999999.9900000002</v>
      </c>
      <c r="K844" t="s">
        <v>645</v>
      </c>
      <c r="L844" t="s">
        <v>42</v>
      </c>
      <c r="M844" t="s">
        <v>40</v>
      </c>
      <c r="P844" t="s">
        <v>24</v>
      </c>
      <c r="Q844" t="s">
        <v>24</v>
      </c>
      <c r="R844" t="s">
        <v>646</v>
      </c>
    </row>
    <row r="845" spans="1:18" x14ac:dyDescent="0.25">
      <c r="A845" t="str">
        <f>"33005"</f>
        <v>33005</v>
      </c>
      <c r="B845" t="str">
        <f>"01154"</f>
        <v>01154</v>
      </c>
      <c r="C845" t="str">
        <f>"1930"</f>
        <v>1930</v>
      </c>
      <c r="D845" t="str">
        <f>"01154"</f>
        <v>01154</v>
      </c>
      <c r="E845" t="s">
        <v>873</v>
      </c>
      <c r="F845" t="s">
        <v>877</v>
      </c>
      <c r="G845" t="str">
        <f>""</f>
        <v/>
      </c>
      <c r="H845" t="str">
        <f>" 10"</f>
        <v xml:space="preserve"> 10</v>
      </c>
      <c r="I845">
        <v>0.01</v>
      </c>
      <c r="J845">
        <v>500</v>
      </c>
      <c r="K845" t="s">
        <v>645</v>
      </c>
      <c r="L845" t="s">
        <v>42</v>
      </c>
      <c r="M845" t="s">
        <v>40</v>
      </c>
      <c r="N845" t="s">
        <v>646</v>
      </c>
      <c r="P845" t="s">
        <v>24</v>
      </c>
      <c r="Q845" t="s">
        <v>24</v>
      </c>
      <c r="R845" t="s">
        <v>646</v>
      </c>
    </row>
    <row r="846" spans="1:18" x14ac:dyDescent="0.25">
      <c r="A846" t="str">
        <f>"33005"</f>
        <v>33005</v>
      </c>
      <c r="B846" t="str">
        <f>"01154"</f>
        <v>01154</v>
      </c>
      <c r="C846" t="str">
        <f>"1930"</f>
        <v>1930</v>
      </c>
      <c r="D846" t="str">
        <f>"01154"</f>
        <v>01154</v>
      </c>
      <c r="E846" t="s">
        <v>873</v>
      </c>
      <c r="F846" t="s">
        <v>877</v>
      </c>
      <c r="G846" t="str">
        <f>""</f>
        <v/>
      </c>
      <c r="H846" t="str">
        <f>" 20"</f>
        <v xml:space="preserve"> 20</v>
      </c>
      <c r="I846">
        <v>500.01</v>
      </c>
      <c r="J846">
        <v>9999999.9900000002</v>
      </c>
      <c r="K846" t="s">
        <v>645</v>
      </c>
      <c r="L846" t="s">
        <v>42</v>
      </c>
      <c r="M846" t="s">
        <v>40</v>
      </c>
      <c r="P846" t="s">
        <v>24</v>
      </c>
      <c r="Q846" t="s">
        <v>24</v>
      </c>
      <c r="R846" t="s">
        <v>646</v>
      </c>
    </row>
    <row r="847" spans="1:18" x14ac:dyDescent="0.25">
      <c r="A847" t="str">
        <f>"33010"</f>
        <v>33010</v>
      </c>
      <c r="B847" t="str">
        <f>"01150"</f>
        <v>01150</v>
      </c>
      <c r="C847" t="str">
        <f>"1930"</f>
        <v>1930</v>
      </c>
      <c r="D847" t="str">
        <f>"01150B"</f>
        <v>01150B</v>
      </c>
      <c r="E847" t="s">
        <v>878</v>
      </c>
      <c r="F847" t="s">
        <v>874</v>
      </c>
      <c r="G847" t="str">
        <f>""</f>
        <v/>
      </c>
      <c r="H847" t="str">
        <f>" 10"</f>
        <v xml:space="preserve"> 10</v>
      </c>
      <c r="I847">
        <v>0.01</v>
      </c>
      <c r="J847">
        <v>500</v>
      </c>
      <c r="K847" t="s">
        <v>645</v>
      </c>
      <c r="L847" t="s">
        <v>42</v>
      </c>
      <c r="M847" t="s">
        <v>40</v>
      </c>
      <c r="N847" t="s">
        <v>646</v>
      </c>
      <c r="P847" t="s">
        <v>24</v>
      </c>
      <c r="Q847" t="s">
        <v>24</v>
      </c>
      <c r="R847" t="s">
        <v>646</v>
      </c>
    </row>
    <row r="848" spans="1:18" x14ac:dyDescent="0.25">
      <c r="A848" t="str">
        <f>"33010"</f>
        <v>33010</v>
      </c>
      <c r="B848" t="str">
        <f>"01150"</f>
        <v>01150</v>
      </c>
      <c r="C848" t="str">
        <f>"1930"</f>
        <v>1930</v>
      </c>
      <c r="D848" t="str">
        <f>"01150B"</f>
        <v>01150B</v>
      </c>
      <c r="E848" t="s">
        <v>878</v>
      </c>
      <c r="F848" t="s">
        <v>874</v>
      </c>
      <c r="G848" t="str">
        <f>""</f>
        <v/>
      </c>
      <c r="H848" t="str">
        <f>" 20"</f>
        <v xml:space="preserve"> 20</v>
      </c>
      <c r="I848">
        <v>500.01</v>
      </c>
      <c r="J848">
        <v>9999999.9900000002</v>
      </c>
      <c r="K848" t="s">
        <v>645</v>
      </c>
      <c r="L848" t="s">
        <v>42</v>
      </c>
      <c r="M848" t="s">
        <v>40</v>
      </c>
      <c r="P848" t="s">
        <v>24</v>
      </c>
      <c r="Q848" t="s">
        <v>24</v>
      </c>
      <c r="R848" t="s">
        <v>646</v>
      </c>
    </row>
    <row r="849" spans="1:18" x14ac:dyDescent="0.25">
      <c r="A849" t="str">
        <f>"33105"</f>
        <v>33105</v>
      </c>
      <c r="B849" t="str">
        <f>"01100"</f>
        <v>01100</v>
      </c>
      <c r="C849" t="str">
        <f>"1930"</f>
        <v>1930</v>
      </c>
      <c r="D849" t="str">
        <f>"01100"</f>
        <v>01100</v>
      </c>
      <c r="E849" t="s">
        <v>644</v>
      </c>
      <c r="F849" t="s">
        <v>644</v>
      </c>
      <c r="G849" t="str">
        <f>""</f>
        <v/>
      </c>
      <c r="H849" t="str">
        <f>" 10"</f>
        <v xml:space="preserve"> 10</v>
      </c>
      <c r="I849">
        <v>0.01</v>
      </c>
      <c r="J849">
        <v>500</v>
      </c>
      <c r="K849" t="s">
        <v>645</v>
      </c>
      <c r="L849" t="s">
        <v>42</v>
      </c>
      <c r="M849" t="s">
        <v>40</v>
      </c>
      <c r="N849" t="s">
        <v>646</v>
      </c>
      <c r="P849" t="s">
        <v>24</v>
      </c>
      <c r="Q849" t="s">
        <v>24</v>
      </c>
      <c r="R849" t="s">
        <v>646</v>
      </c>
    </row>
    <row r="850" spans="1:18" x14ac:dyDescent="0.25">
      <c r="A850" t="str">
        <f>"33105"</f>
        <v>33105</v>
      </c>
      <c r="B850" t="str">
        <f>"01100"</f>
        <v>01100</v>
      </c>
      <c r="C850" t="str">
        <f>"1930"</f>
        <v>1930</v>
      </c>
      <c r="D850" t="str">
        <f>"01100"</f>
        <v>01100</v>
      </c>
      <c r="E850" t="s">
        <v>644</v>
      </c>
      <c r="F850" t="s">
        <v>644</v>
      </c>
      <c r="G850" t="str">
        <f>""</f>
        <v/>
      </c>
      <c r="H850" t="str">
        <f>" 20"</f>
        <v xml:space="preserve"> 20</v>
      </c>
      <c r="I850">
        <v>500.01</v>
      </c>
      <c r="J850">
        <v>9999999.9900000002</v>
      </c>
      <c r="K850" t="s">
        <v>645</v>
      </c>
      <c r="L850" t="s">
        <v>42</v>
      </c>
      <c r="M850" t="s">
        <v>40</v>
      </c>
      <c r="N850" t="s">
        <v>41</v>
      </c>
      <c r="P850" t="s">
        <v>24</v>
      </c>
      <c r="Q850" t="s">
        <v>24</v>
      </c>
      <c r="R850" t="s">
        <v>646</v>
      </c>
    </row>
    <row r="851" spans="1:18" x14ac:dyDescent="0.25">
      <c r="A851" t="str">
        <f>"35025"</f>
        <v>35025</v>
      </c>
      <c r="B851" t="str">
        <f>"01100"</f>
        <v>01100</v>
      </c>
      <c r="C851" t="str">
        <f>"1930"</f>
        <v>1930</v>
      </c>
      <c r="D851" t="str">
        <f>"35025"</f>
        <v>35025</v>
      </c>
      <c r="E851" t="s">
        <v>888</v>
      </c>
      <c r="F851" t="s">
        <v>644</v>
      </c>
      <c r="G851" t="str">
        <f>""</f>
        <v/>
      </c>
      <c r="H851" t="str">
        <f>" 10"</f>
        <v xml:space="preserve"> 10</v>
      </c>
      <c r="I851">
        <v>0.01</v>
      </c>
      <c r="J851">
        <v>500</v>
      </c>
      <c r="K851" t="s">
        <v>645</v>
      </c>
      <c r="L851" t="s">
        <v>42</v>
      </c>
      <c r="M851" t="s">
        <v>40</v>
      </c>
      <c r="N851" t="s">
        <v>646</v>
      </c>
      <c r="P851" t="s">
        <v>24</v>
      </c>
      <c r="Q851" t="s">
        <v>24</v>
      </c>
      <c r="R851" t="s">
        <v>646</v>
      </c>
    </row>
    <row r="852" spans="1:18" x14ac:dyDescent="0.25">
      <c r="A852" t="str">
        <f>"35025"</f>
        <v>35025</v>
      </c>
      <c r="B852" t="str">
        <f>"01100"</f>
        <v>01100</v>
      </c>
      <c r="C852" t="str">
        <f>"1930"</f>
        <v>1930</v>
      </c>
      <c r="D852" t="str">
        <f>"35025"</f>
        <v>35025</v>
      </c>
      <c r="E852" t="s">
        <v>888</v>
      </c>
      <c r="F852" t="s">
        <v>644</v>
      </c>
      <c r="G852" t="str">
        <f>""</f>
        <v/>
      </c>
      <c r="H852" t="str">
        <f>" 20"</f>
        <v xml:space="preserve"> 20</v>
      </c>
      <c r="I852">
        <v>500.01</v>
      </c>
      <c r="J852">
        <v>9999999.9900000002</v>
      </c>
      <c r="K852" t="s">
        <v>645</v>
      </c>
      <c r="L852" t="s">
        <v>42</v>
      </c>
      <c r="M852" t="s">
        <v>40</v>
      </c>
      <c r="P852" t="s">
        <v>24</v>
      </c>
      <c r="Q852" t="s">
        <v>24</v>
      </c>
      <c r="R852" t="s">
        <v>646</v>
      </c>
    </row>
    <row r="853" spans="1:18" x14ac:dyDescent="0.25">
      <c r="A853" t="str">
        <f>"84136"</f>
        <v>84136</v>
      </c>
      <c r="B853" t="str">
        <f>"07020"</f>
        <v>07020</v>
      </c>
      <c r="C853" t="str">
        <f>"1700"</f>
        <v>1700</v>
      </c>
      <c r="D853" t="str">
        <f>"84136"</f>
        <v>84136</v>
      </c>
      <c r="E853" t="s">
        <v>1021</v>
      </c>
      <c r="F853" t="s">
        <v>904</v>
      </c>
      <c r="G853" t="str">
        <f>""</f>
        <v/>
      </c>
      <c r="H853" t="str">
        <f>" 00"</f>
        <v xml:space="preserve"> 00</v>
      </c>
      <c r="I853">
        <v>0.01</v>
      </c>
      <c r="J853">
        <v>9999999.9900000002</v>
      </c>
      <c r="K853" t="s">
        <v>1022</v>
      </c>
      <c r="L853" t="s">
        <v>1023</v>
      </c>
      <c r="P853" t="s">
        <v>107</v>
      </c>
      <c r="Q853" t="s">
        <v>107</v>
      </c>
      <c r="R853" t="s">
        <v>140</v>
      </c>
    </row>
    <row r="854" spans="1:18" x14ac:dyDescent="0.25">
      <c r="A854" t="str">
        <f>"84162"</f>
        <v>84162</v>
      </c>
      <c r="B854" t="str">
        <f>"07020"</f>
        <v>07020</v>
      </c>
      <c r="C854" t="str">
        <f>"1700"</f>
        <v>1700</v>
      </c>
      <c r="D854" t="str">
        <f>"84162"</f>
        <v>84162</v>
      </c>
      <c r="E854" t="s">
        <v>1038</v>
      </c>
      <c r="F854" t="s">
        <v>904</v>
      </c>
      <c r="G854" t="str">
        <f>""</f>
        <v/>
      </c>
      <c r="H854" t="str">
        <f>" 00"</f>
        <v xml:space="preserve"> 00</v>
      </c>
      <c r="I854">
        <v>0.01</v>
      </c>
      <c r="J854">
        <v>9999999.9900000002</v>
      </c>
      <c r="K854" t="s">
        <v>1037</v>
      </c>
      <c r="L854" t="s">
        <v>139</v>
      </c>
      <c r="P854" t="s">
        <v>107</v>
      </c>
      <c r="Q854" t="s">
        <v>107</v>
      </c>
      <c r="R854" t="s">
        <v>1037</v>
      </c>
    </row>
    <row r="855" spans="1:18" x14ac:dyDescent="0.25">
      <c r="A855" t="str">
        <f>"10001"</f>
        <v>10001</v>
      </c>
      <c r="B855" t="str">
        <f>"05090"</f>
        <v>05090</v>
      </c>
      <c r="C855" t="str">
        <f>"1700"</f>
        <v>1700</v>
      </c>
      <c r="D855" t="str">
        <f>"05090"</f>
        <v>05090</v>
      </c>
      <c r="E855" t="s">
        <v>20</v>
      </c>
      <c r="F855" t="s">
        <v>362</v>
      </c>
      <c r="G855" t="str">
        <f>""</f>
        <v/>
      </c>
      <c r="H855" t="str">
        <f>" 00"</f>
        <v xml:space="preserve"> 00</v>
      </c>
      <c r="I855">
        <v>0.01</v>
      </c>
      <c r="J855">
        <v>9999999.9900000002</v>
      </c>
      <c r="K855" t="s">
        <v>363</v>
      </c>
      <c r="L855" t="s">
        <v>343</v>
      </c>
      <c r="P855" t="s">
        <v>107</v>
      </c>
      <c r="Q855" t="s">
        <v>107</v>
      </c>
      <c r="R855" t="s">
        <v>363</v>
      </c>
    </row>
    <row r="856" spans="1:18" x14ac:dyDescent="0.25">
      <c r="A856" t="str">
        <f>"84151"</f>
        <v>84151</v>
      </c>
      <c r="B856" t="str">
        <f>"07020"</f>
        <v>07020</v>
      </c>
      <c r="C856" t="str">
        <f>"1700"</f>
        <v>1700</v>
      </c>
      <c r="D856" t="str">
        <f>"84151"</f>
        <v>84151</v>
      </c>
      <c r="E856" t="s">
        <v>1030</v>
      </c>
      <c r="F856" t="s">
        <v>904</v>
      </c>
      <c r="G856" t="str">
        <f>""</f>
        <v/>
      </c>
      <c r="H856" t="str">
        <f>" 00"</f>
        <v xml:space="preserve"> 00</v>
      </c>
      <c r="I856">
        <v>0.01</v>
      </c>
      <c r="J856">
        <v>9999999.9900000002</v>
      </c>
      <c r="K856" t="s">
        <v>58</v>
      </c>
      <c r="L856" t="s">
        <v>134</v>
      </c>
      <c r="M856" t="s">
        <v>59</v>
      </c>
      <c r="P856" t="s">
        <v>107</v>
      </c>
      <c r="Q856" t="s">
        <v>107</v>
      </c>
      <c r="R856" t="s">
        <v>58</v>
      </c>
    </row>
    <row r="857" spans="1:18" x14ac:dyDescent="0.25">
      <c r="A857" t="str">
        <f>"13007"</f>
        <v>13007</v>
      </c>
      <c r="B857" t="str">
        <f>"03050"</f>
        <v>03050</v>
      </c>
      <c r="C857" t="str">
        <f>"1400"</f>
        <v>1400</v>
      </c>
      <c r="D857" t="str">
        <f>"13007"</f>
        <v>13007</v>
      </c>
      <c r="E857" t="s">
        <v>456</v>
      </c>
      <c r="F857" t="s">
        <v>229</v>
      </c>
      <c r="G857" t="str">
        <f>""</f>
        <v/>
      </c>
      <c r="H857" t="str">
        <f>" 00"</f>
        <v xml:space="preserve"> 00</v>
      </c>
      <c r="I857">
        <v>0.01</v>
      </c>
      <c r="J857">
        <v>9999999.9900000002</v>
      </c>
      <c r="K857" t="s">
        <v>235</v>
      </c>
      <c r="L857" t="s">
        <v>217</v>
      </c>
      <c r="P857" t="s">
        <v>230</v>
      </c>
      <c r="Q857" t="s">
        <v>230</v>
      </c>
      <c r="R857" t="s">
        <v>231</v>
      </c>
    </row>
    <row r="858" spans="1:18" x14ac:dyDescent="0.25">
      <c r="A858" t="str">
        <f>"10001"</f>
        <v>10001</v>
      </c>
      <c r="B858" t="str">
        <f>"00163"</f>
        <v>00163</v>
      </c>
      <c r="C858" t="str">
        <f>"1400"</f>
        <v>1400</v>
      </c>
      <c r="D858" t="str">
        <f>"00163"</f>
        <v>00163</v>
      </c>
      <c r="E858" t="s">
        <v>20</v>
      </c>
      <c r="F858" t="s">
        <v>30</v>
      </c>
      <c r="G858" t="str">
        <f>""</f>
        <v/>
      </c>
      <c r="H858" t="str">
        <f>" 00"</f>
        <v xml:space="preserve"> 00</v>
      </c>
      <c r="I858">
        <v>0.01</v>
      </c>
      <c r="J858">
        <v>9999999.9900000002</v>
      </c>
      <c r="K858" t="s">
        <v>31</v>
      </c>
      <c r="L858" t="s">
        <v>32</v>
      </c>
      <c r="P858" t="s">
        <v>24</v>
      </c>
      <c r="Q858" t="s">
        <v>24</v>
      </c>
      <c r="R858" t="s">
        <v>31</v>
      </c>
    </row>
    <row r="859" spans="1:18" x14ac:dyDescent="0.25">
      <c r="A859" t="str">
        <f>"10001"</f>
        <v>10001</v>
      </c>
      <c r="B859" t="str">
        <f>"03000"</f>
        <v>03000</v>
      </c>
      <c r="C859" t="str">
        <f>"1400"</f>
        <v>1400</v>
      </c>
      <c r="D859" t="str">
        <f>"03000A"</f>
        <v>03000A</v>
      </c>
      <c r="E859" t="s">
        <v>20</v>
      </c>
      <c r="F859" t="s">
        <v>216</v>
      </c>
      <c r="G859" t="str">
        <f>""</f>
        <v/>
      </c>
      <c r="H859" t="str">
        <f>" 00"</f>
        <v xml:space="preserve"> 00</v>
      </c>
      <c r="I859">
        <v>0.01</v>
      </c>
      <c r="J859">
        <v>9999999.9900000002</v>
      </c>
      <c r="K859" t="s">
        <v>31</v>
      </c>
      <c r="L859" t="s">
        <v>217</v>
      </c>
      <c r="P859" t="s">
        <v>24</v>
      </c>
      <c r="Q859" t="s">
        <v>24</v>
      </c>
      <c r="R859" t="s">
        <v>31</v>
      </c>
    </row>
    <row r="860" spans="1:18" x14ac:dyDescent="0.25">
      <c r="A860" t="str">
        <f>"10001"</f>
        <v>10001</v>
      </c>
      <c r="B860" t="str">
        <f>"03018"</f>
        <v>03018</v>
      </c>
      <c r="C860" t="str">
        <f>"1100"</f>
        <v>1100</v>
      </c>
      <c r="D860" t="str">
        <f>"03018"</f>
        <v>03018</v>
      </c>
      <c r="E860" t="s">
        <v>20</v>
      </c>
      <c r="F860" t="s">
        <v>223</v>
      </c>
      <c r="G860" t="str">
        <f>""</f>
        <v/>
      </c>
      <c r="H860" t="str">
        <f>" 00"</f>
        <v xml:space="preserve"> 00</v>
      </c>
      <c r="I860">
        <v>0.01</v>
      </c>
      <c r="J860">
        <v>9999999.9900000002</v>
      </c>
      <c r="K860" t="s">
        <v>31</v>
      </c>
      <c r="L860" t="s">
        <v>217</v>
      </c>
      <c r="P860" t="s">
        <v>24</v>
      </c>
      <c r="Q860" t="s">
        <v>24</v>
      </c>
      <c r="R860" t="s">
        <v>31</v>
      </c>
    </row>
    <row r="861" spans="1:18" x14ac:dyDescent="0.25">
      <c r="A861" t="str">
        <f>"10001"</f>
        <v>10001</v>
      </c>
      <c r="B861" t="str">
        <f>"03020"</f>
        <v>03020</v>
      </c>
      <c r="C861" t="str">
        <f>"1400"</f>
        <v>1400</v>
      </c>
      <c r="D861" t="str">
        <f>"03020"</f>
        <v>03020</v>
      </c>
      <c r="E861" t="s">
        <v>20</v>
      </c>
      <c r="F861" t="s">
        <v>224</v>
      </c>
      <c r="G861" t="str">
        <f>""</f>
        <v/>
      </c>
      <c r="H861" t="str">
        <f>" 00"</f>
        <v xml:space="preserve"> 00</v>
      </c>
      <c r="I861">
        <v>0.01</v>
      </c>
      <c r="J861">
        <v>9999999.9900000002</v>
      </c>
      <c r="K861" t="s">
        <v>31</v>
      </c>
      <c r="L861" t="s">
        <v>217</v>
      </c>
      <c r="P861" t="s">
        <v>24</v>
      </c>
      <c r="Q861" t="s">
        <v>24</v>
      </c>
      <c r="R861" t="s">
        <v>31</v>
      </c>
    </row>
    <row r="862" spans="1:18" x14ac:dyDescent="0.25">
      <c r="A862" t="str">
        <f>"10001"</f>
        <v>10001</v>
      </c>
      <c r="B862" t="str">
        <f>"03022"</f>
        <v>03022</v>
      </c>
      <c r="C862" t="str">
        <f>"1300"</f>
        <v>1300</v>
      </c>
      <c r="D862" t="str">
        <f>"03022"</f>
        <v>03022</v>
      </c>
      <c r="E862" t="s">
        <v>20</v>
      </c>
      <c r="F862" t="s">
        <v>225</v>
      </c>
      <c r="G862" t="str">
        <f>""</f>
        <v/>
      </c>
      <c r="H862" t="str">
        <f>" 00"</f>
        <v xml:space="preserve"> 00</v>
      </c>
      <c r="I862">
        <v>0.01</v>
      </c>
      <c r="J862">
        <v>9999999.9900000002</v>
      </c>
      <c r="K862" t="s">
        <v>31</v>
      </c>
      <c r="L862" t="s">
        <v>217</v>
      </c>
      <c r="P862" t="s">
        <v>24</v>
      </c>
      <c r="Q862" t="s">
        <v>24</v>
      </c>
      <c r="R862" t="s">
        <v>31</v>
      </c>
    </row>
    <row r="863" spans="1:18" x14ac:dyDescent="0.25">
      <c r="A863" t="str">
        <f>"10001"</f>
        <v>10001</v>
      </c>
      <c r="B863" t="str">
        <f>"03024"</f>
        <v>03024</v>
      </c>
      <c r="C863" t="str">
        <f>"1700"</f>
        <v>1700</v>
      </c>
      <c r="D863" t="str">
        <f>"03024"</f>
        <v>03024</v>
      </c>
      <c r="E863" t="s">
        <v>20</v>
      </c>
      <c r="F863" t="s">
        <v>226</v>
      </c>
      <c r="G863" t="str">
        <f>""</f>
        <v/>
      </c>
      <c r="H863" t="str">
        <f>" 00"</f>
        <v xml:space="preserve"> 00</v>
      </c>
      <c r="I863">
        <v>0.01</v>
      </c>
      <c r="J863">
        <v>9999999.9900000002</v>
      </c>
      <c r="K863" t="s">
        <v>31</v>
      </c>
      <c r="L863" t="s">
        <v>217</v>
      </c>
      <c r="P863" t="s">
        <v>24</v>
      </c>
      <c r="Q863" t="s">
        <v>24</v>
      </c>
      <c r="R863" t="s">
        <v>31</v>
      </c>
    </row>
    <row r="864" spans="1:18" x14ac:dyDescent="0.25">
      <c r="A864" t="str">
        <f>"10001"</f>
        <v>10001</v>
      </c>
      <c r="B864" t="str">
        <f>"03026"</f>
        <v>03026</v>
      </c>
      <c r="C864" t="str">
        <f>"1400"</f>
        <v>1400</v>
      </c>
      <c r="D864" t="str">
        <f>"03026"</f>
        <v>03026</v>
      </c>
      <c r="E864" t="s">
        <v>20</v>
      </c>
      <c r="F864" t="s">
        <v>227</v>
      </c>
      <c r="G864" t="str">
        <f>""</f>
        <v/>
      </c>
      <c r="H864" t="str">
        <f>" 00"</f>
        <v xml:space="preserve"> 00</v>
      </c>
      <c r="I864">
        <v>0.01</v>
      </c>
      <c r="J864">
        <v>9999999.9900000002</v>
      </c>
      <c r="K864" t="s">
        <v>31</v>
      </c>
      <c r="L864" t="s">
        <v>217</v>
      </c>
      <c r="P864" t="s">
        <v>24</v>
      </c>
      <c r="Q864" t="s">
        <v>24</v>
      </c>
      <c r="R864" t="s">
        <v>31</v>
      </c>
    </row>
    <row r="865" spans="1:18" x14ac:dyDescent="0.25">
      <c r="A865" t="str">
        <f>"10001"</f>
        <v>10001</v>
      </c>
      <c r="B865" t="str">
        <f>"03030"</f>
        <v>03030</v>
      </c>
      <c r="C865" t="str">
        <f>"1500"</f>
        <v>1500</v>
      </c>
      <c r="D865" t="str">
        <f>"03030"</f>
        <v>03030</v>
      </c>
      <c r="E865" t="s">
        <v>20</v>
      </c>
      <c r="F865" t="s">
        <v>228</v>
      </c>
      <c r="G865" t="str">
        <f>""</f>
        <v/>
      </c>
      <c r="H865" t="str">
        <f>" 00"</f>
        <v xml:space="preserve"> 00</v>
      </c>
      <c r="I865">
        <v>0.01</v>
      </c>
      <c r="J865">
        <v>9999999.9900000002</v>
      </c>
      <c r="K865" t="s">
        <v>31</v>
      </c>
      <c r="L865" t="s">
        <v>217</v>
      </c>
      <c r="P865" t="s">
        <v>24</v>
      </c>
      <c r="Q865" t="s">
        <v>24</v>
      </c>
      <c r="R865" t="s">
        <v>31</v>
      </c>
    </row>
    <row r="866" spans="1:18" x14ac:dyDescent="0.25">
      <c r="A866" t="str">
        <f>"10001"</f>
        <v>10001</v>
      </c>
      <c r="B866" t="str">
        <f>"03510"</f>
        <v>03510</v>
      </c>
      <c r="C866" t="str">
        <f>"1400"</f>
        <v>1400</v>
      </c>
      <c r="D866" t="str">
        <f>""</f>
        <v/>
      </c>
      <c r="E866" t="s">
        <v>20</v>
      </c>
      <c r="F866" t="s">
        <v>275</v>
      </c>
      <c r="G866" t="str">
        <f>""</f>
        <v/>
      </c>
      <c r="H866" t="str">
        <f>" 00"</f>
        <v xml:space="preserve"> 00</v>
      </c>
      <c r="I866">
        <v>0.01</v>
      </c>
      <c r="J866">
        <v>9999999.9900000002</v>
      </c>
      <c r="K866" t="s">
        <v>31</v>
      </c>
      <c r="L866" t="s">
        <v>217</v>
      </c>
      <c r="P866" t="s">
        <v>230</v>
      </c>
      <c r="Q866" t="s">
        <v>230</v>
      </c>
      <c r="R866" t="s">
        <v>31</v>
      </c>
    </row>
    <row r="867" spans="1:18" x14ac:dyDescent="0.25">
      <c r="A867" t="str">
        <f>"10001"</f>
        <v>10001</v>
      </c>
      <c r="B867" t="str">
        <f>"03520"</f>
        <v>03520</v>
      </c>
      <c r="C867" t="str">
        <f>"1400"</f>
        <v>1400</v>
      </c>
      <c r="D867" t="str">
        <f>""</f>
        <v/>
      </c>
      <c r="E867" t="s">
        <v>20</v>
      </c>
      <c r="F867" t="s">
        <v>276</v>
      </c>
      <c r="G867" t="str">
        <f>""</f>
        <v/>
      </c>
      <c r="H867" t="str">
        <f>" 00"</f>
        <v xml:space="preserve"> 00</v>
      </c>
      <c r="I867">
        <v>0.01</v>
      </c>
      <c r="J867">
        <v>9999999.9900000002</v>
      </c>
      <c r="K867" t="s">
        <v>31</v>
      </c>
      <c r="L867" t="s">
        <v>217</v>
      </c>
      <c r="P867" t="s">
        <v>230</v>
      </c>
      <c r="Q867" t="s">
        <v>230</v>
      </c>
      <c r="R867" t="s">
        <v>31</v>
      </c>
    </row>
    <row r="868" spans="1:18" x14ac:dyDescent="0.25">
      <c r="A868" t="str">
        <f>"10001"</f>
        <v>10001</v>
      </c>
      <c r="B868" t="str">
        <f>"03530"</f>
        <v>03530</v>
      </c>
      <c r="C868" t="str">
        <f>"1400"</f>
        <v>1400</v>
      </c>
      <c r="D868" t="str">
        <f>""</f>
        <v/>
      </c>
      <c r="E868" t="s">
        <v>20</v>
      </c>
      <c r="F868" t="s">
        <v>277</v>
      </c>
      <c r="G868" t="str">
        <f>""</f>
        <v/>
      </c>
      <c r="H868" t="str">
        <f>" 00"</f>
        <v xml:space="preserve"> 00</v>
      </c>
      <c r="I868">
        <v>0.01</v>
      </c>
      <c r="J868">
        <v>9999999.9900000002</v>
      </c>
      <c r="K868" t="s">
        <v>31</v>
      </c>
      <c r="L868" t="s">
        <v>217</v>
      </c>
      <c r="P868" t="s">
        <v>230</v>
      </c>
      <c r="Q868" t="s">
        <v>230</v>
      </c>
      <c r="R868" t="s">
        <v>31</v>
      </c>
    </row>
    <row r="869" spans="1:18" x14ac:dyDescent="0.25">
      <c r="A869" t="str">
        <f>"10001"</f>
        <v>10001</v>
      </c>
      <c r="B869" t="str">
        <f>"03531"</f>
        <v>03531</v>
      </c>
      <c r="C869" t="str">
        <f>"1400"</f>
        <v>1400</v>
      </c>
      <c r="D869" t="str">
        <f>"03531"</f>
        <v>03531</v>
      </c>
      <c r="E869" t="s">
        <v>20</v>
      </c>
      <c r="F869" t="s">
        <v>278</v>
      </c>
      <c r="G869" t="str">
        <f>""</f>
        <v/>
      </c>
      <c r="H869" t="str">
        <f>" 00"</f>
        <v xml:space="preserve"> 00</v>
      </c>
      <c r="I869">
        <v>0.01</v>
      </c>
      <c r="J869">
        <v>9999999.9900000002</v>
      </c>
      <c r="K869" t="s">
        <v>31</v>
      </c>
      <c r="L869" t="s">
        <v>217</v>
      </c>
      <c r="P869" t="s">
        <v>230</v>
      </c>
      <c r="Q869" t="s">
        <v>230</v>
      </c>
      <c r="R869" t="s">
        <v>31</v>
      </c>
    </row>
    <row r="870" spans="1:18" x14ac:dyDescent="0.25">
      <c r="A870" t="str">
        <f>"10001"</f>
        <v>10001</v>
      </c>
      <c r="B870" t="str">
        <f>"03540"</f>
        <v>03540</v>
      </c>
      <c r="C870" t="str">
        <f>"1400"</f>
        <v>1400</v>
      </c>
      <c r="D870" t="str">
        <f>""</f>
        <v/>
      </c>
      <c r="E870" t="s">
        <v>20</v>
      </c>
      <c r="F870" t="s">
        <v>282</v>
      </c>
      <c r="G870" t="str">
        <f>""</f>
        <v/>
      </c>
      <c r="H870" t="str">
        <f>" 00"</f>
        <v xml:space="preserve"> 00</v>
      </c>
      <c r="I870">
        <v>0.01</v>
      </c>
      <c r="J870">
        <v>9999999.9900000002</v>
      </c>
      <c r="K870" t="s">
        <v>31</v>
      </c>
      <c r="L870" t="s">
        <v>217</v>
      </c>
      <c r="P870" t="s">
        <v>230</v>
      </c>
      <c r="Q870" t="s">
        <v>230</v>
      </c>
      <c r="R870" t="s">
        <v>31</v>
      </c>
    </row>
    <row r="871" spans="1:18" x14ac:dyDescent="0.25">
      <c r="A871" t="str">
        <f>"10001"</f>
        <v>10001</v>
      </c>
      <c r="B871" t="str">
        <f>"03541"</f>
        <v>03541</v>
      </c>
      <c r="C871" t="str">
        <f>"1400"</f>
        <v>1400</v>
      </c>
      <c r="D871" t="str">
        <f>"03541"</f>
        <v>03541</v>
      </c>
      <c r="E871" t="s">
        <v>20</v>
      </c>
      <c r="F871" t="s">
        <v>283</v>
      </c>
      <c r="G871" t="str">
        <f>""</f>
        <v/>
      </c>
      <c r="H871" t="str">
        <f>" 00"</f>
        <v xml:space="preserve"> 00</v>
      </c>
      <c r="I871">
        <v>0.01</v>
      </c>
      <c r="J871">
        <v>9999999.9900000002</v>
      </c>
      <c r="K871" t="s">
        <v>31</v>
      </c>
      <c r="L871" t="s">
        <v>217</v>
      </c>
      <c r="P871" t="s">
        <v>230</v>
      </c>
      <c r="Q871" t="s">
        <v>230</v>
      </c>
      <c r="R871" t="s">
        <v>31</v>
      </c>
    </row>
    <row r="872" spans="1:18" x14ac:dyDescent="0.25">
      <c r="A872" t="str">
        <f>"10001"</f>
        <v>10001</v>
      </c>
      <c r="B872" t="str">
        <f>"03544"</f>
        <v>03544</v>
      </c>
      <c r="C872" t="str">
        <f>"1400"</f>
        <v>1400</v>
      </c>
      <c r="D872" t="str">
        <f>"03544"</f>
        <v>03544</v>
      </c>
      <c r="E872" t="s">
        <v>20</v>
      </c>
      <c r="F872" t="s">
        <v>285</v>
      </c>
      <c r="G872" t="str">
        <f>""</f>
        <v/>
      </c>
      <c r="H872" t="str">
        <f>" 00"</f>
        <v xml:space="preserve"> 00</v>
      </c>
      <c r="I872">
        <v>0.01</v>
      </c>
      <c r="J872">
        <v>9999999.9900000002</v>
      </c>
      <c r="K872" t="s">
        <v>31</v>
      </c>
      <c r="L872" t="s">
        <v>217</v>
      </c>
      <c r="P872" t="s">
        <v>230</v>
      </c>
      <c r="Q872" t="s">
        <v>230</v>
      </c>
      <c r="R872" t="s">
        <v>31</v>
      </c>
    </row>
    <row r="873" spans="1:18" x14ac:dyDescent="0.25">
      <c r="A873" t="str">
        <f>"10001"</f>
        <v>10001</v>
      </c>
      <c r="B873" t="str">
        <f>"03545"</f>
        <v>03545</v>
      </c>
      <c r="C873" t="str">
        <f>"1400"</f>
        <v>1400</v>
      </c>
      <c r="D873" t="str">
        <f>"03545"</f>
        <v>03545</v>
      </c>
      <c r="E873" t="s">
        <v>20</v>
      </c>
      <c r="F873" t="s">
        <v>286</v>
      </c>
      <c r="G873" t="str">
        <f>""</f>
        <v/>
      </c>
      <c r="H873" t="str">
        <f>" 00"</f>
        <v xml:space="preserve"> 00</v>
      </c>
      <c r="I873">
        <v>0.01</v>
      </c>
      <c r="J873">
        <v>9999999.9900000002</v>
      </c>
      <c r="K873" t="s">
        <v>31</v>
      </c>
      <c r="L873" t="s">
        <v>217</v>
      </c>
      <c r="P873" t="s">
        <v>230</v>
      </c>
      <c r="Q873" t="s">
        <v>230</v>
      </c>
      <c r="R873" t="s">
        <v>31</v>
      </c>
    </row>
    <row r="874" spans="1:18" x14ac:dyDescent="0.25">
      <c r="A874" t="str">
        <f>"10001"</f>
        <v>10001</v>
      </c>
      <c r="B874" t="str">
        <f>"03546"</f>
        <v>03546</v>
      </c>
      <c r="C874" t="str">
        <f>"1400"</f>
        <v>1400</v>
      </c>
      <c r="D874" t="str">
        <f>"03546"</f>
        <v>03546</v>
      </c>
      <c r="E874" t="s">
        <v>20</v>
      </c>
      <c r="F874" t="s">
        <v>287</v>
      </c>
      <c r="G874" t="str">
        <f>""</f>
        <v/>
      </c>
      <c r="H874" t="str">
        <f>" 00"</f>
        <v xml:space="preserve"> 00</v>
      </c>
      <c r="I874">
        <v>0.01</v>
      </c>
      <c r="J874">
        <v>9999999.9900000002</v>
      </c>
      <c r="K874" t="s">
        <v>31</v>
      </c>
      <c r="L874" t="s">
        <v>217</v>
      </c>
      <c r="P874" t="s">
        <v>230</v>
      </c>
      <c r="Q874" t="s">
        <v>230</v>
      </c>
      <c r="R874" t="s">
        <v>31</v>
      </c>
    </row>
    <row r="875" spans="1:18" x14ac:dyDescent="0.25">
      <c r="A875" t="str">
        <f>"10001"</f>
        <v>10001</v>
      </c>
      <c r="B875" t="str">
        <f>"03547"</f>
        <v>03547</v>
      </c>
      <c r="C875" t="str">
        <f>"1400"</f>
        <v>1400</v>
      </c>
      <c r="D875" t="str">
        <f>"03547"</f>
        <v>03547</v>
      </c>
      <c r="E875" t="s">
        <v>20</v>
      </c>
      <c r="F875" t="s">
        <v>288</v>
      </c>
      <c r="G875" t="str">
        <f>""</f>
        <v/>
      </c>
      <c r="H875" t="str">
        <f>" 00"</f>
        <v xml:space="preserve"> 00</v>
      </c>
      <c r="I875">
        <v>0.01</v>
      </c>
      <c r="J875">
        <v>9999999.9900000002</v>
      </c>
      <c r="K875" t="s">
        <v>31</v>
      </c>
      <c r="L875" t="s">
        <v>217</v>
      </c>
      <c r="P875" t="s">
        <v>230</v>
      </c>
      <c r="Q875" t="s">
        <v>230</v>
      </c>
      <c r="R875" t="s">
        <v>31</v>
      </c>
    </row>
    <row r="876" spans="1:18" x14ac:dyDescent="0.25">
      <c r="A876" t="str">
        <f>"10001"</f>
        <v>10001</v>
      </c>
      <c r="B876" t="str">
        <f>"03560"</f>
        <v>03560</v>
      </c>
      <c r="C876" t="str">
        <f>"1400"</f>
        <v>1400</v>
      </c>
      <c r="D876" t="str">
        <f>""</f>
        <v/>
      </c>
      <c r="E876" t="s">
        <v>20</v>
      </c>
      <c r="F876" t="s">
        <v>289</v>
      </c>
      <c r="G876" t="str">
        <f>""</f>
        <v/>
      </c>
      <c r="H876" t="str">
        <f>" 00"</f>
        <v xml:space="preserve"> 00</v>
      </c>
      <c r="I876">
        <v>0.01</v>
      </c>
      <c r="J876">
        <v>9999999.9900000002</v>
      </c>
      <c r="K876" t="s">
        <v>31</v>
      </c>
      <c r="L876" t="s">
        <v>217</v>
      </c>
      <c r="P876" t="s">
        <v>230</v>
      </c>
      <c r="Q876" t="s">
        <v>230</v>
      </c>
      <c r="R876" t="s">
        <v>31</v>
      </c>
    </row>
    <row r="877" spans="1:18" x14ac:dyDescent="0.25">
      <c r="A877" t="str">
        <f>"10001"</f>
        <v>10001</v>
      </c>
      <c r="B877" t="str">
        <f>"03570"</f>
        <v>03570</v>
      </c>
      <c r="C877" t="str">
        <f>"1400"</f>
        <v>1400</v>
      </c>
      <c r="D877" t="str">
        <f>""</f>
        <v/>
      </c>
      <c r="E877" t="s">
        <v>20</v>
      </c>
      <c r="F877" t="s">
        <v>290</v>
      </c>
      <c r="G877" t="str">
        <f>""</f>
        <v/>
      </c>
      <c r="H877" t="str">
        <f>" 00"</f>
        <v xml:space="preserve"> 00</v>
      </c>
      <c r="I877">
        <v>0.01</v>
      </c>
      <c r="J877">
        <v>9999999.9900000002</v>
      </c>
      <c r="K877" t="s">
        <v>31</v>
      </c>
      <c r="L877" t="s">
        <v>217</v>
      </c>
      <c r="P877" t="s">
        <v>230</v>
      </c>
      <c r="Q877" t="s">
        <v>230</v>
      </c>
      <c r="R877" t="s">
        <v>31</v>
      </c>
    </row>
    <row r="878" spans="1:18" x14ac:dyDescent="0.25">
      <c r="A878" t="str">
        <f>"10001"</f>
        <v>10001</v>
      </c>
      <c r="B878" t="str">
        <f>"03575"</f>
        <v>03575</v>
      </c>
      <c r="C878" t="str">
        <f>"1400"</f>
        <v>1400</v>
      </c>
      <c r="D878" t="str">
        <f>""</f>
        <v/>
      </c>
      <c r="E878" t="s">
        <v>20</v>
      </c>
      <c r="F878" t="s">
        <v>291</v>
      </c>
      <c r="G878" t="str">
        <f>""</f>
        <v/>
      </c>
      <c r="H878" t="str">
        <f>" 00"</f>
        <v xml:space="preserve"> 00</v>
      </c>
      <c r="I878">
        <v>0.01</v>
      </c>
      <c r="J878">
        <v>9999999.9900000002</v>
      </c>
      <c r="K878" t="s">
        <v>31</v>
      </c>
      <c r="L878" t="s">
        <v>217</v>
      </c>
      <c r="P878" t="s">
        <v>230</v>
      </c>
      <c r="Q878" t="s">
        <v>230</v>
      </c>
      <c r="R878" t="s">
        <v>31</v>
      </c>
    </row>
    <row r="879" spans="1:18" x14ac:dyDescent="0.25">
      <c r="A879" t="str">
        <f>"10001"</f>
        <v>10001</v>
      </c>
      <c r="B879" t="str">
        <f>"03581"</f>
        <v>03581</v>
      </c>
      <c r="C879" t="str">
        <f>"1400"</f>
        <v>1400</v>
      </c>
      <c r="D879" t="str">
        <f>""</f>
        <v/>
      </c>
      <c r="E879" t="s">
        <v>20</v>
      </c>
      <c r="F879" t="s">
        <v>292</v>
      </c>
      <c r="G879" t="str">
        <f>""</f>
        <v/>
      </c>
      <c r="H879" t="str">
        <f>" 00"</f>
        <v xml:space="preserve"> 00</v>
      </c>
      <c r="I879">
        <v>0.01</v>
      </c>
      <c r="J879">
        <v>9999999.9900000002</v>
      </c>
      <c r="K879" t="s">
        <v>31</v>
      </c>
      <c r="L879" t="s">
        <v>217</v>
      </c>
      <c r="P879" t="s">
        <v>230</v>
      </c>
      <c r="Q879" t="s">
        <v>230</v>
      </c>
      <c r="R879" t="s">
        <v>31</v>
      </c>
    </row>
    <row r="880" spans="1:18" x14ac:dyDescent="0.25">
      <c r="A880" t="str">
        <f>"10001"</f>
        <v>10001</v>
      </c>
      <c r="B880" t="str">
        <f>"03585"</f>
        <v>03585</v>
      </c>
      <c r="C880" t="str">
        <f>"1400"</f>
        <v>1400</v>
      </c>
      <c r="D880" t="str">
        <f>""</f>
        <v/>
      </c>
      <c r="E880" t="s">
        <v>20</v>
      </c>
      <c r="F880" t="s">
        <v>293</v>
      </c>
      <c r="G880" t="str">
        <f>""</f>
        <v/>
      </c>
      <c r="H880" t="str">
        <f>" 00"</f>
        <v xml:space="preserve"> 00</v>
      </c>
      <c r="I880">
        <v>0.01</v>
      </c>
      <c r="J880">
        <v>9999999.9900000002</v>
      </c>
      <c r="K880" t="s">
        <v>31</v>
      </c>
      <c r="L880" t="s">
        <v>217</v>
      </c>
      <c r="P880" t="s">
        <v>230</v>
      </c>
      <c r="Q880" t="s">
        <v>230</v>
      </c>
      <c r="R880" t="s">
        <v>31</v>
      </c>
    </row>
    <row r="881" spans="1:18" x14ac:dyDescent="0.25">
      <c r="A881" t="str">
        <f>"10001"</f>
        <v>10001</v>
      </c>
      <c r="B881" t="str">
        <f>"03591"</f>
        <v>03591</v>
      </c>
      <c r="C881" t="str">
        <f>"1400"</f>
        <v>1400</v>
      </c>
      <c r="D881" t="str">
        <f>""</f>
        <v/>
      </c>
      <c r="E881" t="s">
        <v>20</v>
      </c>
      <c r="F881" t="s">
        <v>294</v>
      </c>
      <c r="G881" t="str">
        <f>""</f>
        <v/>
      </c>
      <c r="H881" t="str">
        <f>" 00"</f>
        <v xml:space="preserve"> 00</v>
      </c>
      <c r="I881">
        <v>0.01</v>
      </c>
      <c r="J881">
        <v>9999999.9900000002</v>
      </c>
      <c r="K881" t="s">
        <v>31</v>
      </c>
      <c r="L881" t="s">
        <v>217</v>
      </c>
      <c r="P881" t="s">
        <v>230</v>
      </c>
      <c r="Q881" t="s">
        <v>230</v>
      </c>
      <c r="R881" t="s">
        <v>31</v>
      </c>
    </row>
    <row r="882" spans="1:18" x14ac:dyDescent="0.25">
      <c r="A882" t="str">
        <f>"10001"</f>
        <v>10001</v>
      </c>
      <c r="B882" t="str">
        <f>"03611"</f>
        <v>03611</v>
      </c>
      <c r="C882" t="str">
        <f>"1400"</f>
        <v>1400</v>
      </c>
      <c r="D882" t="str">
        <f>""</f>
        <v/>
      </c>
      <c r="E882" t="s">
        <v>20</v>
      </c>
      <c r="F882" t="s">
        <v>295</v>
      </c>
      <c r="G882" t="str">
        <f>""</f>
        <v/>
      </c>
      <c r="H882" t="str">
        <f>" 00"</f>
        <v xml:space="preserve"> 00</v>
      </c>
      <c r="I882">
        <v>0.01</v>
      </c>
      <c r="J882">
        <v>9999999.9900000002</v>
      </c>
      <c r="K882" t="s">
        <v>31</v>
      </c>
      <c r="L882" t="s">
        <v>217</v>
      </c>
      <c r="P882" t="s">
        <v>230</v>
      </c>
      <c r="Q882" t="s">
        <v>230</v>
      </c>
      <c r="R882" t="s">
        <v>31</v>
      </c>
    </row>
    <row r="883" spans="1:18" x14ac:dyDescent="0.25">
      <c r="A883" t="str">
        <f>"10001"</f>
        <v>10001</v>
      </c>
      <c r="B883" t="str">
        <f>"03612"</f>
        <v>03612</v>
      </c>
      <c r="C883" t="str">
        <f>"1400"</f>
        <v>1400</v>
      </c>
      <c r="D883" t="str">
        <f>""</f>
        <v/>
      </c>
      <c r="E883" t="s">
        <v>20</v>
      </c>
      <c r="F883" t="s">
        <v>296</v>
      </c>
      <c r="G883" t="str">
        <f>""</f>
        <v/>
      </c>
      <c r="H883" t="str">
        <f>" 00"</f>
        <v xml:space="preserve"> 00</v>
      </c>
      <c r="I883">
        <v>0.01</v>
      </c>
      <c r="J883">
        <v>9999999.9900000002</v>
      </c>
      <c r="K883" t="s">
        <v>31</v>
      </c>
      <c r="L883" t="s">
        <v>217</v>
      </c>
      <c r="P883" t="s">
        <v>230</v>
      </c>
      <c r="Q883" t="s">
        <v>230</v>
      </c>
      <c r="R883" t="s">
        <v>31</v>
      </c>
    </row>
    <row r="884" spans="1:18" x14ac:dyDescent="0.25">
      <c r="A884" t="str">
        <f>"10001"</f>
        <v>10001</v>
      </c>
      <c r="B884" t="str">
        <f>"03613"</f>
        <v>03613</v>
      </c>
      <c r="C884" t="str">
        <f>"1400"</f>
        <v>1400</v>
      </c>
      <c r="D884" t="str">
        <f>""</f>
        <v/>
      </c>
      <c r="E884" t="s">
        <v>20</v>
      </c>
      <c r="F884" t="s">
        <v>297</v>
      </c>
      <c r="G884" t="str">
        <f>""</f>
        <v/>
      </c>
      <c r="H884" t="str">
        <f>" 00"</f>
        <v xml:space="preserve"> 00</v>
      </c>
      <c r="I884">
        <v>0.01</v>
      </c>
      <c r="J884">
        <v>9999999.9900000002</v>
      </c>
      <c r="K884" t="s">
        <v>31</v>
      </c>
      <c r="L884" t="s">
        <v>217</v>
      </c>
      <c r="P884" t="s">
        <v>230</v>
      </c>
      <c r="Q884" t="s">
        <v>230</v>
      </c>
      <c r="R884" t="s">
        <v>31</v>
      </c>
    </row>
    <row r="885" spans="1:18" x14ac:dyDescent="0.25">
      <c r="A885" t="str">
        <f>"10001"</f>
        <v>10001</v>
      </c>
      <c r="B885" t="str">
        <f>"03614"</f>
        <v>03614</v>
      </c>
      <c r="C885" t="str">
        <f>"1400"</f>
        <v>1400</v>
      </c>
      <c r="D885" t="str">
        <f>""</f>
        <v/>
      </c>
      <c r="E885" t="s">
        <v>20</v>
      </c>
      <c r="F885" t="s">
        <v>298</v>
      </c>
      <c r="G885" t="str">
        <f>""</f>
        <v/>
      </c>
      <c r="H885" t="str">
        <f>" 00"</f>
        <v xml:space="preserve"> 00</v>
      </c>
      <c r="I885">
        <v>0.01</v>
      </c>
      <c r="J885">
        <v>9999999.9900000002</v>
      </c>
      <c r="K885" t="s">
        <v>31</v>
      </c>
      <c r="L885" t="s">
        <v>217</v>
      </c>
      <c r="P885" t="s">
        <v>230</v>
      </c>
      <c r="Q885" t="s">
        <v>230</v>
      </c>
      <c r="R885" t="s">
        <v>31</v>
      </c>
    </row>
    <row r="886" spans="1:18" x14ac:dyDescent="0.25">
      <c r="A886" t="str">
        <f>"10001"</f>
        <v>10001</v>
      </c>
      <c r="B886" t="str">
        <f>"03615"</f>
        <v>03615</v>
      </c>
      <c r="C886" t="str">
        <f>"1400"</f>
        <v>1400</v>
      </c>
      <c r="D886" t="str">
        <f>""</f>
        <v/>
      </c>
      <c r="E886" t="s">
        <v>20</v>
      </c>
      <c r="F886" t="s">
        <v>299</v>
      </c>
      <c r="G886" t="str">
        <f>""</f>
        <v/>
      </c>
      <c r="H886" t="str">
        <f>" 00"</f>
        <v xml:space="preserve"> 00</v>
      </c>
      <c r="I886">
        <v>0.01</v>
      </c>
      <c r="J886">
        <v>9999999.9900000002</v>
      </c>
      <c r="K886" t="s">
        <v>31</v>
      </c>
      <c r="L886" t="s">
        <v>217</v>
      </c>
      <c r="P886" t="s">
        <v>230</v>
      </c>
      <c r="Q886" t="s">
        <v>230</v>
      </c>
      <c r="R886" t="s">
        <v>31</v>
      </c>
    </row>
    <row r="887" spans="1:18" x14ac:dyDescent="0.25">
      <c r="A887" t="str">
        <f>"10001"</f>
        <v>10001</v>
      </c>
      <c r="B887" t="str">
        <f>"03616"</f>
        <v>03616</v>
      </c>
      <c r="C887" t="str">
        <f>"1400"</f>
        <v>1400</v>
      </c>
      <c r="D887" t="str">
        <f>""</f>
        <v/>
      </c>
      <c r="E887" t="s">
        <v>20</v>
      </c>
      <c r="F887" t="s">
        <v>300</v>
      </c>
      <c r="G887" t="str">
        <f>""</f>
        <v/>
      </c>
      <c r="H887" t="str">
        <f>" 00"</f>
        <v xml:space="preserve"> 00</v>
      </c>
      <c r="I887">
        <v>0.01</v>
      </c>
      <c r="J887">
        <v>9999999.9900000002</v>
      </c>
      <c r="K887" t="s">
        <v>31</v>
      </c>
      <c r="L887" t="s">
        <v>217</v>
      </c>
      <c r="P887" t="s">
        <v>230</v>
      </c>
      <c r="Q887" t="s">
        <v>230</v>
      </c>
      <c r="R887" t="s">
        <v>31</v>
      </c>
    </row>
    <row r="888" spans="1:18" x14ac:dyDescent="0.25">
      <c r="A888" t="str">
        <f>"10001"</f>
        <v>10001</v>
      </c>
      <c r="B888" t="str">
        <f>"03620"</f>
        <v>03620</v>
      </c>
      <c r="C888" t="str">
        <f>"1400"</f>
        <v>1400</v>
      </c>
      <c r="D888" t="str">
        <f>""</f>
        <v/>
      </c>
      <c r="E888" t="s">
        <v>20</v>
      </c>
      <c r="F888" t="s">
        <v>301</v>
      </c>
      <c r="G888" t="str">
        <f>""</f>
        <v/>
      </c>
      <c r="H888" t="str">
        <f>" 00"</f>
        <v xml:space="preserve"> 00</v>
      </c>
      <c r="I888">
        <v>0.01</v>
      </c>
      <c r="J888">
        <v>9999999.9900000002</v>
      </c>
      <c r="K888" t="s">
        <v>31</v>
      </c>
      <c r="L888" t="s">
        <v>217</v>
      </c>
      <c r="P888" t="s">
        <v>230</v>
      </c>
      <c r="Q888" t="s">
        <v>230</v>
      </c>
      <c r="R888" t="s">
        <v>31</v>
      </c>
    </row>
    <row r="889" spans="1:18" x14ac:dyDescent="0.25">
      <c r="A889" t="str">
        <f>"10001"</f>
        <v>10001</v>
      </c>
      <c r="B889" t="str">
        <f>"03630"</f>
        <v>03630</v>
      </c>
      <c r="C889" t="str">
        <f>"1400"</f>
        <v>1400</v>
      </c>
      <c r="D889" t="str">
        <f>""</f>
        <v/>
      </c>
      <c r="E889" t="s">
        <v>20</v>
      </c>
      <c r="F889" t="s">
        <v>302</v>
      </c>
      <c r="G889" t="str">
        <f>""</f>
        <v/>
      </c>
      <c r="H889" t="str">
        <f>" 00"</f>
        <v xml:space="preserve"> 00</v>
      </c>
      <c r="I889">
        <v>0.01</v>
      </c>
      <c r="J889">
        <v>9999999.9900000002</v>
      </c>
      <c r="K889" t="s">
        <v>31</v>
      </c>
      <c r="L889" t="s">
        <v>217</v>
      </c>
      <c r="P889" t="s">
        <v>230</v>
      </c>
      <c r="Q889" t="s">
        <v>230</v>
      </c>
      <c r="R889" t="s">
        <v>31</v>
      </c>
    </row>
    <row r="890" spans="1:18" x14ac:dyDescent="0.25">
      <c r="A890" t="str">
        <f>"10001"</f>
        <v>10001</v>
      </c>
      <c r="B890" t="str">
        <f>"03640"</f>
        <v>03640</v>
      </c>
      <c r="C890" t="str">
        <f>"1400"</f>
        <v>1400</v>
      </c>
      <c r="D890" t="str">
        <f>""</f>
        <v/>
      </c>
      <c r="E890" t="s">
        <v>20</v>
      </c>
      <c r="F890" t="s">
        <v>303</v>
      </c>
      <c r="G890" t="str">
        <f>""</f>
        <v/>
      </c>
      <c r="H890" t="str">
        <f>" 00"</f>
        <v xml:space="preserve"> 00</v>
      </c>
      <c r="I890">
        <v>0.01</v>
      </c>
      <c r="J890">
        <v>9999999.9900000002</v>
      </c>
      <c r="K890" t="s">
        <v>31</v>
      </c>
      <c r="L890" t="s">
        <v>217</v>
      </c>
      <c r="P890" t="s">
        <v>230</v>
      </c>
      <c r="Q890" t="s">
        <v>230</v>
      </c>
      <c r="R890" t="s">
        <v>31</v>
      </c>
    </row>
    <row r="891" spans="1:18" x14ac:dyDescent="0.25">
      <c r="A891" t="str">
        <f>"10001"</f>
        <v>10001</v>
      </c>
      <c r="B891" t="str">
        <f>"03650"</f>
        <v>03650</v>
      </c>
      <c r="C891" t="str">
        <f>"1400"</f>
        <v>1400</v>
      </c>
      <c r="D891" t="str">
        <f>""</f>
        <v/>
      </c>
      <c r="E891" t="s">
        <v>20</v>
      </c>
      <c r="F891" t="s">
        <v>304</v>
      </c>
      <c r="G891" t="str">
        <f>""</f>
        <v/>
      </c>
      <c r="H891" t="str">
        <f>" 00"</f>
        <v xml:space="preserve"> 00</v>
      </c>
      <c r="I891">
        <v>0.01</v>
      </c>
      <c r="J891">
        <v>9999999.9900000002</v>
      </c>
      <c r="K891" t="s">
        <v>31</v>
      </c>
      <c r="L891" t="s">
        <v>217</v>
      </c>
      <c r="P891" t="s">
        <v>230</v>
      </c>
      <c r="Q891" t="s">
        <v>230</v>
      </c>
      <c r="R891" t="s">
        <v>31</v>
      </c>
    </row>
    <row r="892" spans="1:18" x14ac:dyDescent="0.25">
      <c r="A892" t="str">
        <f>"10001"</f>
        <v>10001</v>
      </c>
      <c r="B892" t="str">
        <f>"03660"</f>
        <v>03660</v>
      </c>
      <c r="C892" t="str">
        <f>"1400"</f>
        <v>1400</v>
      </c>
      <c r="D892" t="str">
        <f>""</f>
        <v/>
      </c>
      <c r="E892" t="s">
        <v>20</v>
      </c>
      <c r="F892" t="s">
        <v>305</v>
      </c>
      <c r="G892" t="str">
        <f>""</f>
        <v/>
      </c>
      <c r="H892" t="str">
        <f>" 00"</f>
        <v xml:space="preserve"> 00</v>
      </c>
      <c r="I892">
        <v>0.01</v>
      </c>
      <c r="J892">
        <v>9999999.9900000002</v>
      </c>
      <c r="K892" t="s">
        <v>31</v>
      </c>
      <c r="L892" t="s">
        <v>217</v>
      </c>
      <c r="P892" t="s">
        <v>230</v>
      </c>
      <c r="Q892" t="s">
        <v>230</v>
      </c>
      <c r="R892" t="s">
        <v>31</v>
      </c>
    </row>
    <row r="893" spans="1:18" x14ac:dyDescent="0.25">
      <c r="A893" t="str">
        <f>"10001"</f>
        <v>10001</v>
      </c>
      <c r="B893" t="str">
        <f>"03680"</f>
        <v>03680</v>
      </c>
      <c r="C893" t="str">
        <f>"1400"</f>
        <v>1400</v>
      </c>
      <c r="D893" t="str">
        <f>""</f>
        <v/>
      </c>
      <c r="E893" t="s">
        <v>20</v>
      </c>
      <c r="F893" t="s">
        <v>306</v>
      </c>
      <c r="G893" t="str">
        <f>""</f>
        <v/>
      </c>
      <c r="H893" t="str">
        <f>" 00"</f>
        <v xml:space="preserve"> 00</v>
      </c>
      <c r="I893">
        <v>0.01</v>
      </c>
      <c r="J893">
        <v>9999999.9900000002</v>
      </c>
      <c r="K893" t="s">
        <v>31</v>
      </c>
      <c r="L893" t="s">
        <v>217</v>
      </c>
      <c r="P893" t="s">
        <v>230</v>
      </c>
      <c r="Q893" t="s">
        <v>230</v>
      </c>
      <c r="R893" t="s">
        <v>31</v>
      </c>
    </row>
    <row r="894" spans="1:18" x14ac:dyDescent="0.25">
      <c r="A894" t="str">
        <f>"10001"</f>
        <v>10001</v>
      </c>
      <c r="B894" t="str">
        <f>"03681"</f>
        <v>03681</v>
      </c>
      <c r="C894" t="str">
        <f>"1400"</f>
        <v>1400</v>
      </c>
      <c r="D894" t="str">
        <f>""</f>
        <v/>
      </c>
      <c r="E894" t="s">
        <v>20</v>
      </c>
      <c r="F894" t="s">
        <v>307</v>
      </c>
      <c r="G894" t="str">
        <f>""</f>
        <v/>
      </c>
      <c r="H894" t="str">
        <f>" 00"</f>
        <v xml:space="preserve"> 00</v>
      </c>
      <c r="I894">
        <v>0.01</v>
      </c>
      <c r="J894">
        <v>9999999.9900000002</v>
      </c>
      <c r="K894" t="s">
        <v>31</v>
      </c>
      <c r="L894" t="s">
        <v>217</v>
      </c>
      <c r="P894" t="s">
        <v>230</v>
      </c>
      <c r="Q894" t="s">
        <v>230</v>
      </c>
      <c r="R894" t="s">
        <v>31</v>
      </c>
    </row>
    <row r="895" spans="1:18" x14ac:dyDescent="0.25">
      <c r="A895" t="str">
        <f>"10001"</f>
        <v>10001</v>
      </c>
      <c r="B895" t="str">
        <f>"03683"</f>
        <v>03683</v>
      </c>
      <c r="C895" t="str">
        <f>"1400"</f>
        <v>1400</v>
      </c>
      <c r="D895" t="str">
        <f>""</f>
        <v/>
      </c>
      <c r="E895" t="s">
        <v>20</v>
      </c>
      <c r="F895" t="s">
        <v>308</v>
      </c>
      <c r="G895" t="str">
        <f>""</f>
        <v/>
      </c>
      <c r="H895" t="str">
        <f>" 00"</f>
        <v xml:space="preserve"> 00</v>
      </c>
      <c r="I895">
        <v>0.01</v>
      </c>
      <c r="J895">
        <v>9999999.9900000002</v>
      </c>
      <c r="K895" t="s">
        <v>31</v>
      </c>
      <c r="L895" t="s">
        <v>217</v>
      </c>
      <c r="P895" t="s">
        <v>230</v>
      </c>
      <c r="Q895" t="s">
        <v>230</v>
      </c>
      <c r="R895" t="s">
        <v>31</v>
      </c>
    </row>
    <row r="896" spans="1:18" x14ac:dyDescent="0.25">
      <c r="A896" t="str">
        <f>"10001"</f>
        <v>10001</v>
      </c>
      <c r="B896" t="str">
        <f>"03684"</f>
        <v>03684</v>
      </c>
      <c r="C896" t="str">
        <f>"1400"</f>
        <v>1400</v>
      </c>
      <c r="D896" t="str">
        <f>""</f>
        <v/>
      </c>
      <c r="E896" t="s">
        <v>20</v>
      </c>
      <c r="F896" t="s">
        <v>309</v>
      </c>
      <c r="G896" t="str">
        <f>""</f>
        <v/>
      </c>
      <c r="H896" t="str">
        <f>" 00"</f>
        <v xml:space="preserve"> 00</v>
      </c>
      <c r="I896">
        <v>0.01</v>
      </c>
      <c r="J896">
        <v>9999999.9900000002</v>
      </c>
      <c r="K896" t="s">
        <v>31</v>
      </c>
      <c r="L896" t="s">
        <v>217</v>
      </c>
      <c r="P896" t="s">
        <v>230</v>
      </c>
      <c r="Q896" t="s">
        <v>230</v>
      </c>
      <c r="R896" t="s">
        <v>31</v>
      </c>
    </row>
    <row r="897" spans="1:18" x14ac:dyDescent="0.25">
      <c r="A897" t="str">
        <f>"10001"</f>
        <v>10001</v>
      </c>
      <c r="B897" t="str">
        <f>"03685"</f>
        <v>03685</v>
      </c>
      <c r="C897" t="str">
        <f>"1400"</f>
        <v>1400</v>
      </c>
      <c r="D897" t="str">
        <f>""</f>
        <v/>
      </c>
      <c r="E897" t="s">
        <v>20</v>
      </c>
      <c r="F897" t="s">
        <v>310</v>
      </c>
      <c r="G897" t="str">
        <f>""</f>
        <v/>
      </c>
      <c r="H897" t="str">
        <f>" 00"</f>
        <v xml:space="preserve"> 00</v>
      </c>
      <c r="I897">
        <v>0.01</v>
      </c>
      <c r="J897">
        <v>9999999.9900000002</v>
      </c>
      <c r="K897" t="s">
        <v>31</v>
      </c>
      <c r="L897" t="s">
        <v>217</v>
      </c>
      <c r="P897" t="s">
        <v>230</v>
      </c>
      <c r="Q897" t="s">
        <v>230</v>
      </c>
      <c r="R897" t="s">
        <v>31</v>
      </c>
    </row>
    <row r="898" spans="1:18" x14ac:dyDescent="0.25">
      <c r="A898" t="str">
        <f>"10001"</f>
        <v>10001</v>
      </c>
      <c r="B898" t="str">
        <f>"03686"</f>
        <v>03686</v>
      </c>
      <c r="C898" t="str">
        <f>"1400"</f>
        <v>1400</v>
      </c>
      <c r="D898" t="str">
        <f>""</f>
        <v/>
      </c>
      <c r="E898" t="s">
        <v>20</v>
      </c>
      <c r="F898" t="s">
        <v>311</v>
      </c>
      <c r="G898" t="str">
        <f>""</f>
        <v/>
      </c>
      <c r="H898" t="str">
        <f>" 00"</f>
        <v xml:space="preserve"> 00</v>
      </c>
      <c r="I898">
        <v>0.01</v>
      </c>
      <c r="J898">
        <v>9999999.9900000002</v>
      </c>
      <c r="K898" t="s">
        <v>31</v>
      </c>
      <c r="L898" t="s">
        <v>217</v>
      </c>
      <c r="P898" t="s">
        <v>230</v>
      </c>
      <c r="Q898" t="s">
        <v>230</v>
      </c>
      <c r="R898" t="s">
        <v>31</v>
      </c>
    </row>
    <row r="899" spans="1:18" x14ac:dyDescent="0.25">
      <c r="A899" t="str">
        <f>"10001"</f>
        <v>10001</v>
      </c>
      <c r="B899" t="str">
        <f>"03687"</f>
        <v>03687</v>
      </c>
      <c r="C899" t="str">
        <f>"1400"</f>
        <v>1400</v>
      </c>
      <c r="D899" t="str">
        <f>""</f>
        <v/>
      </c>
      <c r="E899" t="s">
        <v>20</v>
      </c>
      <c r="F899" t="s">
        <v>312</v>
      </c>
      <c r="G899" t="str">
        <f>""</f>
        <v/>
      </c>
      <c r="H899" t="str">
        <f>" 00"</f>
        <v xml:space="preserve"> 00</v>
      </c>
      <c r="I899">
        <v>0.01</v>
      </c>
      <c r="J899">
        <v>9999999.9900000002</v>
      </c>
      <c r="K899" t="s">
        <v>31</v>
      </c>
      <c r="L899" t="s">
        <v>217</v>
      </c>
      <c r="P899" t="s">
        <v>230</v>
      </c>
      <c r="Q899" t="s">
        <v>230</v>
      </c>
      <c r="R899" t="s">
        <v>31</v>
      </c>
    </row>
    <row r="900" spans="1:18" x14ac:dyDescent="0.25">
      <c r="A900" t="str">
        <f>"10001"</f>
        <v>10001</v>
      </c>
      <c r="B900" t="str">
        <f>"03688"</f>
        <v>03688</v>
      </c>
      <c r="C900" t="str">
        <f>"1400"</f>
        <v>1400</v>
      </c>
      <c r="D900" t="str">
        <f>""</f>
        <v/>
      </c>
      <c r="E900" t="s">
        <v>20</v>
      </c>
      <c r="F900" t="s">
        <v>313</v>
      </c>
      <c r="G900" t="str">
        <f>""</f>
        <v/>
      </c>
      <c r="H900" t="str">
        <f>" 00"</f>
        <v xml:space="preserve"> 00</v>
      </c>
      <c r="I900">
        <v>0.01</v>
      </c>
      <c r="J900">
        <v>9999999.9900000002</v>
      </c>
      <c r="K900" t="s">
        <v>31</v>
      </c>
      <c r="L900" t="s">
        <v>217</v>
      </c>
      <c r="P900" t="s">
        <v>230</v>
      </c>
      <c r="Q900" t="s">
        <v>230</v>
      </c>
      <c r="R900" t="s">
        <v>31</v>
      </c>
    </row>
    <row r="901" spans="1:18" x14ac:dyDescent="0.25">
      <c r="A901" t="str">
        <f>"10001"</f>
        <v>10001</v>
      </c>
      <c r="B901" t="str">
        <f>"03689"</f>
        <v>03689</v>
      </c>
      <c r="C901" t="str">
        <f>"1400"</f>
        <v>1400</v>
      </c>
      <c r="D901" t="str">
        <f>""</f>
        <v/>
      </c>
      <c r="E901" t="s">
        <v>20</v>
      </c>
      <c r="F901" t="s">
        <v>314</v>
      </c>
      <c r="G901" t="str">
        <f>""</f>
        <v/>
      </c>
      <c r="H901" t="str">
        <f>" 00"</f>
        <v xml:space="preserve"> 00</v>
      </c>
      <c r="I901">
        <v>0.01</v>
      </c>
      <c r="J901">
        <v>9999999.9900000002</v>
      </c>
      <c r="K901" t="s">
        <v>31</v>
      </c>
      <c r="L901" t="s">
        <v>217</v>
      </c>
      <c r="P901" t="s">
        <v>230</v>
      </c>
      <c r="Q901" t="s">
        <v>230</v>
      </c>
      <c r="R901" t="s">
        <v>31</v>
      </c>
    </row>
    <row r="902" spans="1:18" x14ac:dyDescent="0.25">
      <c r="A902" t="str">
        <f>"10001"</f>
        <v>10001</v>
      </c>
      <c r="B902" t="str">
        <f>"03691"</f>
        <v>03691</v>
      </c>
      <c r="C902" t="str">
        <f>"1400"</f>
        <v>1400</v>
      </c>
      <c r="D902" t="str">
        <f>""</f>
        <v/>
      </c>
      <c r="E902" t="s">
        <v>20</v>
      </c>
      <c r="F902" t="s">
        <v>315</v>
      </c>
      <c r="G902" t="str">
        <f>""</f>
        <v/>
      </c>
      <c r="H902" t="str">
        <f>" 00"</f>
        <v xml:space="preserve"> 00</v>
      </c>
      <c r="I902">
        <v>0.01</v>
      </c>
      <c r="J902">
        <v>9999999.9900000002</v>
      </c>
      <c r="K902" t="s">
        <v>31</v>
      </c>
      <c r="L902" t="s">
        <v>217</v>
      </c>
      <c r="P902" t="s">
        <v>230</v>
      </c>
      <c r="Q902" t="s">
        <v>230</v>
      </c>
      <c r="R902" t="s">
        <v>31</v>
      </c>
    </row>
    <row r="903" spans="1:18" x14ac:dyDescent="0.25">
      <c r="A903" t="str">
        <f>"10001"</f>
        <v>10001</v>
      </c>
      <c r="B903" t="str">
        <f>"03700"</f>
        <v>03700</v>
      </c>
      <c r="C903" t="str">
        <f>"1400"</f>
        <v>1400</v>
      </c>
      <c r="D903" t="str">
        <f>""</f>
        <v/>
      </c>
      <c r="E903" t="s">
        <v>20</v>
      </c>
      <c r="F903" t="s">
        <v>316</v>
      </c>
      <c r="G903" t="str">
        <f>""</f>
        <v/>
      </c>
      <c r="H903" t="str">
        <f>" 00"</f>
        <v xml:space="preserve"> 00</v>
      </c>
      <c r="I903">
        <v>0.01</v>
      </c>
      <c r="J903">
        <v>9999999.9900000002</v>
      </c>
      <c r="K903" t="s">
        <v>31</v>
      </c>
      <c r="L903" t="s">
        <v>217</v>
      </c>
      <c r="P903" t="s">
        <v>230</v>
      </c>
      <c r="Q903" t="s">
        <v>230</v>
      </c>
      <c r="R903" t="s">
        <v>31</v>
      </c>
    </row>
    <row r="904" spans="1:18" x14ac:dyDescent="0.25">
      <c r="A904" t="str">
        <f>"10001"</f>
        <v>10001</v>
      </c>
      <c r="B904" t="str">
        <f>"03710"</f>
        <v>03710</v>
      </c>
      <c r="C904" t="str">
        <f>"1400"</f>
        <v>1400</v>
      </c>
      <c r="D904" t="str">
        <f>""</f>
        <v/>
      </c>
      <c r="E904" t="s">
        <v>20</v>
      </c>
      <c r="F904" t="s">
        <v>317</v>
      </c>
      <c r="G904" t="str">
        <f>""</f>
        <v/>
      </c>
      <c r="H904" t="str">
        <f>" 00"</f>
        <v xml:space="preserve"> 00</v>
      </c>
      <c r="I904">
        <v>0.01</v>
      </c>
      <c r="J904">
        <v>9999999.9900000002</v>
      </c>
      <c r="K904" t="s">
        <v>31</v>
      </c>
      <c r="L904" t="s">
        <v>217</v>
      </c>
      <c r="P904" t="s">
        <v>230</v>
      </c>
      <c r="Q904" t="s">
        <v>230</v>
      </c>
      <c r="R904" t="s">
        <v>31</v>
      </c>
    </row>
    <row r="905" spans="1:18" x14ac:dyDescent="0.25">
      <c r="A905" t="str">
        <f>"10001"</f>
        <v>10001</v>
      </c>
      <c r="B905" t="str">
        <f>"03720"</f>
        <v>03720</v>
      </c>
      <c r="C905" t="str">
        <f>"1400"</f>
        <v>1400</v>
      </c>
      <c r="D905" t="str">
        <f>""</f>
        <v/>
      </c>
      <c r="E905" t="s">
        <v>20</v>
      </c>
      <c r="F905" t="s">
        <v>318</v>
      </c>
      <c r="G905" t="str">
        <f>""</f>
        <v/>
      </c>
      <c r="H905" t="str">
        <f>" 00"</f>
        <v xml:space="preserve"> 00</v>
      </c>
      <c r="I905">
        <v>0.01</v>
      </c>
      <c r="J905">
        <v>9999999.9900000002</v>
      </c>
      <c r="K905" t="s">
        <v>31</v>
      </c>
      <c r="L905" t="s">
        <v>217</v>
      </c>
      <c r="P905" t="s">
        <v>230</v>
      </c>
      <c r="Q905" t="s">
        <v>230</v>
      </c>
      <c r="R905" t="s">
        <v>31</v>
      </c>
    </row>
    <row r="906" spans="1:18" x14ac:dyDescent="0.25">
      <c r="A906" t="str">
        <f>"10001"</f>
        <v>10001</v>
      </c>
      <c r="B906" t="str">
        <f>"03730"</f>
        <v>03730</v>
      </c>
      <c r="C906" t="str">
        <f>"1400"</f>
        <v>1400</v>
      </c>
      <c r="D906" t="str">
        <f>""</f>
        <v/>
      </c>
      <c r="E906" t="s">
        <v>20</v>
      </c>
      <c r="F906" t="s">
        <v>319</v>
      </c>
      <c r="G906" t="str">
        <f>""</f>
        <v/>
      </c>
      <c r="H906" t="str">
        <f>" 00"</f>
        <v xml:space="preserve"> 00</v>
      </c>
      <c r="I906">
        <v>0.01</v>
      </c>
      <c r="J906">
        <v>9999999.9900000002</v>
      </c>
      <c r="K906" t="s">
        <v>31</v>
      </c>
      <c r="L906" t="s">
        <v>217</v>
      </c>
      <c r="P906" t="s">
        <v>230</v>
      </c>
      <c r="Q906" t="s">
        <v>230</v>
      </c>
      <c r="R906" t="s">
        <v>31</v>
      </c>
    </row>
    <row r="907" spans="1:18" x14ac:dyDescent="0.25">
      <c r="A907" t="str">
        <f>"10001"</f>
        <v>10001</v>
      </c>
      <c r="B907" t="str">
        <f>"03770"</f>
        <v>03770</v>
      </c>
      <c r="C907" t="str">
        <f>"1400"</f>
        <v>1400</v>
      </c>
      <c r="D907" t="str">
        <f>""</f>
        <v/>
      </c>
      <c r="E907" t="s">
        <v>20</v>
      </c>
      <c r="F907" t="s">
        <v>320</v>
      </c>
      <c r="G907" t="str">
        <f>""</f>
        <v/>
      </c>
      <c r="H907" t="str">
        <f>" 00"</f>
        <v xml:space="preserve"> 00</v>
      </c>
      <c r="I907">
        <v>0.01</v>
      </c>
      <c r="J907">
        <v>9999999.9900000002</v>
      </c>
      <c r="K907" t="s">
        <v>31</v>
      </c>
      <c r="L907" t="s">
        <v>217</v>
      </c>
      <c r="P907" t="s">
        <v>230</v>
      </c>
      <c r="Q907" t="s">
        <v>230</v>
      </c>
      <c r="R907" t="s">
        <v>31</v>
      </c>
    </row>
    <row r="908" spans="1:18" x14ac:dyDescent="0.25">
      <c r="A908" t="str">
        <f>"10001"</f>
        <v>10001</v>
      </c>
      <c r="B908" t="str">
        <f>"03780"</f>
        <v>03780</v>
      </c>
      <c r="C908" t="str">
        <f>"1400"</f>
        <v>1400</v>
      </c>
      <c r="D908" t="str">
        <f>""</f>
        <v/>
      </c>
      <c r="E908" t="s">
        <v>20</v>
      </c>
      <c r="F908" t="s">
        <v>322</v>
      </c>
      <c r="G908" t="str">
        <f>""</f>
        <v/>
      </c>
      <c r="H908" t="str">
        <f>" 00"</f>
        <v xml:space="preserve"> 00</v>
      </c>
      <c r="I908">
        <v>0.01</v>
      </c>
      <c r="J908">
        <v>9999999.9900000002</v>
      </c>
      <c r="K908" t="s">
        <v>31</v>
      </c>
      <c r="L908" t="s">
        <v>217</v>
      </c>
      <c r="P908" t="s">
        <v>230</v>
      </c>
      <c r="Q908" t="s">
        <v>230</v>
      </c>
      <c r="R908" t="s">
        <v>31</v>
      </c>
    </row>
    <row r="909" spans="1:18" x14ac:dyDescent="0.25">
      <c r="A909" t="str">
        <f>"10001"</f>
        <v>10001</v>
      </c>
      <c r="B909" t="str">
        <f>"03785"</f>
        <v>03785</v>
      </c>
      <c r="C909" t="str">
        <f>"1400"</f>
        <v>1400</v>
      </c>
      <c r="D909" t="str">
        <f>""</f>
        <v/>
      </c>
      <c r="E909" t="s">
        <v>20</v>
      </c>
      <c r="F909" t="s">
        <v>323</v>
      </c>
      <c r="G909" t="str">
        <f>""</f>
        <v/>
      </c>
      <c r="H909" t="str">
        <f>" 00"</f>
        <v xml:space="preserve"> 00</v>
      </c>
      <c r="I909">
        <v>0.01</v>
      </c>
      <c r="J909">
        <v>9999999.9900000002</v>
      </c>
      <c r="K909" t="s">
        <v>31</v>
      </c>
      <c r="L909" t="s">
        <v>217</v>
      </c>
      <c r="P909" t="s">
        <v>24</v>
      </c>
      <c r="Q909" t="s">
        <v>24</v>
      </c>
      <c r="R909" t="s">
        <v>31</v>
      </c>
    </row>
    <row r="910" spans="1:18" x14ac:dyDescent="0.25">
      <c r="A910" t="str">
        <f>"10001"</f>
        <v>10001</v>
      </c>
      <c r="B910" t="str">
        <f>"03785"</f>
        <v>03785</v>
      </c>
      <c r="C910" t="str">
        <f>"1500"</f>
        <v>1500</v>
      </c>
      <c r="D910" t="str">
        <f>""</f>
        <v/>
      </c>
      <c r="E910" t="s">
        <v>20</v>
      </c>
      <c r="F910" t="s">
        <v>323</v>
      </c>
      <c r="G910" t="str">
        <f>""</f>
        <v/>
      </c>
      <c r="H910" t="str">
        <f>" 00"</f>
        <v xml:space="preserve"> 00</v>
      </c>
      <c r="I910">
        <v>0.01</v>
      </c>
      <c r="J910">
        <v>9999999.9900000002</v>
      </c>
      <c r="K910" t="s">
        <v>31</v>
      </c>
      <c r="L910" t="s">
        <v>217</v>
      </c>
      <c r="P910" t="s">
        <v>24</v>
      </c>
      <c r="Q910" t="s">
        <v>24</v>
      </c>
      <c r="R910" t="s">
        <v>31</v>
      </c>
    </row>
    <row r="911" spans="1:18" x14ac:dyDescent="0.25">
      <c r="A911" t="str">
        <f>"10001"</f>
        <v>10001</v>
      </c>
      <c r="B911" t="str">
        <f>"03800"</f>
        <v>03800</v>
      </c>
      <c r="C911" t="str">
        <f>"1400"</f>
        <v>1400</v>
      </c>
      <c r="D911" t="str">
        <f>""</f>
        <v/>
      </c>
      <c r="E911" t="s">
        <v>20</v>
      </c>
      <c r="F911" t="s">
        <v>324</v>
      </c>
      <c r="G911" t="str">
        <f>""</f>
        <v/>
      </c>
      <c r="H911" t="str">
        <f>" 00"</f>
        <v xml:space="preserve"> 00</v>
      </c>
      <c r="I911">
        <v>0.01</v>
      </c>
      <c r="J911">
        <v>9999999.9900000002</v>
      </c>
      <c r="K911" t="s">
        <v>31</v>
      </c>
      <c r="L911" t="s">
        <v>217</v>
      </c>
      <c r="P911" t="s">
        <v>250</v>
      </c>
      <c r="Q911" t="s">
        <v>250</v>
      </c>
      <c r="R911" t="s">
        <v>31</v>
      </c>
    </row>
    <row r="912" spans="1:18" x14ac:dyDescent="0.25">
      <c r="A912" t="str">
        <f>"10001"</f>
        <v>10001</v>
      </c>
      <c r="B912" t="str">
        <f>"03810"</f>
        <v>03810</v>
      </c>
      <c r="C912" t="str">
        <f>"1400"</f>
        <v>1400</v>
      </c>
      <c r="D912" t="str">
        <f>"03810"</f>
        <v>03810</v>
      </c>
      <c r="E912" t="s">
        <v>20</v>
      </c>
      <c r="F912" t="s">
        <v>325</v>
      </c>
      <c r="G912" t="str">
        <f>""</f>
        <v/>
      </c>
      <c r="H912" t="str">
        <f>" 00"</f>
        <v xml:space="preserve"> 00</v>
      </c>
      <c r="I912">
        <v>0.01</v>
      </c>
      <c r="J912">
        <v>9999999.9900000002</v>
      </c>
      <c r="K912" t="s">
        <v>31</v>
      </c>
      <c r="L912" t="s">
        <v>217</v>
      </c>
      <c r="P912" t="s">
        <v>326</v>
      </c>
      <c r="Q912" t="s">
        <v>326</v>
      </c>
      <c r="R912" t="s">
        <v>31</v>
      </c>
    </row>
    <row r="913" spans="1:18" x14ac:dyDescent="0.25">
      <c r="A913" t="str">
        <f>"10001"</f>
        <v>10001</v>
      </c>
      <c r="B913" t="str">
        <f>"03820"</f>
        <v>03820</v>
      </c>
      <c r="C913" t="str">
        <f>"1400"</f>
        <v>1400</v>
      </c>
      <c r="D913" t="str">
        <f>""</f>
        <v/>
      </c>
      <c r="E913" t="s">
        <v>20</v>
      </c>
      <c r="F913" t="s">
        <v>327</v>
      </c>
      <c r="G913" t="str">
        <f>""</f>
        <v/>
      </c>
      <c r="H913" t="str">
        <f>" 00"</f>
        <v xml:space="preserve"> 00</v>
      </c>
      <c r="I913">
        <v>0.01</v>
      </c>
      <c r="J913">
        <v>9999999.9900000002</v>
      </c>
      <c r="K913" t="s">
        <v>31</v>
      </c>
      <c r="L913" t="s">
        <v>217</v>
      </c>
      <c r="P913" t="s">
        <v>230</v>
      </c>
      <c r="Q913" t="s">
        <v>230</v>
      </c>
      <c r="R913" t="s">
        <v>31</v>
      </c>
    </row>
    <row r="914" spans="1:18" x14ac:dyDescent="0.25">
      <c r="A914" t="str">
        <f>"10001"</f>
        <v>10001</v>
      </c>
      <c r="B914" t="str">
        <f>"03820"</f>
        <v>03820</v>
      </c>
      <c r="C914" t="str">
        <f>"1500"</f>
        <v>1500</v>
      </c>
      <c r="D914" t="str">
        <f>""</f>
        <v/>
      </c>
      <c r="E914" t="s">
        <v>20</v>
      </c>
      <c r="F914" t="s">
        <v>327</v>
      </c>
      <c r="G914" t="str">
        <f>""</f>
        <v/>
      </c>
      <c r="H914" t="str">
        <f>" 00"</f>
        <v xml:space="preserve"> 00</v>
      </c>
      <c r="I914">
        <v>0.01</v>
      </c>
      <c r="J914">
        <v>9999999.9900000002</v>
      </c>
      <c r="K914" t="s">
        <v>31</v>
      </c>
      <c r="L914" t="s">
        <v>217</v>
      </c>
      <c r="P914" t="s">
        <v>230</v>
      </c>
      <c r="Q914" t="s">
        <v>230</v>
      </c>
      <c r="R914" t="s">
        <v>31</v>
      </c>
    </row>
    <row r="915" spans="1:18" x14ac:dyDescent="0.25">
      <c r="A915" t="str">
        <f>"10001"</f>
        <v>10001</v>
      </c>
      <c r="B915" t="str">
        <f>"03830"</f>
        <v>03830</v>
      </c>
      <c r="C915" t="str">
        <f>"1400"</f>
        <v>1400</v>
      </c>
      <c r="D915" t="str">
        <f>""</f>
        <v/>
      </c>
      <c r="E915" t="s">
        <v>20</v>
      </c>
      <c r="F915" t="s">
        <v>328</v>
      </c>
      <c r="G915" t="str">
        <f>""</f>
        <v/>
      </c>
      <c r="H915" t="str">
        <f>" 00"</f>
        <v xml:space="preserve"> 00</v>
      </c>
      <c r="I915">
        <v>0.01</v>
      </c>
      <c r="J915">
        <v>9999999.9900000002</v>
      </c>
      <c r="K915" t="s">
        <v>31</v>
      </c>
      <c r="L915" t="s">
        <v>217</v>
      </c>
      <c r="P915" t="s">
        <v>230</v>
      </c>
      <c r="Q915" t="s">
        <v>230</v>
      </c>
      <c r="R915" t="s">
        <v>31</v>
      </c>
    </row>
    <row r="916" spans="1:18" x14ac:dyDescent="0.25">
      <c r="A916" t="str">
        <f>"10001"</f>
        <v>10001</v>
      </c>
      <c r="B916" t="str">
        <f>"03830"</f>
        <v>03830</v>
      </c>
      <c r="C916" t="str">
        <f>"1500"</f>
        <v>1500</v>
      </c>
      <c r="D916" t="str">
        <f>""</f>
        <v/>
      </c>
      <c r="E916" t="s">
        <v>20</v>
      </c>
      <c r="F916" t="s">
        <v>328</v>
      </c>
      <c r="G916" t="str">
        <f>""</f>
        <v/>
      </c>
      <c r="H916" t="str">
        <f>" 00"</f>
        <v xml:space="preserve"> 00</v>
      </c>
      <c r="I916">
        <v>0.01</v>
      </c>
      <c r="J916">
        <v>9999999.9900000002</v>
      </c>
      <c r="K916" t="s">
        <v>31</v>
      </c>
      <c r="L916" t="s">
        <v>217</v>
      </c>
      <c r="P916" t="s">
        <v>230</v>
      </c>
      <c r="Q916" t="s">
        <v>230</v>
      </c>
      <c r="R916" t="s">
        <v>31</v>
      </c>
    </row>
    <row r="917" spans="1:18" x14ac:dyDescent="0.25">
      <c r="A917" t="str">
        <f>"10001"</f>
        <v>10001</v>
      </c>
      <c r="B917" t="str">
        <f>"03850"</f>
        <v>03850</v>
      </c>
      <c r="C917" t="str">
        <f>"1400"</f>
        <v>1400</v>
      </c>
      <c r="D917" t="str">
        <f>""</f>
        <v/>
      </c>
      <c r="E917" t="s">
        <v>20</v>
      </c>
      <c r="F917" t="s">
        <v>329</v>
      </c>
      <c r="G917" t="str">
        <f>""</f>
        <v/>
      </c>
      <c r="H917" t="str">
        <f>" 00"</f>
        <v xml:space="preserve"> 00</v>
      </c>
      <c r="I917">
        <v>0.01</v>
      </c>
      <c r="J917">
        <v>9999999.9900000002</v>
      </c>
      <c r="K917" t="s">
        <v>31</v>
      </c>
      <c r="L917" t="s">
        <v>217</v>
      </c>
      <c r="P917" t="s">
        <v>230</v>
      </c>
      <c r="Q917" t="s">
        <v>230</v>
      </c>
      <c r="R917" t="s">
        <v>31</v>
      </c>
    </row>
    <row r="918" spans="1:18" x14ac:dyDescent="0.25">
      <c r="A918" t="str">
        <f>"10001"</f>
        <v>10001</v>
      </c>
      <c r="B918" t="str">
        <f>"03870"</f>
        <v>03870</v>
      </c>
      <c r="C918" t="str">
        <f>"1400"</f>
        <v>1400</v>
      </c>
      <c r="D918" t="str">
        <f>""</f>
        <v/>
      </c>
      <c r="E918" t="s">
        <v>20</v>
      </c>
      <c r="F918" t="s">
        <v>330</v>
      </c>
      <c r="G918" t="str">
        <f>""</f>
        <v/>
      </c>
      <c r="H918" t="str">
        <f>" 00"</f>
        <v xml:space="preserve"> 00</v>
      </c>
      <c r="I918">
        <v>0.01</v>
      </c>
      <c r="J918">
        <v>9999999.9900000002</v>
      </c>
      <c r="K918" t="s">
        <v>31</v>
      </c>
      <c r="L918" t="s">
        <v>217</v>
      </c>
      <c r="P918" t="s">
        <v>230</v>
      </c>
      <c r="Q918" t="s">
        <v>230</v>
      </c>
      <c r="R918" t="s">
        <v>31</v>
      </c>
    </row>
    <row r="919" spans="1:18" x14ac:dyDescent="0.25">
      <c r="A919" t="str">
        <f>"10001"</f>
        <v>10001</v>
      </c>
      <c r="B919" t="str">
        <f>"03885"</f>
        <v>03885</v>
      </c>
      <c r="C919" t="str">
        <f>"1700"</f>
        <v>1700</v>
      </c>
      <c r="D919" t="str">
        <f>""</f>
        <v/>
      </c>
      <c r="E919" t="s">
        <v>20</v>
      </c>
      <c r="F919" t="s">
        <v>331</v>
      </c>
      <c r="G919" t="str">
        <f>""</f>
        <v/>
      </c>
      <c r="H919" t="str">
        <f>" 00"</f>
        <v xml:space="preserve"> 00</v>
      </c>
      <c r="I919">
        <v>0.01</v>
      </c>
      <c r="J919">
        <v>9999999.9900000002</v>
      </c>
      <c r="K919" t="s">
        <v>31</v>
      </c>
      <c r="L919" t="s">
        <v>217</v>
      </c>
      <c r="P919" t="s">
        <v>29</v>
      </c>
      <c r="Q919" t="s">
        <v>29</v>
      </c>
      <c r="R919" t="s">
        <v>233</v>
      </c>
    </row>
    <row r="920" spans="1:18" x14ac:dyDescent="0.25">
      <c r="A920" t="str">
        <f>"11004"</f>
        <v>11004</v>
      </c>
      <c r="B920" t="str">
        <f>"03775"</f>
        <v>03775</v>
      </c>
      <c r="C920" t="str">
        <f>"1300"</f>
        <v>1300</v>
      </c>
      <c r="D920" t="str">
        <f>""</f>
        <v/>
      </c>
      <c r="E920" t="s">
        <v>407</v>
      </c>
      <c r="F920" t="s">
        <v>321</v>
      </c>
      <c r="G920" t="str">
        <f>""</f>
        <v/>
      </c>
      <c r="H920" t="str">
        <f>" 00"</f>
        <v xml:space="preserve"> 00</v>
      </c>
      <c r="I920">
        <v>0.01</v>
      </c>
      <c r="J920">
        <v>9999999.9900000002</v>
      </c>
      <c r="K920" t="s">
        <v>31</v>
      </c>
      <c r="L920" t="s">
        <v>217</v>
      </c>
      <c r="P920" t="s">
        <v>24</v>
      </c>
      <c r="Q920" t="s">
        <v>24</v>
      </c>
      <c r="R920" t="s">
        <v>31</v>
      </c>
    </row>
    <row r="921" spans="1:18" x14ac:dyDescent="0.25">
      <c r="A921" t="str">
        <f>"11005"</f>
        <v>11005</v>
      </c>
      <c r="B921" t="str">
        <f>"03092"</f>
        <v>03092</v>
      </c>
      <c r="C921" t="str">
        <f>"1500"</f>
        <v>1500</v>
      </c>
      <c r="D921" t="str">
        <f>""</f>
        <v/>
      </c>
      <c r="E921" t="s">
        <v>408</v>
      </c>
      <c r="F921" t="s">
        <v>247</v>
      </c>
      <c r="G921" t="str">
        <f>""</f>
        <v/>
      </c>
      <c r="H921" t="str">
        <f>" 00"</f>
        <v xml:space="preserve"> 00</v>
      </c>
      <c r="I921">
        <v>0.01</v>
      </c>
      <c r="J921">
        <v>9999999.9900000002</v>
      </c>
      <c r="K921" t="s">
        <v>31</v>
      </c>
      <c r="L921" t="s">
        <v>217</v>
      </c>
      <c r="P921" t="s">
        <v>250</v>
      </c>
      <c r="Q921" t="s">
        <v>250</v>
      </c>
      <c r="R921" t="s">
        <v>31</v>
      </c>
    </row>
    <row r="922" spans="1:18" x14ac:dyDescent="0.25">
      <c r="A922" t="str">
        <f>"11012"</f>
        <v>11012</v>
      </c>
      <c r="B922" t="str">
        <f>"03020"</f>
        <v>03020</v>
      </c>
      <c r="C922" t="str">
        <f>"1400"</f>
        <v>1400</v>
      </c>
      <c r="D922" t="str">
        <f>""</f>
        <v/>
      </c>
      <c r="E922" t="s">
        <v>413</v>
      </c>
      <c r="F922" t="s">
        <v>224</v>
      </c>
      <c r="G922" t="str">
        <f>""</f>
        <v/>
      </c>
      <c r="H922" t="str">
        <f>" 00"</f>
        <v xml:space="preserve"> 00</v>
      </c>
      <c r="I922">
        <v>0.01</v>
      </c>
      <c r="J922">
        <v>9999999.9900000002</v>
      </c>
      <c r="K922" t="s">
        <v>31</v>
      </c>
      <c r="L922" t="s">
        <v>217</v>
      </c>
      <c r="P922" t="s">
        <v>24</v>
      </c>
      <c r="Q922" t="s">
        <v>24</v>
      </c>
      <c r="R922" t="s">
        <v>31</v>
      </c>
    </row>
    <row r="923" spans="1:18" x14ac:dyDescent="0.25">
      <c r="A923" t="str">
        <f>"11013"</f>
        <v>11013</v>
      </c>
      <c r="B923" t="str">
        <f>"03094"</f>
        <v>03094</v>
      </c>
      <c r="C923" t="str">
        <f>"1400"</f>
        <v>1400</v>
      </c>
      <c r="D923" t="str">
        <f>""</f>
        <v/>
      </c>
      <c r="E923" t="s">
        <v>414</v>
      </c>
      <c r="F923" t="s">
        <v>252</v>
      </c>
      <c r="G923" t="str">
        <f>""</f>
        <v/>
      </c>
      <c r="H923" t="str">
        <f>" 00"</f>
        <v xml:space="preserve"> 00</v>
      </c>
      <c r="I923">
        <v>0.01</v>
      </c>
      <c r="J923">
        <v>9999999.9900000002</v>
      </c>
      <c r="K923" t="s">
        <v>31</v>
      </c>
      <c r="L923" t="s">
        <v>217</v>
      </c>
      <c r="P923" t="s">
        <v>24</v>
      </c>
      <c r="Q923" t="s">
        <v>24</v>
      </c>
      <c r="R923" t="s">
        <v>31</v>
      </c>
    </row>
    <row r="924" spans="1:18" x14ac:dyDescent="0.25">
      <c r="A924" t="str">
        <f>"11014"</f>
        <v>11014</v>
      </c>
      <c r="B924" t="str">
        <f>"03020"</f>
        <v>03020</v>
      </c>
      <c r="C924" t="str">
        <f>"1400"</f>
        <v>1400</v>
      </c>
      <c r="D924" t="str">
        <f>""</f>
        <v/>
      </c>
      <c r="E924" t="s">
        <v>415</v>
      </c>
      <c r="F924" t="s">
        <v>224</v>
      </c>
      <c r="G924" t="str">
        <f>""</f>
        <v/>
      </c>
      <c r="H924" t="str">
        <f>" 00"</f>
        <v xml:space="preserve"> 00</v>
      </c>
      <c r="I924">
        <v>0.01</v>
      </c>
      <c r="J924">
        <v>9999999.9900000002</v>
      </c>
      <c r="K924" t="s">
        <v>31</v>
      </c>
      <c r="L924" t="s">
        <v>217</v>
      </c>
      <c r="P924" t="s">
        <v>24</v>
      </c>
      <c r="Q924" t="s">
        <v>24</v>
      </c>
      <c r="R924" t="s">
        <v>31</v>
      </c>
    </row>
    <row r="925" spans="1:18" x14ac:dyDescent="0.25">
      <c r="A925" t="str">
        <f>"11015"</f>
        <v>11015</v>
      </c>
      <c r="B925" t="str">
        <f>"03020"</f>
        <v>03020</v>
      </c>
      <c r="C925" t="str">
        <f>"1400"</f>
        <v>1400</v>
      </c>
      <c r="D925" t="str">
        <f>""</f>
        <v/>
      </c>
      <c r="E925" t="s">
        <v>416</v>
      </c>
      <c r="F925" t="s">
        <v>224</v>
      </c>
      <c r="G925" t="str">
        <f>""</f>
        <v/>
      </c>
      <c r="H925" t="str">
        <f>" 00"</f>
        <v xml:space="preserve"> 00</v>
      </c>
      <c r="I925">
        <v>0.01</v>
      </c>
      <c r="J925">
        <v>9999999.9900000002</v>
      </c>
      <c r="K925" t="s">
        <v>31</v>
      </c>
      <c r="L925" t="s">
        <v>217</v>
      </c>
      <c r="P925" t="s">
        <v>24</v>
      </c>
      <c r="Q925" t="s">
        <v>24</v>
      </c>
      <c r="R925" t="s">
        <v>31</v>
      </c>
    </row>
    <row r="926" spans="1:18" x14ac:dyDescent="0.25">
      <c r="A926" t="str">
        <f>"11016"</f>
        <v>11016</v>
      </c>
      <c r="B926" t="str">
        <f>"03020"</f>
        <v>03020</v>
      </c>
      <c r="C926" t="str">
        <f>"1400"</f>
        <v>1400</v>
      </c>
      <c r="D926" t="str">
        <f>""</f>
        <v/>
      </c>
      <c r="E926" t="s">
        <v>417</v>
      </c>
      <c r="F926" t="s">
        <v>224</v>
      </c>
      <c r="G926" t="str">
        <f>""</f>
        <v/>
      </c>
      <c r="H926" t="str">
        <f>" 00"</f>
        <v xml:space="preserve"> 00</v>
      </c>
      <c r="I926">
        <v>0.01</v>
      </c>
      <c r="J926">
        <v>9999999.9900000002</v>
      </c>
      <c r="K926" t="s">
        <v>31</v>
      </c>
      <c r="L926" t="s">
        <v>217</v>
      </c>
      <c r="P926" t="s">
        <v>24</v>
      </c>
      <c r="Q926" t="s">
        <v>24</v>
      </c>
      <c r="R926" t="s">
        <v>31</v>
      </c>
    </row>
    <row r="927" spans="1:18" x14ac:dyDescent="0.25">
      <c r="A927" t="str">
        <f>"11017"</f>
        <v>11017</v>
      </c>
      <c r="B927" t="str">
        <f>"03020"</f>
        <v>03020</v>
      </c>
      <c r="C927" t="str">
        <f>"1400"</f>
        <v>1400</v>
      </c>
      <c r="D927" t="str">
        <f>""</f>
        <v/>
      </c>
      <c r="E927" t="s">
        <v>418</v>
      </c>
      <c r="F927" t="s">
        <v>224</v>
      </c>
      <c r="G927" t="str">
        <f>""</f>
        <v/>
      </c>
      <c r="H927" t="str">
        <f>" 00"</f>
        <v xml:space="preserve"> 00</v>
      </c>
      <c r="I927">
        <v>0.01</v>
      </c>
      <c r="J927">
        <v>9999999.9900000002</v>
      </c>
      <c r="K927" t="s">
        <v>31</v>
      </c>
      <c r="L927" t="s">
        <v>217</v>
      </c>
      <c r="P927" t="s">
        <v>24</v>
      </c>
      <c r="Q927" t="s">
        <v>24</v>
      </c>
      <c r="R927" t="s">
        <v>31</v>
      </c>
    </row>
    <row r="928" spans="1:18" x14ac:dyDescent="0.25">
      <c r="A928" t="str">
        <f>"11019"</f>
        <v>11019</v>
      </c>
      <c r="B928" t="str">
        <f>"03020"</f>
        <v>03020</v>
      </c>
      <c r="C928" t="str">
        <f>"1400"</f>
        <v>1400</v>
      </c>
      <c r="D928" t="str">
        <f>""</f>
        <v/>
      </c>
      <c r="E928" t="s">
        <v>419</v>
      </c>
      <c r="F928" t="s">
        <v>224</v>
      </c>
      <c r="G928" t="str">
        <f>""</f>
        <v/>
      </c>
      <c r="H928" t="str">
        <f>" 00"</f>
        <v xml:space="preserve"> 00</v>
      </c>
      <c r="I928">
        <v>0.01</v>
      </c>
      <c r="J928">
        <v>9999999.9900000002</v>
      </c>
      <c r="K928" t="s">
        <v>31</v>
      </c>
      <c r="L928" t="s">
        <v>217</v>
      </c>
      <c r="P928" t="s">
        <v>24</v>
      </c>
      <c r="Q928" t="s">
        <v>24</v>
      </c>
      <c r="R928" t="s">
        <v>31</v>
      </c>
    </row>
    <row r="929" spans="1:18" x14ac:dyDescent="0.25">
      <c r="A929" t="str">
        <f>"11020"</f>
        <v>11020</v>
      </c>
      <c r="B929" t="str">
        <f>"03020"</f>
        <v>03020</v>
      </c>
      <c r="C929" t="str">
        <f>"1400"</f>
        <v>1400</v>
      </c>
      <c r="D929" t="str">
        <f>""</f>
        <v/>
      </c>
      <c r="E929" t="s">
        <v>420</v>
      </c>
      <c r="F929" t="s">
        <v>224</v>
      </c>
      <c r="G929" t="str">
        <f>""</f>
        <v/>
      </c>
      <c r="H929" t="str">
        <f>" 00"</f>
        <v xml:space="preserve"> 00</v>
      </c>
      <c r="I929">
        <v>0.01</v>
      </c>
      <c r="J929">
        <v>9999999.9900000002</v>
      </c>
      <c r="K929" t="s">
        <v>31</v>
      </c>
      <c r="L929" t="s">
        <v>217</v>
      </c>
      <c r="P929" t="s">
        <v>24</v>
      </c>
      <c r="Q929" t="s">
        <v>24</v>
      </c>
      <c r="R929" t="s">
        <v>31</v>
      </c>
    </row>
    <row r="930" spans="1:18" x14ac:dyDescent="0.25">
      <c r="A930" t="str">
        <f>"11021"</f>
        <v>11021</v>
      </c>
      <c r="B930" t="str">
        <f>"03020"</f>
        <v>03020</v>
      </c>
      <c r="C930" t="str">
        <f>"1400"</f>
        <v>1400</v>
      </c>
      <c r="D930" t="str">
        <f>""</f>
        <v/>
      </c>
      <c r="E930" t="s">
        <v>421</v>
      </c>
      <c r="F930" t="s">
        <v>224</v>
      </c>
      <c r="G930" t="str">
        <f>""</f>
        <v/>
      </c>
      <c r="H930" t="str">
        <f>" 00"</f>
        <v xml:space="preserve"> 00</v>
      </c>
      <c r="I930">
        <v>0.01</v>
      </c>
      <c r="J930">
        <v>9999999.9900000002</v>
      </c>
      <c r="K930" t="s">
        <v>31</v>
      </c>
      <c r="L930" t="s">
        <v>217</v>
      </c>
      <c r="P930" t="s">
        <v>24</v>
      </c>
      <c r="Q930" t="s">
        <v>24</v>
      </c>
      <c r="R930" t="s">
        <v>31</v>
      </c>
    </row>
    <row r="931" spans="1:18" x14ac:dyDescent="0.25">
      <c r="A931" t="str">
        <f>"11023"</f>
        <v>11023</v>
      </c>
      <c r="B931" t="str">
        <f>"03000"</f>
        <v>03000</v>
      </c>
      <c r="C931" t="str">
        <f>"1400"</f>
        <v>1400</v>
      </c>
      <c r="D931" t="str">
        <f>""</f>
        <v/>
      </c>
      <c r="E931" t="s">
        <v>422</v>
      </c>
      <c r="F931" t="s">
        <v>216</v>
      </c>
      <c r="G931" t="str">
        <f>""</f>
        <v/>
      </c>
      <c r="H931" t="str">
        <f>" 00"</f>
        <v xml:space="preserve"> 00</v>
      </c>
      <c r="I931">
        <v>0.01</v>
      </c>
      <c r="J931">
        <v>9999999.9900000002</v>
      </c>
      <c r="K931" t="s">
        <v>31</v>
      </c>
      <c r="L931" t="s">
        <v>217</v>
      </c>
      <c r="P931" t="s">
        <v>24</v>
      </c>
      <c r="Q931" t="s">
        <v>24</v>
      </c>
      <c r="R931" t="s">
        <v>31</v>
      </c>
    </row>
    <row r="932" spans="1:18" x14ac:dyDescent="0.25">
      <c r="A932" t="str">
        <f>"11026"</f>
        <v>11026</v>
      </c>
      <c r="B932" t="str">
        <f>"03000"</f>
        <v>03000</v>
      </c>
      <c r="C932" t="str">
        <f>"1400"</f>
        <v>1400</v>
      </c>
      <c r="D932" t="str">
        <f>""</f>
        <v/>
      </c>
      <c r="E932" t="s">
        <v>425</v>
      </c>
      <c r="F932" t="s">
        <v>216</v>
      </c>
      <c r="G932" t="str">
        <f>""</f>
        <v/>
      </c>
      <c r="H932" t="str">
        <f>" 00"</f>
        <v xml:space="preserve"> 00</v>
      </c>
      <c r="I932">
        <v>0.01</v>
      </c>
      <c r="J932">
        <v>9999999.9900000002</v>
      </c>
      <c r="K932" t="s">
        <v>31</v>
      </c>
      <c r="L932" t="s">
        <v>217</v>
      </c>
      <c r="P932" t="s">
        <v>24</v>
      </c>
      <c r="Q932" t="s">
        <v>24</v>
      </c>
      <c r="R932" t="s">
        <v>31</v>
      </c>
    </row>
    <row r="933" spans="1:18" x14ac:dyDescent="0.25">
      <c r="A933" t="str">
        <f>"11027"</f>
        <v>11027</v>
      </c>
      <c r="B933" t="str">
        <f>"03000"</f>
        <v>03000</v>
      </c>
      <c r="C933" t="str">
        <f>"1400"</f>
        <v>1400</v>
      </c>
      <c r="D933" t="str">
        <f>""</f>
        <v/>
      </c>
      <c r="E933" t="s">
        <v>426</v>
      </c>
      <c r="F933" t="s">
        <v>216</v>
      </c>
      <c r="G933" t="str">
        <f>""</f>
        <v/>
      </c>
      <c r="H933" t="str">
        <f>" 00"</f>
        <v xml:space="preserve"> 00</v>
      </c>
      <c r="I933">
        <v>0.01</v>
      </c>
      <c r="J933">
        <v>9999999.9900000002</v>
      </c>
      <c r="K933" t="s">
        <v>31</v>
      </c>
      <c r="L933" t="s">
        <v>217</v>
      </c>
      <c r="P933" t="s">
        <v>326</v>
      </c>
      <c r="Q933" t="s">
        <v>326</v>
      </c>
      <c r="R933" t="s">
        <v>31</v>
      </c>
    </row>
    <row r="934" spans="1:18" x14ac:dyDescent="0.25">
      <c r="A934" t="str">
        <f>"11049"</f>
        <v>11049</v>
      </c>
      <c r="B934" t="str">
        <f>"03020"</f>
        <v>03020</v>
      </c>
      <c r="C934" t="str">
        <f>"1400"</f>
        <v>1400</v>
      </c>
      <c r="D934" t="str">
        <f>""</f>
        <v/>
      </c>
      <c r="E934" t="s">
        <v>446</v>
      </c>
      <c r="F934" t="s">
        <v>224</v>
      </c>
      <c r="G934" t="str">
        <f>""</f>
        <v/>
      </c>
      <c r="H934" t="str">
        <f>" 00"</f>
        <v xml:space="preserve"> 00</v>
      </c>
      <c r="I934">
        <v>0.01</v>
      </c>
      <c r="J934">
        <v>9999999.9900000002</v>
      </c>
      <c r="K934" t="s">
        <v>31</v>
      </c>
      <c r="L934" t="s">
        <v>217</v>
      </c>
      <c r="P934" t="s">
        <v>24</v>
      </c>
      <c r="Q934" t="s">
        <v>24</v>
      </c>
      <c r="R934" t="s">
        <v>31</v>
      </c>
    </row>
    <row r="935" spans="1:18" x14ac:dyDescent="0.25">
      <c r="A935" t="str">
        <f>"11050"</f>
        <v>11050</v>
      </c>
      <c r="B935" t="str">
        <f>"03020"</f>
        <v>03020</v>
      </c>
      <c r="C935" t="str">
        <f>"1400"</f>
        <v>1400</v>
      </c>
      <c r="D935" t="str">
        <f>""</f>
        <v/>
      </c>
      <c r="E935" t="s">
        <v>447</v>
      </c>
      <c r="F935" t="s">
        <v>224</v>
      </c>
      <c r="G935" t="str">
        <f>""</f>
        <v/>
      </c>
      <c r="H935" t="str">
        <f>" 00"</f>
        <v xml:space="preserve"> 00</v>
      </c>
      <c r="I935">
        <v>0.01</v>
      </c>
      <c r="J935">
        <v>9999999.9900000002</v>
      </c>
      <c r="K935" t="s">
        <v>31</v>
      </c>
      <c r="L935" t="s">
        <v>217</v>
      </c>
      <c r="P935" t="s">
        <v>24</v>
      </c>
      <c r="Q935" t="s">
        <v>24</v>
      </c>
      <c r="R935" t="s">
        <v>31</v>
      </c>
    </row>
    <row r="936" spans="1:18" x14ac:dyDescent="0.25">
      <c r="A936" t="str">
        <f>"11053"</f>
        <v>11053</v>
      </c>
      <c r="B936" t="str">
        <f>"05005"</f>
        <v>05005</v>
      </c>
      <c r="C936" t="str">
        <f>"1700"</f>
        <v>1700</v>
      </c>
      <c r="D936" t="str">
        <f>""</f>
        <v/>
      </c>
      <c r="E936" t="s">
        <v>449</v>
      </c>
      <c r="F936" t="s">
        <v>346</v>
      </c>
      <c r="G936" t="str">
        <f>""</f>
        <v/>
      </c>
      <c r="H936" t="str">
        <f>" 00"</f>
        <v xml:space="preserve"> 00</v>
      </c>
      <c r="I936">
        <v>0.01</v>
      </c>
      <c r="J936">
        <v>9999999.9900000002</v>
      </c>
      <c r="K936" t="s">
        <v>31</v>
      </c>
      <c r="L936" t="s">
        <v>217</v>
      </c>
      <c r="P936" t="s">
        <v>107</v>
      </c>
      <c r="Q936" t="s">
        <v>107</v>
      </c>
      <c r="R936" t="s">
        <v>31</v>
      </c>
    </row>
    <row r="937" spans="1:18" x14ac:dyDescent="0.25">
      <c r="A937" t="str">
        <f>"12005"</f>
        <v>12005</v>
      </c>
      <c r="B937" t="str">
        <f>"03000"</f>
        <v>03000</v>
      </c>
      <c r="C937" t="str">
        <f>"1400"</f>
        <v>1400</v>
      </c>
      <c r="D937" t="str">
        <f>""</f>
        <v/>
      </c>
      <c r="E937" t="s">
        <v>454</v>
      </c>
      <c r="F937" t="s">
        <v>216</v>
      </c>
      <c r="G937" t="str">
        <f>""</f>
        <v/>
      </c>
      <c r="H937" t="str">
        <f>" 00"</f>
        <v xml:space="preserve"> 00</v>
      </c>
      <c r="I937">
        <v>0.01</v>
      </c>
      <c r="J937">
        <v>9999999.9900000002</v>
      </c>
      <c r="K937" t="s">
        <v>31</v>
      </c>
      <c r="L937" t="s">
        <v>217</v>
      </c>
      <c r="P937" t="s">
        <v>326</v>
      </c>
      <c r="Q937" t="s">
        <v>326</v>
      </c>
      <c r="R937" t="s">
        <v>31</v>
      </c>
    </row>
    <row r="938" spans="1:18" x14ac:dyDescent="0.25">
      <c r="A938" t="str">
        <f>"15001"</f>
        <v>15001</v>
      </c>
      <c r="B938" t="str">
        <f>"03769"</f>
        <v>03769</v>
      </c>
      <c r="C938" t="str">
        <f>"1700"</f>
        <v>1700</v>
      </c>
      <c r="D938" t="str">
        <f>""</f>
        <v/>
      </c>
      <c r="E938" t="s">
        <v>464</v>
      </c>
      <c r="F938" t="s">
        <v>465</v>
      </c>
      <c r="G938" t="str">
        <f>""</f>
        <v/>
      </c>
      <c r="H938" t="str">
        <f>" 00"</f>
        <v xml:space="preserve"> 00</v>
      </c>
      <c r="I938">
        <v>0.01</v>
      </c>
      <c r="J938">
        <v>9999999.9900000002</v>
      </c>
      <c r="K938" t="s">
        <v>31</v>
      </c>
      <c r="L938" t="s">
        <v>217</v>
      </c>
      <c r="P938" t="s">
        <v>230</v>
      </c>
      <c r="Q938" t="s">
        <v>230</v>
      </c>
      <c r="R938" t="s">
        <v>31</v>
      </c>
    </row>
    <row r="939" spans="1:18" x14ac:dyDescent="0.25">
      <c r="A939" t="str">
        <f>"15002"</f>
        <v>15002</v>
      </c>
      <c r="B939" t="str">
        <f>"03769"</f>
        <v>03769</v>
      </c>
      <c r="C939" t="str">
        <f>"1400"</f>
        <v>1400</v>
      </c>
      <c r="D939" t="str">
        <f>""</f>
        <v/>
      </c>
      <c r="E939" t="s">
        <v>466</v>
      </c>
      <c r="F939" t="s">
        <v>465</v>
      </c>
      <c r="G939" t="str">
        <f>""</f>
        <v/>
      </c>
      <c r="H939" t="str">
        <f>" 00"</f>
        <v xml:space="preserve"> 00</v>
      </c>
      <c r="I939">
        <v>0.01</v>
      </c>
      <c r="J939">
        <v>9999999.9900000002</v>
      </c>
      <c r="K939" t="s">
        <v>31</v>
      </c>
      <c r="L939" t="s">
        <v>217</v>
      </c>
      <c r="P939" t="s">
        <v>230</v>
      </c>
      <c r="Q939" t="s">
        <v>230</v>
      </c>
      <c r="R939" t="s">
        <v>31</v>
      </c>
    </row>
    <row r="940" spans="1:18" x14ac:dyDescent="0.25">
      <c r="A940" t="str">
        <f>"15003"</f>
        <v>15003</v>
      </c>
      <c r="B940" t="str">
        <f>"03769"</f>
        <v>03769</v>
      </c>
      <c r="C940" t="str">
        <f>"1700"</f>
        <v>1700</v>
      </c>
      <c r="D940" t="str">
        <f>""</f>
        <v/>
      </c>
      <c r="E940" t="s">
        <v>467</v>
      </c>
      <c r="F940" t="s">
        <v>465</v>
      </c>
      <c r="G940" t="str">
        <f>""</f>
        <v/>
      </c>
      <c r="H940" t="str">
        <f>" 00"</f>
        <v xml:space="preserve"> 00</v>
      </c>
      <c r="I940">
        <v>0.01</v>
      </c>
      <c r="J940">
        <v>9999999.9900000002</v>
      </c>
      <c r="K940" t="s">
        <v>31</v>
      </c>
      <c r="L940" t="s">
        <v>217</v>
      </c>
      <c r="P940" t="s">
        <v>230</v>
      </c>
      <c r="Q940" t="s">
        <v>230</v>
      </c>
      <c r="R940" t="s">
        <v>31</v>
      </c>
    </row>
    <row r="941" spans="1:18" x14ac:dyDescent="0.25">
      <c r="A941" t="str">
        <f>"15005"</f>
        <v>15005</v>
      </c>
      <c r="B941" t="str">
        <f>"03769"</f>
        <v>03769</v>
      </c>
      <c r="C941" t="str">
        <f>"1300"</f>
        <v>1300</v>
      </c>
      <c r="D941" t="str">
        <f>""</f>
        <v/>
      </c>
      <c r="E941" t="s">
        <v>469</v>
      </c>
      <c r="F941" t="s">
        <v>465</v>
      </c>
      <c r="G941" t="str">
        <f>""</f>
        <v/>
      </c>
      <c r="H941" t="str">
        <f>" 00"</f>
        <v xml:space="preserve"> 00</v>
      </c>
      <c r="I941">
        <v>0.01</v>
      </c>
      <c r="J941">
        <v>9999999.9900000002</v>
      </c>
      <c r="K941" t="s">
        <v>31</v>
      </c>
      <c r="L941" t="s">
        <v>217</v>
      </c>
      <c r="P941" t="s">
        <v>230</v>
      </c>
      <c r="Q941" t="s">
        <v>230</v>
      </c>
      <c r="R941" t="s">
        <v>31</v>
      </c>
    </row>
    <row r="942" spans="1:18" x14ac:dyDescent="0.25">
      <c r="A942" t="str">
        <f>"15009"</f>
        <v>15009</v>
      </c>
      <c r="B942" t="str">
        <f>"03769"</f>
        <v>03769</v>
      </c>
      <c r="C942" t="str">
        <f>"1700"</f>
        <v>1700</v>
      </c>
      <c r="D942" t="str">
        <f>""</f>
        <v/>
      </c>
      <c r="E942" t="s">
        <v>470</v>
      </c>
      <c r="F942" t="s">
        <v>465</v>
      </c>
      <c r="G942" t="str">
        <f>""</f>
        <v/>
      </c>
      <c r="H942" t="str">
        <f>" 00"</f>
        <v xml:space="preserve"> 00</v>
      </c>
      <c r="I942">
        <v>0.01</v>
      </c>
      <c r="J942">
        <v>9999999.9900000002</v>
      </c>
      <c r="K942" t="s">
        <v>31</v>
      </c>
      <c r="L942" t="s">
        <v>217</v>
      </c>
      <c r="M942" t="s">
        <v>383</v>
      </c>
      <c r="P942" t="s">
        <v>230</v>
      </c>
      <c r="Q942" t="s">
        <v>230</v>
      </c>
      <c r="R942" t="s">
        <v>31</v>
      </c>
    </row>
    <row r="943" spans="1:18" x14ac:dyDescent="0.25">
      <c r="A943" t="str">
        <f>"30010"</f>
        <v>30010</v>
      </c>
      <c r="B943" t="str">
        <f>"06000"</f>
        <v>06000</v>
      </c>
      <c r="C943" t="str">
        <f>"1700"</f>
        <v>1700</v>
      </c>
      <c r="D943" t="str">
        <f>""</f>
        <v/>
      </c>
      <c r="E943" t="s">
        <v>851</v>
      </c>
      <c r="F943" t="s">
        <v>382</v>
      </c>
      <c r="G943" t="str">
        <f>""</f>
        <v/>
      </c>
      <c r="H943" t="str">
        <f>" 00"</f>
        <v xml:space="preserve"> 00</v>
      </c>
      <c r="I943">
        <v>0.01</v>
      </c>
      <c r="J943">
        <v>9999999.9900000002</v>
      </c>
      <c r="K943" t="s">
        <v>31</v>
      </c>
      <c r="L943" t="s">
        <v>217</v>
      </c>
      <c r="P943" t="s">
        <v>29</v>
      </c>
      <c r="Q943" t="s">
        <v>29</v>
      </c>
      <c r="R943" t="s">
        <v>31</v>
      </c>
    </row>
    <row r="944" spans="1:18" x14ac:dyDescent="0.25">
      <c r="A944" t="str">
        <f>"31205"</f>
        <v>31205</v>
      </c>
      <c r="B944" t="str">
        <f>"03000"</f>
        <v>03000</v>
      </c>
      <c r="C944" t="str">
        <f>"1930"</f>
        <v>1930</v>
      </c>
      <c r="D944" t="str">
        <f>"31205"</f>
        <v>31205</v>
      </c>
      <c r="E944" t="s">
        <v>868</v>
      </c>
      <c r="F944" t="s">
        <v>216</v>
      </c>
      <c r="G944" t="str">
        <f>""</f>
        <v/>
      </c>
      <c r="H944" t="str">
        <f>" 00"</f>
        <v xml:space="preserve"> 00</v>
      </c>
      <c r="I944">
        <v>0.01</v>
      </c>
      <c r="J944">
        <v>9999999.9900000002</v>
      </c>
      <c r="K944" t="s">
        <v>31</v>
      </c>
      <c r="L944" t="s">
        <v>217</v>
      </c>
      <c r="P944" t="s">
        <v>24</v>
      </c>
      <c r="Q944" t="s">
        <v>24</v>
      </c>
      <c r="R944" t="s">
        <v>31</v>
      </c>
    </row>
    <row r="945" spans="1:18" x14ac:dyDescent="0.25">
      <c r="A945" t="str">
        <f>"32105"</f>
        <v>32105</v>
      </c>
      <c r="B945" t="str">
        <f>"03000"</f>
        <v>03000</v>
      </c>
      <c r="C945" t="str">
        <f>"1930"</f>
        <v>1930</v>
      </c>
      <c r="D945" t="str">
        <f>"03000B"</f>
        <v>03000B</v>
      </c>
      <c r="E945" t="s">
        <v>871</v>
      </c>
      <c r="F945" t="s">
        <v>216</v>
      </c>
      <c r="G945" t="str">
        <f>""</f>
        <v/>
      </c>
      <c r="H945" t="str">
        <f>" 00"</f>
        <v xml:space="preserve"> 00</v>
      </c>
      <c r="I945">
        <v>0.01</v>
      </c>
      <c r="J945">
        <v>9999999.9900000002</v>
      </c>
      <c r="K945" t="s">
        <v>31</v>
      </c>
      <c r="L945" t="s">
        <v>188</v>
      </c>
      <c r="M945" t="s">
        <v>208</v>
      </c>
      <c r="N945" t="s">
        <v>209</v>
      </c>
      <c r="P945" t="s">
        <v>24</v>
      </c>
      <c r="Q945" t="s">
        <v>24</v>
      </c>
      <c r="R945" t="s">
        <v>31</v>
      </c>
    </row>
    <row r="946" spans="1:18" x14ac:dyDescent="0.25">
      <c r="A946" t="str">
        <f>"90005"</f>
        <v>90005</v>
      </c>
      <c r="B946" t="str">
        <f>"03000"</f>
        <v>03000</v>
      </c>
      <c r="C946" t="str">
        <f>"1921"</f>
        <v>1921</v>
      </c>
      <c r="D946" t="str">
        <f>""</f>
        <v/>
      </c>
      <c r="E946" t="s">
        <v>1139</v>
      </c>
      <c r="F946" t="s">
        <v>216</v>
      </c>
      <c r="G946" t="str">
        <f>""</f>
        <v/>
      </c>
      <c r="H946" t="str">
        <f>" 00"</f>
        <v xml:space="preserve"> 00</v>
      </c>
      <c r="I946">
        <v>0.01</v>
      </c>
      <c r="J946">
        <v>9999999.9900000002</v>
      </c>
      <c r="K946" t="s">
        <v>31</v>
      </c>
      <c r="L946" t="s">
        <v>217</v>
      </c>
      <c r="P946" t="s">
        <v>250</v>
      </c>
      <c r="Q946" t="s">
        <v>250</v>
      </c>
      <c r="R946" t="s">
        <v>31</v>
      </c>
    </row>
    <row r="947" spans="1:18" x14ac:dyDescent="0.25">
      <c r="A947" t="str">
        <f>"90007"</f>
        <v>90007</v>
      </c>
      <c r="B947" t="str">
        <f>"03000"</f>
        <v>03000</v>
      </c>
      <c r="C947" t="str">
        <f>"1930"</f>
        <v>1930</v>
      </c>
      <c r="D947" t="str">
        <f>""</f>
        <v/>
      </c>
      <c r="E947" t="s">
        <v>1140</v>
      </c>
      <c r="F947" t="s">
        <v>216</v>
      </c>
      <c r="G947" t="str">
        <f>""</f>
        <v/>
      </c>
      <c r="H947" t="str">
        <f>" 00"</f>
        <v xml:space="preserve"> 00</v>
      </c>
      <c r="I947">
        <v>0.01</v>
      </c>
      <c r="J947">
        <v>9999999.9900000002</v>
      </c>
      <c r="K947" t="s">
        <v>31</v>
      </c>
      <c r="L947" t="s">
        <v>217</v>
      </c>
      <c r="P947" t="s">
        <v>250</v>
      </c>
      <c r="Q947" t="s">
        <v>250</v>
      </c>
      <c r="R947" t="s">
        <v>31</v>
      </c>
    </row>
    <row r="948" spans="1:18" x14ac:dyDescent="0.25">
      <c r="A948" t="str">
        <f>"90015"</f>
        <v>90015</v>
      </c>
      <c r="B948" t="str">
        <f>"03000"</f>
        <v>03000</v>
      </c>
      <c r="C948" t="str">
        <f>"1921"</f>
        <v>1921</v>
      </c>
      <c r="D948" t="str">
        <f>""</f>
        <v/>
      </c>
      <c r="E948" t="s">
        <v>1141</v>
      </c>
      <c r="F948" t="s">
        <v>216</v>
      </c>
      <c r="G948" t="str">
        <f>""</f>
        <v/>
      </c>
      <c r="H948" t="str">
        <f>" 00"</f>
        <v xml:space="preserve"> 00</v>
      </c>
      <c r="I948">
        <v>0.01</v>
      </c>
      <c r="J948">
        <v>9999999.9900000002</v>
      </c>
      <c r="K948" t="s">
        <v>31</v>
      </c>
      <c r="L948" t="s">
        <v>217</v>
      </c>
      <c r="P948" t="s">
        <v>250</v>
      </c>
      <c r="Q948" t="s">
        <v>250</v>
      </c>
      <c r="R948" t="s">
        <v>31</v>
      </c>
    </row>
    <row r="949" spans="1:18" x14ac:dyDescent="0.25">
      <c r="A949" t="str">
        <f>"90020"</f>
        <v>90020</v>
      </c>
      <c r="B949" t="str">
        <f>"03000"</f>
        <v>03000</v>
      </c>
      <c r="C949" t="str">
        <f>"1930"</f>
        <v>1930</v>
      </c>
      <c r="D949" t="str">
        <f>""</f>
        <v/>
      </c>
      <c r="E949" t="s">
        <v>1142</v>
      </c>
      <c r="F949" t="s">
        <v>216</v>
      </c>
      <c r="G949" t="str">
        <f>""</f>
        <v/>
      </c>
      <c r="H949" t="str">
        <f>" 00"</f>
        <v xml:space="preserve"> 00</v>
      </c>
      <c r="I949">
        <v>0.01</v>
      </c>
      <c r="J949">
        <v>9999999.9900000002</v>
      </c>
      <c r="K949" t="s">
        <v>31</v>
      </c>
      <c r="L949" t="s">
        <v>217</v>
      </c>
      <c r="P949" t="s">
        <v>250</v>
      </c>
      <c r="Q949" t="s">
        <v>250</v>
      </c>
      <c r="R949" t="s">
        <v>31</v>
      </c>
    </row>
    <row r="950" spans="1:18" x14ac:dyDescent="0.25">
      <c r="A950" t="str">
        <f>"90105"</f>
        <v>90105</v>
      </c>
      <c r="B950" t="str">
        <f>"03000"</f>
        <v>03000</v>
      </c>
      <c r="C950" t="str">
        <f>"1930"</f>
        <v>1930</v>
      </c>
      <c r="D950" t="str">
        <f>""</f>
        <v/>
      </c>
      <c r="E950" t="s">
        <v>1143</v>
      </c>
      <c r="F950" t="s">
        <v>216</v>
      </c>
      <c r="G950" t="str">
        <f>""</f>
        <v/>
      </c>
      <c r="H950" t="str">
        <f>" 00"</f>
        <v xml:space="preserve"> 00</v>
      </c>
      <c r="I950">
        <v>0.01</v>
      </c>
      <c r="J950">
        <v>9999999.9900000002</v>
      </c>
      <c r="K950" t="s">
        <v>31</v>
      </c>
      <c r="L950" t="s">
        <v>217</v>
      </c>
      <c r="P950" t="s">
        <v>250</v>
      </c>
      <c r="Q950" t="s">
        <v>250</v>
      </c>
      <c r="R950" t="s">
        <v>31</v>
      </c>
    </row>
    <row r="951" spans="1:18" x14ac:dyDescent="0.25">
      <c r="A951" t="str">
        <f>"90110"</f>
        <v>90110</v>
      </c>
      <c r="B951" t="str">
        <f>"03000"</f>
        <v>03000</v>
      </c>
      <c r="C951" t="str">
        <f>"1930"</f>
        <v>1930</v>
      </c>
      <c r="D951" t="str">
        <f>""</f>
        <v/>
      </c>
      <c r="E951" t="s">
        <v>1144</v>
      </c>
      <c r="F951" t="s">
        <v>216</v>
      </c>
      <c r="G951" t="str">
        <f>""</f>
        <v/>
      </c>
      <c r="H951" t="str">
        <f>" 00"</f>
        <v xml:space="preserve"> 00</v>
      </c>
      <c r="I951">
        <v>0.01</v>
      </c>
      <c r="J951">
        <v>9999999.9900000002</v>
      </c>
      <c r="K951" t="s">
        <v>31</v>
      </c>
      <c r="L951" t="s">
        <v>217</v>
      </c>
      <c r="P951" t="s">
        <v>250</v>
      </c>
      <c r="Q951" t="s">
        <v>250</v>
      </c>
      <c r="R951" t="s">
        <v>31</v>
      </c>
    </row>
    <row r="952" spans="1:18" x14ac:dyDescent="0.25">
      <c r="A952" t="str">
        <f>"90121"</f>
        <v>90121</v>
      </c>
      <c r="B952" t="str">
        <f>"03000"</f>
        <v>03000</v>
      </c>
      <c r="C952" t="str">
        <f>"1300"</f>
        <v>1300</v>
      </c>
      <c r="D952" t="str">
        <f>""</f>
        <v/>
      </c>
      <c r="E952" t="s">
        <v>1145</v>
      </c>
      <c r="F952" t="s">
        <v>216</v>
      </c>
      <c r="G952" t="str">
        <f>""</f>
        <v/>
      </c>
      <c r="H952" t="str">
        <f>" 00"</f>
        <v xml:space="preserve"> 00</v>
      </c>
      <c r="I952">
        <v>0.01</v>
      </c>
      <c r="J952">
        <v>9999999.9900000002</v>
      </c>
      <c r="K952" t="s">
        <v>31</v>
      </c>
      <c r="L952" t="s">
        <v>217</v>
      </c>
      <c r="P952" t="s">
        <v>250</v>
      </c>
      <c r="Q952" t="s">
        <v>250</v>
      </c>
      <c r="R952" t="s">
        <v>31</v>
      </c>
    </row>
    <row r="953" spans="1:18" x14ac:dyDescent="0.25">
      <c r="A953" t="str">
        <f>"90130"</f>
        <v>90130</v>
      </c>
      <c r="B953" t="str">
        <f>"03000"</f>
        <v>03000</v>
      </c>
      <c r="C953" t="str">
        <f>"1930"</f>
        <v>1930</v>
      </c>
      <c r="D953" t="str">
        <f>""</f>
        <v/>
      </c>
      <c r="E953" t="s">
        <v>1146</v>
      </c>
      <c r="F953" t="s">
        <v>216</v>
      </c>
      <c r="G953" t="str">
        <f>""</f>
        <v/>
      </c>
      <c r="H953" t="str">
        <f>" 00"</f>
        <v xml:space="preserve"> 00</v>
      </c>
      <c r="I953">
        <v>0.01</v>
      </c>
      <c r="J953">
        <v>9999999.9900000002</v>
      </c>
      <c r="K953" t="s">
        <v>31</v>
      </c>
      <c r="L953" t="s">
        <v>217</v>
      </c>
      <c r="P953" t="s">
        <v>250</v>
      </c>
      <c r="Q953" t="s">
        <v>250</v>
      </c>
      <c r="R953" t="s">
        <v>31</v>
      </c>
    </row>
    <row r="954" spans="1:18" x14ac:dyDescent="0.25">
      <c r="A954" t="str">
        <f>"90135"</f>
        <v>90135</v>
      </c>
      <c r="B954" t="str">
        <f>"03000"</f>
        <v>03000</v>
      </c>
      <c r="C954" t="str">
        <f>"1930"</f>
        <v>1930</v>
      </c>
      <c r="D954" t="str">
        <f>""</f>
        <v/>
      </c>
      <c r="E954" t="s">
        <v>1147</v>
      </c>
      <c r="F954" t="s">
        <v>216</v>
      </c>
      <c r="G954" t="str">
        <f>""</f>
        <v/>
      </c>
      <c r="H954" t="str">
        <f>" 00"</f>
        <v xml:space="preserve"> 00</v>
      </c>
      <c r="I954">
        <v>0.01</v>
      </c>
      <c r="J954">
        <v>9999999.9900000002</v>
      </c>
      <c r="K954" t="s">
        <v>31</v>
      </c>
      <c r="L954" t="s">
        <v>217</v>
      </c>
      <c r="P954" t="s">
        <v>250</v>
      </c>
      <c r="Q954" t="s">
        <v>250</v>
      </c>
      <c r="R954" t="s">
        <v>31</v>
      </c>
    </row>
    <row r="955" spans="1:18" x14ac:dyDescent="0.25">
      <c r="A955" t="str">
        <f>"90136"</f>
        <v>90136</v>
      </c>
      <c r="B955" t="str">
        <f>"03000"</f>
        <v>03000</v>
      </c>
      <c r="C955" t="str">
        <f>"1930"</f>
        <v>1930</v>
      </c>
      <c r="D955" t="str">
        <f>""</f>
        <v/>
      </c>
      <c r="E955" t="s">
        <v>1148</v>
      </c>
      <c r="F955" t="s">
        <v>216</v>
      </c>
      <c r="G955" t="str">
        <f>""</f>
        <v/>
      </c>
      <c r="H955" t="str">
        <f>" 00"</f>
        <v xml:space="preserve"> 00</v>
      </c>
      <c r="I955">
        <v>0.01</v>
      </c>
      <c r="J955">
        <v>9999999.9900000002</v>
      </c>
      <c r="K955" t="s">
        <v>31</v>
      </c>
      <c r="L955" t="s">
        <v>217</v>
      </c>
      <c r="P955" t="s">
        <v>250</v>
      </c>
      <c r="Q955" t="s">
        <v>250</v>
      </c>
      <c r="R955" t="s">
        <v>31</v>
      </c>
    </row>
    <row r="956" spans="1:18" x14ac:dyDescent="0.25">
      <c r="A956" t="str">
        <f>"90165"</f>
        <v>90165</v>
      </c>
      <c r="B956" t="str">
        <f>"03000"</f>
        <v>03000</v>
      </c>
      <c r="C956" t="str">
        <f>"1930"</f>
        <v>1930</v>
      </c>
      <c r="D956" t="str">
        <f>""</f>
        <v/>
      </c>
      <c r="E956" t="s">
        <v>1151</v>
      </c>
      <c r="F956" t="s">
        <v>216</v>
      </c>
      <c r="G956" t="str">
        <f>""</f>
        <v/>
      </c>
      <c r="H956" t="str">
        <f>" 00"</f>
        <v xml:space="preserve"> 00</v>
      </c>
      <c r="I956">
        <v>0.01</v>
      </c>
      <c r="J956">
        <v>9999999.9900000002</v>
      </c>
      <c r="K956" t="s">
        <v>31</v>
      </c>
      <c r="L956" t="s">
        <v>217</v>
      </c>
      <c r="P956" t="s">
        <v>250</v>
      </c>
      <c r="Q956" t="s">
        <v>250</v>
      </c>
      <c r="R956" t="s">
        <v>31</v>
      </c>
    </row>
    <row r="957" spans="1:18" x14ac:dyDescent="0.25">
      <c r="A957" t="str">
        <f>"90175"</f>
        <v>90175</v>
      </c>
      <c r="B957" t="str">
        <f>"03000"</f>
        <v>03000</v>
      </c>
      <c r="C957" t="str">
        <f>"1930"</f>
        <v>1930</v>
      </c>
      <c r="D957" t="str">
        <f>""</f>
        <v/>
      </c>
      <c r="E957" t="s">
        <v>1152</v>
      </c>
      <c r="F957" t="s">
        <v>216</v>
      </c>
      <c r="G957" t="str">
        <f>""</f>
        <v/>
      </c>
      <c r="H957" t="str">
        <f>" 00"</f>
        <v xml:space="preserve"> 00</v>
      </c>
      <c r="I957">
        <v>0.01</v>
      </c>
      <c r="J957">
        <v>9999999.9900000002</v>
      </c>
      <c r="K957" t="s">
        <v>31</v>
      </c>
      <c r="L957" t="s">
        <v>217</v>
      </c>
      <c r="P957" t="s">
        <v>250</v>
      </c>
      <c r="Q957" t="s">
        <v>250</v>
      </c>
      <c r="R957" t="s">
        <v>31</v>
      </c>
    </row>
    <row r="958" spans="1:18" x14ac:dyDescent="0.25">
      <c r="A958" t="str">
        <f>"90205"</f>
        <v>90205</v>
      </c>
      <c r="B958" t="str">
        <f>"03000"</f>
        <v>03000</v>
      </c>
      <c r="C958" t="str">
        <f>"1500"</f>
        <v>1500</v>
      </c>
      <c r="D958" t="str">
        <f>""</f>
        <v/>
      </c>
      <c r="E958" t="s">
        <v>1153</v>
      </c>
      <c r="F958" t="s">
        <v>216</v>
      </c>
      <c r="G958" t="str">
        <f>""</f>
        <v/>
      </c>
      <c r="H958" t="str">
        <f>" 00"</f>
        <v xml:space="preserve"> 00</v>
      </c>
      <c r="I958">
        <v>0.01</v>
      </c>
      <c r="J958">
        <v>9999999.9900000002</v>
      </c>
      <c r="K958" t="s">
        <v>31</v>
      </c>
      <c r="L958" t="s">
        <v>217</v>
      </c>
      <c r="P958" t="s">
        <v>250</v>
      </c>
      <c r="Q958" t="s">
        <v>250</v>
      </c>
      <c r="R958" t="s">
        <v>31</v>
      </c>
    </row>
    <row r="959" spans="1:18" x14ac:dyDescent="0.25">
      <c r="A959" t="str">
        <f>"91005"</f>
        <v>91005</v>
      </c>
      <c r="B959" t="str">
        <f>"03000"</f>
        <v>03000</v>
      </c>
      <c r="C959" t="str">
        <f>"1500"</f>
        <v>1500</v>
      </c>
      <c r="D959" t="str">
        <f>""</f>
        <v/>
      </c>
      <c r="E959" t="s">
        <v>1154</v>
      </c>
      <c r="F959" t="s">
        <v>216</v>
      </c>
      <c r="G959" t="str">
        <f>""</f>
        <v/>
      </c>
      <c r="H959" t="str">
        <f>" 00"</f>
        <v xml:space="preserve"> 00</v>
      </c>
      <c r="I959">
        <v>0.01</v>
      </c>
      <c r="J959">
        <v>9999999.9900000002</v>
      </c>
      <c r="K959" t="s">
        <v>31</v>
      </c>
      <c r="L959" t="s">
        <v>217</v>
      </c>
      <c r="P959" t="s">
        <v>250</v>
      </c>
      <c r="Q959" t="s">
        <v>250</v>
      </c>
      <c r="R959" t="s">
        <v>31</v>
      </c>
    </row>
    <row r="960" spans="1:18" x14ac:dyDescent="0.25">
      <c r="A960" t="str">
        <f>"91025"</f>
        <v>91025</v>
      </c>
      <c r="B960" t="str">
        <f>"03000"</f>
        <v>03000</v>
      </c>
      <c r="C960" t="str">
        <f>"1500"</f>
        <v>1500</v>
      </c>
      <c r="D960" t="str">
        <f>"91025"</f>
        <v>91025</v>
      </c>
      <c r="E960" t="s">
        <v>1155</v>
      </c>
      <c r="F960" t="s">
        <v>216</v>
      </c>
      <c r="G960" t="str">
        <f>""</f>
        <v/>
      </c>
      <c r="H960" t="str">
        <f>" 00"</f>
        <v xml:space="preserve"> 00</v>
      </c>
      <c r="I960">
        <v>0.01</v>
      </c>
      <c r="J960">
        <v>9999999.9900000002</v>
      </c>
      <c r="K960" t="s">
        <v>31</v>
      </c>
      <c r="L960" t="s">
        <v>217</v>
      </c>
      <c r="P960" t="s">
        <v>250</v>
      </c>
      <c r="Q960" t="s">
        <v>250</v>
      </c>
      <c r="R960" t="s">
        <v>31</v>
      </c>
    </row>
    <row r="961" spans="1:18" x14ac:dyDescent="0.25">
      <c r="A961" t="str">
        <f>"91050"</f>
        <v>91050</v>
      </c>
      <c r="B961" t="str">
        <f>"03140"</f>
        <v>03140</v>
      </c>
      <c r="C961" t="str">
        <f>"1500"</f>
        <v>1500</v>
      </c>
      <c r="D961" t="str">
        <f>""</f>
        <v/>
      </c>
      <c r="E961" t="s">
        <v>1156</v>
      </c>
      <c r="F961" t="s">
        <v>259</v>
      </c>
      <c r="G961" t="str">
        <f>""</f>
        <v/>
      </c>
      <c r="H961" t="str">
        <f>" 00"</f>
        <v xml:space="preserve"> 00</v>
      </c>
      <c r="I961">
        <v>0.01</v>
      </c>
      <c r="J961">
        <v>9999999.9900000002</v>
      </c>
      <c r="K961" t="s">
        <v>31</v>
      </c>
      <c r="L961" t="s">
        <v>217</v>
      </c>
      <c r="P961" t="s">
        <v>250</v>
      </c>
      <c r="Q961" t="s">
        <v>250</v>
      </c>
      <c r="R961" t="s">
        <v>31</v>
      </c>
    </row>
    <row r="962" spans="1:18" x14ac:dyDescent="0.25">
      <c r="A962" t="str">
        <f>"93005"</f>
        <v>93005</v>
      </c>
      <c r="B962" t="str">
        <f>"03000"</f>
        <v>03000</v>
      </c>
      <c r="C962" t="str">
        <f>"1500"</f>
        <v>1500</v>
      </c>
      <c r="D962" t="str">
        <f>"93005"</f>
        <v>93005</v>
      </c>
      <c r="E962" t="s">
        <v>1175</v>
      </c>
      <c r="F962" t="s">
        <v>216</v>
      </c>
      <c r="G962" t="str">
        <f>""</f>
        <v/>
      </c>
      <c r="H962" t="str">
        <f>" 00"</f>
        <v xml:space="preserve"> 00</v>
      </c>
      <c r="I962">
        <v>0.01</v>
      </c>
      <c r="J962">
        <v>9999999.9900000002</v>
      </c>
      <c r="K962" t="s">
        <v>31</v>
      </c>
      <c r="L962" t="s">
        <v>217</v>
      </c>
      <c r="P962" t="s">
        <v>250</v>
      </c>
      <c r="Q962" t="s">
        <v>250</v>
      </c>
      <c r="R962" t="s">
        <v>31</v>
      </c>
    </row>
    <row r="963" spans="1:18" x14ac:dyDescent="0.25">
      <c r="A963" t="str">
        <f>"95005"</f>
        <v>95005</v>
      </c>
      <c r="B963" t="str">
        <f>"03000"</f>
        <v>03000</v>
      </c>
      <c r="C963" t="str">
        <f>"1500"</f>
        <v>1500</v>
      </c>
      <c r="D963" t="str">
        <f>""</f>
        <v/>
      </c>
      <c r="E963" t="s">
        <v>1194</v>
      </c>
      <c r="F963" t="s">
        <v>216</v>
      </c>
      <c r="G963" t="str">
        <f>""</f>
        <v/>
      </c>
      <c r="H963" t="str">
        <f>" 00"</f>
        <v xml:space="preserve"> 00</v>
      </c>
      <c r="I963">
        <v>0.01</v>
      </c>
      <c r="J963">
        <v>9999999.9900000002</v>
      </c>
      <c r="K963" t="s">
        <v>31</v>
      </c>
      <c r="L963" t="s">
        <v>217</v>
      </c>
      <c r="P963" t="s">
        <v>250</v>
      </c>
      <c r="Q963" t="s">
        <v>250</v>
      </c>
      <c r="R963" t="s">
        <v>31</v>
      </c>
    </row>
    <row r="964" spans="1:18" x14ac:dyDescent="0.25">
      <c r="A964" t="str">
        <f>"95010"</f>
        <v>95010</v>
      </c>
      <c r="B964" t="str">
        <f>"03000"</f>
        <v>03000</v>
      </c>
      <c r="C964" t="str">
        <f>"1500"</f>
        <v>1500</v>
      </c>
      <c r="D964" t="str">
        <f>""</f>
        <v/>
      </c>
      <c r="E964" t="s">
        <v>1195</v>
      </c>
      <c r="F964" t="s">
        <v>216</v>
      </c>
      <c r="G964" t="str">
        <f>""</f>
        <v/>
      </c>
      <c r="H964" t="str">
        <f>" 00"</f>
        <v xml:space="preserve"> 00</v>
      </c>
      <c r="I964">
        <v>0.01</v>
      </c>
      <c r="J964">
        <v>9999999.9900000002</v>
      </c>
      <c r="K964" t="s">
        <v>31</v>
      </c>
      <c r="L964" t="s">
        <v>217</v>
      </c>
      <c r="P964" t="s">
        <v>250</v>
      </c>
      <c r="Q964" t="s">
        <v>250</v>
      </c>
      <c r="R964" t="s">
        <v>31</v>
      </c>
    </row>
    <row r="965" spans="1:18" x14ac:dyDescent="0.25">
      <c r="A965" t="str">
        <f>"95011"</f>
        <v>95011</v>
      </c>
      <c r="B965" t="str">
        <f>"03000"</f>
        <v>03000</v>
      </c>
      <c r="C965" t="str">
        <f>"1500"</f>
        <v>1500</v>
      </c>
      <c r="D965" t="str">
        <f>""</f>
        <v/>
      </c>
      <c r="E965" t="s">
        <v>1196</v>
      </c>
      <c r="F965" t="s">
        <v>216</v>
      </c>
      <c r="G965" t="str">
        <f>""</f>
        <v/>
      </c>
      <c r="H965" t="str">
        <f>" 00"</f>
        <v xml:space="preserve"> 00</v>
      </c>
      <c r="I965">
        <v>0.01</v>
      </c>
      <c r="J965">
        <v>9999999.9900000002</v>
      </c>
      <c r="K965" t="s">
        <v>31</v>
      </c>
      <c r="L965" t="s">
        <v>217</v>
      </c>
      <c r="P965" t="s">
        <v>250</v>
      </c>
      <c r="Q965" t="s">
        <v>250</v>
      </c>
      <c r="R965" t="s">
        <v>31</v>
      </c>
    </row>
    <row r="966" spans="1:18" x14ac:dyDescent="0.25">
      <c r="A966" t="str">
        <f>"95015"</f>
        <v>95015</v>
      </c>
      <c r="B966" t="str">
        <f>"03000"</f>
        <v>03000</v>
      </c>
      <c r="C966" t="str">
        <f>"1500"</f>
        <v>1500</v>
      </c>
      <c r="D966" t="str">
        <f>""</f>
        <v/>
      </c>
      <c r="E966" t="s">
        <v>1197</v>
      </c>
      <c r="F966" t="s">
        <v>216</v>
      </c>
      <c r="G966" t="str">
        <f>""</f>
        <v/>
      </c>
      <c r="H966" t="str">
        <f>" 00"</f>
        <v xml:space="preserve"> 00</v>
      </c>
      <c r="I966">
        <v>0.01</v>
      </c>
      <c r="J966">
        <v>9999999.9900000002</v>
      </c>
      <c r="K966" t="s">
        <v>31</v>
      </c>
      <c r="L966" t="s">
        <v>217</v>
      </c>
      <c r="P966" t="s">
        <v>250</v>
      </c>
      <c r="Q966" t="s">
        <v>250</v>
      </c>
      <c r="R966" t="s">
        <v>31</v>
      </c>
    </row>
    <row r="967" spans="1:18" x14ac:dyDescent="0.25">
      <c r="A967" t="str">
        <f>"95020"</f>
        <v>95020</v>
      </c>
      <c r="B967" t="str">
        <f>"03000"</f>
        <v>03000</v>
      </c>
      <c r="C967" t="str">
        <f>"1500"</f>
        <v>1500</v>
      </c>
      <c r="D967" t="str">
        <f>""</f>
        <v/>
      </c>
      <c r="E967" t="s">
        <v>1198</v>
      </c>
      <c r="F967" t="s">
        <v>216</v>
      </c>
      <c r="G967" t="str">
        <f>""</f>
        <v/>
      </c>
      <c r="H967" t="str">
        <f>" 00"</f>
        <v xml:space="preserve"> 00</v>
      </c>
      <c r="I967">
        <v>0.01</v>
      </c>
      <c r="J967">
        <v>9999999.9900000002</v>
      </c>
      <c r="K967" t="s">
        <v>31</v>
      </c>
      <c r="L967" t="s">
        <v>217</v>
      </c>
      <c r="P967" t="s">
        <v>250</v>
      </c>
      <c r="Q967" t="s">
        <v>250</v>
      </c>
      <c r="R967" t="s">
        <v>31</v>
      </c>
    </row>
    <row r="968" spans="1:18" x14ac:dyDescent="0.25">
      <c r="A968" t="str">
        <f>"95025"</f>
        <v>95025</v>
      </c>
      <c r="B968" t="str">
        <f>"03000"</f>
        <v>03000</v>
      </c>
      <c r="C968" t="str">
        <f>"1500"</f>
        <v>1500</v>
      </c>
      <c r="D968" t="str">
        <f>""</f>
        <v/>
      </c>
      <c r="E968" t="s">
        <v>1199</v>
      </c>
      <c r="F968" t="s">
        <v>216</v>
      </c>
      <c r="G968" t="str">
        <f>""</f>
        <v/>
      </c>
      <c r="H968" t="str">
        <f>" 00"</f>
        <v xml:space="preserve"> 00</v>
      </c>
      <c r="I968">
        <v>0.01</v>
      </c>
      <c r="J968">
        <v>9999999.9900000002</v>
      </c>
      <c r="K968" t="s">
        <v>31</v>
      </c>
      <c r="L968" t="s">
        <v>217</v>
      </c>
      <c r="P968" t="s">
        <v>250</v>
      </c>
      <c r="Q968" t="s">
        <v>250</v>
      </c>
      <c r="R968" t="s">
        <v>31</v>
      </c>
    </row>
    <row r="969" spans="1:18" x14ac:dyDescent="0.25">
      <c r="A969" t="str">
        <f>"95035"</f>
        <v>95035</v>
      </c>
      <c r="B969" t="str">
        <f>"03000"</f>
        <v>03000</v>
      </c>
      <c r="C969" t="str">
        <f>"1500"</f>
        <v>1500</v>
      </c>
      <c r="D969" t="str">
        <f>""</f>
        <v/>
      </c>
      <c r="E969" t="s">
        <v>1200</v>
      </c>
      <c r="F969" t="s">
        <v>216</v>
      </c>
      <c r="G969" t="str">
        <f>""</f>
        <v/>
      </c>
      <c r="H969" t="str">
        <f>" 00"</f>
        <v xml:space="preserve"> 00</v>
      </c>
      <c r="I969">
        <v>0.01</v>
      </c>
      <c r="J969">
        <v>9999999.9900000002</v>
      </c>
      <c r="K969" t="s">
        <v>31</v>
      </c>
      <c r="L969" t="s">
        <v>217</v>
      </c>
      <c r="P969" t="s">
        <v>250</v>
      </c>
      <c r="Q969" t="s">
        <v>250</v>
      </c>
      <c r="R969" t="s">
        <v>31</v>
      </c>
    </row>
    <row r="970" spans="1:18" x14ac:dyDescent="0.25">
      <c r="A970" t="str">
        <f>"95040"</f>
        <v>95040</v>
      </c>
      <c r="B970" t="str">
        <f>"03000"</f>
        <v>03000</v>
      </c>
      <c r="C970" t="str">
        <f>"1500"</f>
        <v>1500</v>
      </c>
      <c r="D970" t="str">
        <f>""</f>
        <v/>
      </c>
      <c r="E970" t="s">
        <v>1201</v>
      </c>
      <c r="F970" t="s">
        <v>216</v>
      </c>
      <c r="G970" t="str">
        <f>""</f>
        <v/>
      </c>
      <c r="H970" t="str">
        <f>" 00"</f>
        <v xml:space="preserve"> 00</v>
      </c>
      <c r="I970">
        <v>0.01</v>
      </c>
      <c r="J970">
        <v>9999999.9900000002</v>
      </c>
      <c r="K970" t="s">
        <v>31</v>
      </c>
      <c r="L970" t="s">
        <v>217</v>
      </c>
      <c r="P970" t="s">
        <v>250</v>
      </c>
      <c r="Q970" t="s">
        <v>250</v>
      </c>
      <c r="R970" t="s">
        <v>31</v>
      </c>
    </row>
    <row r="971" spans="1:18" x14ac:dyDescent="0.25">
      <c r="A971" t="str">
        <f>"95045"</f>
        <v>95045</v>
      </c>
      <c r="B971" t="str">
        <f>"03000"</f>
        <v>03000</v>
      </c>
      <c r="C971" t="str">
        <f>"1500"</f>
        <v>1500</v>
      </c>
      <c r="D971" t="str">
        <f>""</f>
        <v/>
      </c>
      <c r="E971" t="s">
        <v>1202</v>
      </c>
      <c r="F971" t="s">
        <v>216</v>
      </c>
      <c r="G971" t="str">
        <f>""</f>
        <v/>
      </c>
      <c r="H971" t="str">
        <f>" 00"</f>
        <v xml:space="preserve"> 00</v>
      </c>
      <c r="I971">
        <v>0.01</v>
      </c>
      <c r="J971">
        <v>9999999.9900000002</v>
      </c>
      <c r="K971" t="s">
        <v>31</v>
      </c>
      <c r="L971" t="s">
        <v>217</v>
      </c>
      <c r="P971" t="s">
        <v>250</v>
      </c>
      <c r="Q971" t="s">
        <v>250</v>
      </c>
      <c r="R971" t="s">
        <v>31</v>
      </c>
    </row>
    <row r="972" spans="1:18" x14ac:dyDescent="0.25">
      <c r="A972" t="str">
        <f>"95050"</f>
        <v>95050</v>
      </c>
      <c r="B972" t="str">
        <f>"03000"</f>
        <v>03000</v>
      </c>
      <c r="C972" t="str">
        <f>"1500"</f>
        <v>1500</v>
      </c>
      <c r="D972" t="str">
        <f>""</f>
        <v/>
      </c>
      <c r="E972" t="s">
        <v>1203</v>
      </c>
      <c r="F972" t="s">
        <v>216</v>
      </c>
      <c r="G972" t="str">
        <f>""</f>
        <v/>
      </c>
      <c r="H972" t="str">
        <f>" 00"</f>
        <v xml:space="preserve"> 00</v>
      </c>
      <c r="I972">
        <v>0.01</v>
      </c>
      <c r="J972">
        <v>9999999.9900000002</v>
      </c>
      <c r="K972" t="s">
        <v>31</v>
      </c>
      <c r="L972" t="s">
        <v>217</v>
      </c>
      <c r="P972" t="s">
        <v>250</v>
      </c>
      <c r="Q972" t="s">
        <v>250</v>
      </c>
      <c r="R972" t="s">
        <v>31</v>
      </c>
    </row>
    <row r="973" spans="1:18" x14ac:dyDescent="0.25">
      <c r="A973" t="str">
        <f>"95055"</f>
        <v>95055</v>
      </c>
      <c r="B973" t="str">
        <f>"03000"</f>
        <v>03000</v>
      </c>
      <c r="C973" t="str">
        <f>"1500"</f>
        <v>1500</v>
      </c>
      <c r="D973" t="str">
        <f>""</f>
        <v/>
      </c>
      <c r="E973" t="s">
        <v>1204</v>
      </c>
      <c r="F973" t="s">
        <v>216</v>
      </c>
      <c r="G973" t="str">
        <f>""</f>
        <v/>
      </c>
      <c r="H973" t="str">
        <f>" 00"</f>
        <v xml:space="preserve"> 00</v>
      </c>
      <c r="I973">
        <v>0.01</v>
      </c>
      <c r="J973">
        <v>9999999.9900000002</v>
      </c>
      <c r="K973" t="s">
        <v>31</v>
      </c>
      <c r="L973" t="s">
        <v>217</v>
      </c>
      <c r="P973" t="s">
        <v>250</v>
      </c>
      <c r="Q973" t="s">
        <v>250</v>
      </c>
      <c r="R973" t="s">
        <v>31</v>
      </c>
    </row>
    <row r="974" spans="1:18" x14ac:dyDescent="0.25">
      <c r="A974" t="str">
        <f>"95060"</f>
        <v>95060</v>
      </c>
      <c r="B974" t="str">
        <f>"03000"</f>
        <v>03000</v>
      </c>
      <c r="C974" t="str">
        <f>"1500"</f>
        <v>1500</v>
      </c>
      <c r="D974" t="str">
        <f>""</f>
        <v/>
      </c>
      <c r="E974" t="s">
        <v>1205</v>
      </c>
      <c r="F974" t="s">
        <v>216</v>
      </c>
      <c r="G974" t="str">
        <f>""</f>
        <v/>
      </c>
      <c r="H974" t="str">
        <f>" 00"</f>
        <v xml:space="preserve"> 00</v>
      </c>
      <c r="I974">
        <v>0.01</v>
      </c>
      <c r="J974">
        <v>9999999.9900000002</v>
      </c>
      <c r="K974" t="s">
        <v>31</v>
      </c>
      <c r="L974" t="s">
        <v>217</v>
      </c>
      <c r="P974" t="s">
        <v>250</v>
      </c>
      <c r="Q974" t="s">
        <v>250</v>
      </c>
      <c r="R974" t="s">
        <v>31</v>
      </c>
    </row>
    <row r="975" spans="1:18" x14ac:dyDescent="0.25">
      <c r="A975" t="str">
        <f>"95065"</f>
        <v>95065</v>
      </c>
      <c r="B975" t="str">
        <f>"03000"</f>
        <v>03000</v>
      </c>
      <c r="C975" t="str">
        <f>"1500"</f>
        <v>1500</v>
      </c>
      <c r="D975" t="str">
        <f>""</f>
        <v/>
      </c>
      <c r="E975" t="s">
        <v>1206</v>
      </c>
      <c r="F975" t="s">
        <v>216</v>
      </c>
      <c r="G975" t="str">
        <f>""</f>
        <v/>
      </c>
      <c r="H975" t="str">
        <f>" 00"</f>
        <v xml:space="preserve"> 00</v>
      </c>
      <c r="I975">
        <v>0.01</v>
      </c>
      <c r="J975">
        <v>9999999.9900000002</v>
      </c>
      <c r="K975" t="s">
        <v>31</v>
      </c>
      <c r="L975" t="s">
        <v>217</v>
      </c>
      <c r="P975" t="s">
        <v>250</v>
      </c>
      <c r="Q975" t="s">
        <v>250</v>
      </c>
      <c r="R975" t="s">
        <v>31</v>
      </c>
    </row>
    <row r="976" spans="1:18" x14ac:dyDescent="0.25">
      <c r="A976" t="str">
        <f>"95075"</f>
        <v>95075</v>
      </c>
      <c r="B976" t="str">
        <f>"03000"</f>
        <v>03000</v>
      </c>
      <c r="C976" t="str">
        <f>"1500"</f>
        <v>1500</v>
      </c>
      <c r="D976" t="str">
        <f>""</f>
        <v/>
      </c>
      <c r="E976" t="s">
        <v>1207</v>
      </c>
      <c r="F976" t="s">
        <v>216</v>
      </c>
      <c r="G976" t="str">
        <f>""</f>
        <v/>
      </c>
      <c r="H976" t="str">
        <f>" 00"</f>
        <v xml:space="preserve"> 00</v>
      </c>
      <c r="I976">
        <v>0.01</v>
      </c>
      <c r="J976">
        <v>9999999.9900000002</v>
      </c>
      <c r="K976" t="s">
        <v>31</v>
      </c>
      <c r="L976" t="s">
        <v>217</v>
      </c>
      <c r="P976" t="s">
        <v>250</v>
      </c>
      <c r="Q976" t="s">
        <v>250</v>
      </c>
      <c r="R976" t="s">
        <v>31</v>
      </c>
    </row>
    <row r="977" spans="1:18" x14ac:dyDescent="0.25">
      <c r="A977" t="str">
        <f>"95085"</f>
        <v>95085</v>
      </c>
      <c r="B977" t="str">
        <f>"03000"</f>
        <v>03000</v>
      </c>
      <c r="C977" t="str">
        <f>"1500"</f>
        <v>1500</v>
      </c>
      <c r="D977" t="str">
        <f>""</f>
        <v/>
      </c>
      <c r="E977" t="s">
        <v>1208</v>
      </c>
      <c r="F977" t="s">
        <v>216</v>
      </c>
      <c r="G977" t="str">
        <f>""</f>
        <v/>
      </c>
      <c r="H977" t="str">
        <f>" 00"</f>
        <v xml:space="preserve"> 00</v>
      </c>
      <c r="I977">
        <v>0.01</v>
      </c>
      <c r="J977">
        <v>9999999.9900000002</v>
      </c>
      <c r="K977" t="s">
        <v>31</v>
      </c>
      <c r="L977" t="s">
        <v>217</v>
      </c>
      <c r="P977" t="s">
        <v>250</v>
      </c>
      <c r="Q977" t="s">
        <v>250</v>
      </c>
      <c r="R977" t="s">
        <v>31</v>
      </c>
    </row>
    <row r="978" spans="1:18" x14ac:dyDescent="0.25">
      <c r="A978" t="str">
        <f>"95089"</f>
        <v>95089</v>
      </c>
      <c r="B978" t="str">
        <f>"03000"</f>
        <v>03000</v>
      </c>
      <c r="C978" t="str">
        <f>"1500"</f>
        <v>1500</v>
      </c>
      <c r="D978" t="str">
        <f>""</f>
        <v/>
      </c>
      <c r="E978" t="s">
        <v>1209</v>
      </c>
      <c r="F978" t="s">
        <v>216</v>
      </c>
      <c r="G978" t="str">
        <f>""</f>
        <v/>
      </c>
      <c r="H978" t="str">
        <f>" 00"</f>
        <v xml:space="preserve"> 00</v>
      </c>
      <c r="I978">
        <v>0.01</v>
      </c>
      <c r="J978">
        <v>9999999.9900000002</v>
      </c>
      <c r="K978" t="s">
        <v>31</v>
      </c>
      <c r="L978" t="s">
        <v>217</v>
      </c>
      <c r="P978" t="s">
        <v>250</v>
      </c>
      <c r="Q978" t="s">
        <v>250</v>
      </c>
      <c r="R978" t="s">
        <v>31</v>
      </c>
    </row>
    <row r="979" spans="1:18" x14ac:dyDescent="0.25">
      <c r="A979" t="str">
        <f>"95090"</f>
        <v>95090</v>
      </c>
      <c r="B979" t="str">
        <f>"03000"</f>
        <v>03000</v>
      </c>
      <c r="C979" t="str">
        <f>"1500"</f>
        <v>1500</v>
      </c>
      <c r="D979" t="str">
        <f>""</f>
        <v/>
      </c>
      <c r="E979" t="s">
        <v>1210</v>
      </c>
      <c r="F979" t="s">
        <v>216</v>
      </c>
      <c r="G979" t="str">
        <f>""</f>
        <v/>
      </c>
      <c r="H979" t="str">
        <f>" 00"</f>
        <v xml:space="preserve"> 00</v>
      </c>
      <c r="I979">
        <v>0.01</v>
      </c>
      <c r="J979">
        <v>9999999.9900000002</v>
      </c>
      <c r="K979" t="s">
        <v>31</v>
      </c>
      <c r="L979" t="s">
        <v>217</v>
      </c>
      <c r="P979" t="s">
        <v>250</v>
      </c>
      <c r="Q979" t="s">
        <v>250</v>
      </c>
      <c r="R979" t="s">
        <v>31</v>
      </c>
    </row>
    <row r="980" spans="1:18" x14ac:dyDescent="0.25">
      <c r="A980" t="str">
        <f>"95091"</f>
        <v>95091</v>
      </c>
      <c r="B980" t="str">
        <f>"03000"</f>
        <v>03000</v>
      </c>
      <c r="C980" t="str">
        <f>"1500"</f>
        <v>1500</v>
      </c>
      <c r="D980" t="str">
        <f>""</f>
        <v/>
      </c>
      <c r="E980" t="s">
        <v>1211</v>
      </c>
      <c r="F980" t="s">
        <v>216</v>
      </c>
      <c r="G980" t="str">
        <f>""</f>
        <v/>
      </c>
      <c r="H980" t="str">
        <f>" 00"</f>
        <v xml:space="preserve"> 00</v>
      </c>
      <c r="I980">
        <v>0.01</v>
      </c>
      <c r="J980">
        <v>9999999.9900000002</v>
      </c>
      <c r="K980" t="s">
        <v>31</v>
      </c>
      <c r="L980" t="s">
        <v>217</v>
      </c>
      <c r="P980" t="s">
        <v>250</v>
      </c>
      <c r="Q980" t="s">
        <v>250</v>
      </c>
      <c r="R980" t="s">
        <v>31</v>
      </c>
    </row>
    <row r="981" spans="1:18" x14ac:dyDescent="0.25">
      <c r="A981" t="str">
        <f>"95092"</f>
        <v>95092</v>
      </c>
      <c r="B981" t="str">
        <f>"03000"</f>
        <v>03000</v>
      </c>
      <c r="C981" t="str">
        <f>"1500"</f>
        <v>1500</v>
      </c>
      <c r="D981" t="str">
        <f>""</f>
        <v/>
      </c>
      <c r="E981" t="s">
        <v>1212</v>
      </c>
      <c r="F981" t="s">
        <v>216</v>
      </c>
      <c r="G981" t="str">
        <f>""</f>
        <v/>
      </c>
      <c r="H981" t="str">
        <f>" 00"</f>
        <v xml:space="preserve"> 00</v>
      </c>
      <c r="I981">
        <v>0.01</v>
      </c>
      <c r="J981">
        <v>9999999.9900000002</v>
      </c>
      <c r="K981" t="s">
        <v>31</v>
      </c>
      <c r="L981" t="s">
        <v>217</v>
      </c>
      <c r="P981" t="s">
        <v>250</v>
      </c>
      <c r="Q981" t="s">
        <v>250</v>
      </c>
      <c r="R981" t="s">
        <v>31</v>
      </c>
    </row>
    <row r="982" spans="1:18" x14ac:dyDescent="0.25">
      <c r="A982" t="str">
        <f>"95093"</f>
        <v>95093</v>
      </c>
      <c r="B982" t="str">
        <f>"03000"</f>
        <v>03000</v>
      </c>
      <c r="C982" t="str">
        <f>"1500"</f>
        <v>1500</v>
      </c>
      <c r="D982" t="str">
        <f>""</f>
        <v/>
      </c>
      <c r="E982" t="s">
        <v>1213</v>
      </c>
      <c r="F982" t="s">
        <v>216</v>
      </c>
      <c r="G982" t="str">
        <f>""</f>
        <v/>
      </c>
      <c r="H982" t="str">
        <f>" 00"</f>
        <v xml:space="preserve"> 00</v>
      </c>
      <c r="I982">
        <v>0.01</v>
      </c>
      <c r="J982">
        <v>9999999.9900000002</v>
      </c>
      <c r="K982" t="s">
        <v>31</v>
      </c>
      <c r="L982" t="s">
        <v>217</v>
      </c>
      <c r="P982" t="s">
        <v>250</v>
      </c>
      <c r="Q982" t="s">
        <v>250</v>
      </c>
      <c r="R982" t="s">
        <v>31</v>
      </c>
    </row>
    <row r="983" spans="1:18" x14ac:dyDescent="0.25">
      <c r="A983" t="str">
        <f>"95094"</f>
        <v>95094</v>
      </c>
      <c r="B983" t="str">
        <f>"03000"</f>
        <v>03000</v>
      </c>
      <c r="C983" t="str">
        <f>"1500"</f>
        <v>1500</v>
      </c>
      <c r="D983" t="str">
        <f>""</f>
        <v/>
      </c>
      <c r="E983" t="s">
        <v>1214</v>
      </c>
      <c r="F983" t="s">
        <v>216</v>
      </c>
      <c r="G983" t="str">
        <f>""</f>
        <v/>
      </c>
      <c r="H983" t="str">
        <f>" 00"</f>
        <v xml:space="preserve"> 00</v>
      </c>
      <c r="I983">
        <v>0.01</v>
      </c>
      <c r="J983">
        <v>9999999.9900000002</v>
      </c>
      <c r="K983" t="s">
        <v>31</v>
      </c>
      <c r="L983" t="s">
        <v>217</v>
      </c>
      <c r="P983" t="s">
        <v>250</v>
      </c>
      <c r="Q983" t="s">
        <v>250</v>
      </c>
      <c r="R983" t="s">
        <v>31</v>
      </c>
    </row>
    <row r="984" spans="1:18" x14ac:dyDescent="0.25">
      <c r="A984" t="str">
        <f>"95095"</f>
        <v>95095</v>
      </c>
      <c r="B984" t="str">
        <f>"03000"</f>
        <v>03000</v>
      </c>
      <c r="C984" t="str">
        <f>"1500"</f>
        <v>1500</v>
      </c>
      <c r="D984" t="str">
        <f>""</f>
        <v/>
      </c>
      <c r="E984" t="s">
        <v>1215</v>
      </c>
      <c r="F984" t="s">
        <v>216</v>
      </c>
      <c r="G984" t="str">
        <f>""</f>
        <v/>
      </c>
      <c r="H984" t="str">
        <f>" 00"</f>
        <v xml:space="preserve"> 00</v>
      </c>
      <c r="I984">
        <v>0.01</v>
      </c>
      <c r="J984">
        <v>9999999.9900000002</v>
      </c>
      <c r="K984" t="s">
        <v>31</v>
      </c>
      <c r="L984" t="s">
        <v>217</v>
      </c>
      <c r="P984" t="s">
        <v>250</v>
      </c>
      <c r="Q984" t="s">
        <v>250</v>
      </c>
      <c r="R984" t="s">
        <v>31</v>
      </c>
    </row>
    <row r="985" spans="1:18" x14ac:dyDescent="0.25">
      <c r="A985" t="str">
        <f>"95096"</f>
        <v>95096</v>
      </c>
      <c r="B985" t="str">
        <f>"03000"</f>
        <v>03000</v>
      </c>
      <c r="C985" t="str">
        <f>"1500"</f>
        <v>1500</v>
      </c>
      <c r="D985" t="str">
        <f>""</f>
        <v/>
      </c>
      <c r="E985" t="s">
        <v>1216</v>
      </c>
      <c r="F985" t="s">
        <v>216</v>
      </c>
      <c r="G985" t="str">
        <f>""</f>
        <v/>
      </c>
      <c r="H985" t="str">
        <f>" 00"</f>
        <v xml:space="preserve"> 00</v>
      </c>
      <c r="I985">
        <v>0.01</v>
      </c>
      <c r="J985">
        <v>9999999.9900000002</v>
      </c>
      <c r="K985" t="s">
        <v>31</v>
      </c>
      <c r="L985" t="s">
        <v>217</v>
      </c>
      <c r="P985" t="s">
        <v>250</v>
      </c>
      <c r="Q985" t="s">
        <v>250</v>
      </c>
      <c r="R985" t="s">
        <v>31</v>
      </c>
    </row>
    <row r="986" spans="1:18" x14ac:dyDescent="0.25">
      <c r="A986" t="str">
        <f>"95097"</f>
        <v>95097</v>
      </c>
      <c r="B986" t="str">
        <f>"03000"</f>
        <v>03000</v>
      </c>
      <c r="C986" t="str">
        <f>"1500"</f>
        <v>1500</v>
      </c>
      <c r="D986" t="str">
        <f>""</f>
        <v/>
      </c>
      <c r="E986" t="s">
        <v>1217</v>
      </c>
      <c r="F986" t="s">
        <v>216</v>
      </c>
      <c r="G986" t="str">
        <f>""</f>
        <v/>
      </c>
      <c r="H986" t="str">
        <f>" 00"</f>
        <v xml:space="preserve"> 00</v>
      </c>
      <c r="I986">
        <v>0.01</v>
      </c>
      <c r="J986">
        <v>9999999.9900000002</v>
      </c>
      <c r="K986" t="s">
        <v>31</v>
      </c>
      <c r="L986" t="s">
        <v>217</v>
      </c>
      <c r="P986" t="s">
        <v>250</v>
      </c>
      <c r="Q986" t="s">
        <v>250</v>
      </c>
      <c r="R986" t="s">
        <v>31</v>
      </c>
    </row>
    <row r="987" spans="1:18" x14ac:dyDescent="0.25">
      <c r="A987" t="str">
        <f>"95098"</f>
        <v>95098</v>
      </c>
      <c r="B987" t="str">
        <f>"03000"</f>
        <v>03000</v>
      </c>
      <c r="C987" t="str">
        <f>"1500"</f>
        <v>1500</v>
      </c>
      <c r="D987" t="str">
        <f>""</f>
        <v/>
      </c>
      <c r="E987" t="s">
        <v>1218</v>
      </c>
      <c r="F987" t="s">
        <v>216</v>
      </c>
      <c r="G987" t="str">
        <f>""</f>
        <v/>
      </c>
      <c r="H987" t="str">
        <f>" 00"</f>
        <v xml:space="preserve"> 00</v>
      </c>
      <c r="I987">
        <v>0.01</v>
      </c>
      <c r="J987">
        <v>9999999.9900000002</v>
      </c>
      <c r="K987" t="s">
        <v>31</v>
      </c>
      <c r="L987" t="s">
        <v>217</v>
      </c>
      <c r="P987" t="s">
        <v>250</v>
      </c>
      <c r="Q987" t="s">
        <v>250</v>
      </c>
      <c r="R987" t="s">
        <v>31</v>
      </c>
    </row>
    <row r="988" spans="1:18" x14ac:dyDescent="0.25">
      <c r="A988" t="str">
        <f>"95099"</f>
        <v>95099</v>
      </c>
      <c r="B988" t="str">
        <f>"03000"</f>
        <v>03000</v>
      </c>
      <c r="C988" t="str">
        <f>"1500"</f>
        <v>1500</v>
      </c>
      <c r="D988" t="str">
        <f>""</f>
        <v/>
      </c>
      <c r="E988" t="s">
        <v>1219</v>
      </c>
      <c r="F988" t="s">
        <v>216</v>
      </c>
      <c r="G988" t="str">
        <f>""</f>
        <v/>
      </c>
      <c r="H988" t="str">
        <f>" 00"</f>
        <v xml:space="preserve"> 00</v>
      </c>
      <c r="I988">
        <v>0.01</v>
      </c>
      <c r="J988">
        <v>9999999.9900000002</v>
      </c>
      <c r="K988" t="s">
        <v>31</v>
      </c>
      <c r="L988" t="s">
        <v>217</v>
      </c>
      <c r="P988" t="s">
        <v>250</v>
      </c>
      <c r="Q988" t="s">
        <v>250</v>
      </c>
      <c r="R988" t="s">
        <v>31</v>
      </c>
    </row>
    <row r="989" spans="1:18" x14ac:dyDescent="0.25">
      <c r="A989" t="str">
        <f>"95101"</f>
        <v>95101</v>
      </c>
      <c r="B989" t="str">
        <f>"03000"</f>
        <v>03000</v>
      </c>
      <c r="C989" t="str">
        <f>"1500"</f>
        <v>1500</v>
      </c>
      <c r="D989" t="str">
        <f>""</f>
        <v/>
      </c>
      <c r="E989" t="s">
        <v>1220</v>
      </c>
      <c r="F989" t="s">
        <v>216</v>
      </c>
      <c r="G989" t="str">
        <f>""</f>
        <v/>
      </c>
      <c r="H989" t="str">
        <f>" 00"</f>
        <v xml:space="preserve"> 00</v>
      </c>
      <c r="I989">
        <v>0.01</v>
      </c>
      <c r="J989">
        <v>9999999.9900000002</v>
      </c>
      <c r="K989" t="s">
        <v>31</v>
      </c>
      <c r="L989" t="s">
        <v>217</v>
      </c>
      <c r="P989" t="s">
        <v>250</v>
      </c>
      <c r="Q989" t="s">
        <v>250</v>
      </c>
      <c r="R989" t="s">
        <v>31</v>
      </c>
    </row>
    <row r="990" spans="1:18" x14ac:dyDescent="0.25">
      <c r="A990" t="str">
        <f>"95104"</f>
        <v>95104</v>
      </c>
      <c r="B990" t="str">
        <f>"03000"</f>
        <v>03000</v>
      </c>
      <c r="C990" t="str">
        <f>"1500"</f>
        <v>1500</v>
      </c>
      <c r="D990" t="str">
        <f>""</f>
        <v/>
      </c>
      <c r="E990" t="s">
        <v>1221</v>
      </c>
      <c r="F990" t="s">
        <v>216</v>
      </c>
      <c r="G990" t="str">
        <f>""</f>
        <v/>
      </c>
      <c r="H990" t="str">
        <f>" 00"</f>
        <v xml:space="preserve"> 00</v>
      </c>
      <c r="I990">
        <v>0.01</v>
      </c>
      <c r="J990">
        <v>9999999.9900000002</v>
      </c>
      <c r="K990" t="s">
        <v>31</v>
      </c>
      <c r="L990" t="s">
        <v>217</v>
      </c>
      <c r="P990" t="s">
        <v>250</v>
      </c>
      <c r="Q990" t="s">
        <v>250</v>
      </c>
      <c r="R990" t="s">
        <v>31</v>
      </c>
    </row>
    <row r="991" spans="1:18" x14ac:dyDescent="0.25">
      <c r="A991" t="str">
        <f>"95105"</f>
        <v>95105</v>
      </c>
      <c r="B991" t="str">
        <f>"03000"</f>
        <v>03000</v>
      </c>
      <c r="C991" t="str">
        <f>"1500"</f>
        <v>1500</v>
      </c>
      <c r="D991" t="str">
        <f>""</f>
        <v/>
      </c>
      <c r="E991" t="s">
        <v>1222</v>
      </c>
      <c r="F991" t="s">
        <v>216</v>
      </c>
      <c r="G991" t="str">
        <f>""</f>
        <v/>
      </c>
      <c r="H991" t="str">
        <f>" 00"</f>
        <v xml:space="preserve"> 00</v>
      </c>
      <c r="I991">
        <v>0.01</v>
      </c>
      <c r="J991">
        <v>9999999.9900000002</v>
      </c>
      <c r="K991" t="s">
        <v>31</v>
      </c>
      <c r="L991" t="s">
        <v>217</v>
      </c>
      <c r="P991" t="s">
        <v>250</v>
      </c>
      <c r="Q991" t="s">
        <v>250</v>
      </c>
      <c r="R991" t="s">
        <v>31</v>
      </c>
    </row>
    <row r="992" spans="1:18" x14ac:dyDescent="0.25">
      <c r="A992" t="str">
        <f>"95107"</f>
        <v>95107</v>
      </c>
      <c r="B992" t="str">
        <f>"03000"</f>
        <v>03000</v>
      </c>
      <c r="C992" t="str">
        <f>"1500"</f>
        <v>1500</v>
      </c>
      <c r="D992" t="str">
        <f>""</f>
        <v/>
      </c>
      <c r="E992" t="s">
        <v>1223</v>
      </c>
      <c r="F992" t="s">
        <v>216</v>
      </c>
      <c r="G992" t="str">
        <f>""</f>
        <v/>
      </c>
      <c r="H992" t="str">
        <f>" 00"</f>
        <v xml:space="preserve"> 00</v>
      </c>
      <c r="I992">
        <v>0.01</v>
      </c>
      <c r="J992">
        <v>9999999.9900000002</v>
      </c>
      <c r="K992" t="s">
        <v>31</v>
      </c>
      <c r="L992" t="s">
        <v>217</v>
      </c>
      <c r="P992" t="s">
        <v>250</v>
      </c>
      <c r="Q992" t="s">
        <v>250</v>
      </c>
      <c r="R992" t="s">
        <v>31</v>
      </c>
    </row>
    <row r="993" spans="1:18" x14ac:dyDescent="0.25">
      <c r="A993" t="str">
        <f>"95108"</f>
        <v>95108</v>
      </c>
      <c r="B993" t="str">
        <f>"03000"</f>
        <v>03000</v>
      </c>
      <c r="C993" t="str">
        <f>"1500"</f>
        <v>1500</v>
      </c>
      <c r="D993" t="str">
        <f>""</f>
        <v/>
      </c>
      <c r="E993" t="s">
        <v>1224</v>
      </c>
      <c r="F993" t="s">
        <v>216</v>
      </c>
      <c r="G993" t="str">
        <f>""</f>
        <v/>
      </c>
      <c r="H993" t="str">
        <f>" 00"</f>
        <v xml:space="preserve"> 00</v>
      </c>
      <c r="I993">
        <v>0.01</v>
      </c>
      <c r="J993">
        <v>9999999.9900000002</v>
      </c>
      <c r="K993" t="s">
        <v>31</v>
      </c>
      <c r="L993" t="s">
        <v>217</v>
      </c>
      <c r="P993" t="s">
        <v>250</v>
      </c>
      <c r="Q993" t="s">
        <v>250</v>
      </c>
      <c r="R993" t="s">
        <v>31</v>
      </c>
    </row>
    <row r="994" spans="1:18" x14ac:dyDescent="0.25">
      <c r="A994" t="str">
        <f>"95110"</f>
        <v>95110</v>
      </c>
      <c r="B994" t="str">
        <f>"03000"</f>
        <v>03000</v>
      </c>
      <c r="C994" t="str">
        <f>"1500"</f>
        <v>1500</v>
      </c>
      <c r="D994" t="str">
        <f>""</f>
        <v/>
      </c>
      <c r="E994" t="s">
        <v>1225</v>
      </c>
      <c r="F994" t="s">
        <v>216</v>
      </c>
      <c r="G994" t="str">
        <f>""</f>
        <v/>
      </c>
      <c r="H994" t="str">
        <f>" 00"</f>
        <v xml:space="preserve"> 00</v>
      </c>
      <c r="I994">
        <v>0.01</v>
      </c>
      <c r="J994">
        <v>9999999.9900000002</v>
      </c>
      <c r="K994" t="s">
        <v>31</v>
      </c>
      <c r="L994" t="s">
        <v>217</v>
      </c>
      <c r="P994" t="s">
        <v>250</v>
      </c>
      <c r="Q994" t="s">
        <v>250</v>
      </c>
      <c r="R994" t="s">
        <v>31</v>
      </c>
    </row>
    <row r="995" spans="1:18" x14ac:dyDescent="0.25">
      <c r="A995" t="str">
        <f>"95111"</f>
        <v>95111</v>
      </c>
      <c r="B995" t="str">
        <f>"03000"</f>
        <v>03000</v>
      </c>
      <c r="C995" t="str">
        <f>"1500"</f>
        <v>1500</v>
      </c>
      <c r="D995" t="str">
        <f>""</f>
        <v/>
      </c>
      <c r="E995" t="s">
        <v>1226</v>
      </c>
      <c r="F995" t="s">
        <v>216</v>
      </c>
      <c r="G995" t="str">
        <f>""</f>
        <v/>
      </c>
      <c r="H995" t="str">
        <f>" 00"</f>
        <v xml:space="preserve"> 00</v>
      </c>
      <c r="I995">
        <v>0.01</v>
      </c>
      <c r="J995">
        <v>9999999.9900000002</v>
      </c>
      <c r="K995" t="s">
        <v>31</v>
      </c>
      <c r="L995" t="s">
        <v>217</v>
      </c>
      <c r="P995" t="s">
        <v>250</v>
      </c>
      <c r="Q995" t="s">
        <v>250</v>
      </c>
      <c r="R995" t="s">
        <v>31</v>
      </c>
    </row>
    <row r="996" spans="1:18" x14ac:dyDescent="0.25">
      <c r="A996" t="str">
        <f>"95112"</f>
        <v>95112</v>
      </c>
      <c r="B996" t="str">
        <f>"03000"</f>
        <v>03000</v>
      </c>
      <c r="C996" t="str">
        <f>"1500"</f>
        <v>1500</v>
      </c>
      <c r="D996" t="str">
        <f>""</f>
        <v/>
      </c>
      <c r="E996" t="s">
        <v>1227</v>
      </c>
      <c r="F996" t="s">
        <v>216</v>
      </c>
      <c r="G996" t="str">
        <f>""</f>
        <v/>
      </c>
      <c r="H996" t="str">
        <f>" 00"</f>
        <v xml:space="preserve"> 00</v>
      </c>
      <c r="I996">
        <v>0.01</v>
      </c>
      <c r="J996">
        <v>9999999.9900000002</v>
      </c>
      <c r="K996" t="s">
        <v>31</v>
      </c>
      <c r="L996" t="s">
        <v>217</v>
      </c>
      <c r="P996" t="s">
        <v>250</v>
      </c>
      <c r="Q996" t="s">
        <v>250</v>
      </c>
      <c r="R996" t="s">
        <v>31</v>
      </c>
    </row>
    <row r="997" spans="1:18" x14ac:dyDescent="0.25">
      <c r="A997" t="str">
        <f>"95113"</f>
        <v>95113</v>
      </c>
      <c r="B997" t="str">
        <f>"03000"</f>
        <v>03000</v>
      </c>
      <c r="C997" t="str">
        <f>"1500"</f>
        <v>1500</v>
      </c>
      <c r="D997" t="str">
        <f>""</f>
        <v/>
      </c>
      <c r="E997" t="s">
        <v>1228</v>
      </c>
      <c r="F997" t="s">
        <v>216</v>
      </c>
      <c r="G997" t="str">
        <f>""</f>
        <v/>
      </c>
      <c r="H997" t="str">
        <f>" 00"</f>
        <v xml:space="preserve"> 00</v>
      </c>
      <c r="I997">
        <v>0.01</v>
      </c>
      <c r="J997">
        <v>9999999.9900000002</v>
      </c>
      <c r="K997" t="s">
        <v>31</v>
      </c>
      <c r="L997" t="s">
        <v>217</v>
      </c>
      <c r="P997" t="s">
        <v>250</v>
      </c>
      <c r="Q997" t="s">
        <v>250</v>
      </c>
      <c r="R997" t="s">
        <v>31</v>
      </c>
    </row>
    <row r="998" spans="1:18" x14ac:dyDescent="0.25">
      <c r="A998" t="str">
        <f>"95114"</f>
        <v>95114</v>
      </c>
      <c r="B998" t="str">
        <f>"03000"</f>
        <v>03000</v>
      </c>
      <c r="C998" t="str">
        <f>"1500"</f>
        <v>1500</v>
      </c>
      <c r="D998" t="str">
        <f>""</f>
        <v/>
      </c>
      <c r="E998" t="s">
        <v>1229</v>
      </c>
      <c r="F998" t="s">
        <v>216</v>
      </c>
      <c r="G998" t="str">
        <f>""</f>
        <v/>
      </c>
      <c r="H998" t="str">
        <f>" 00"</f>
        <v xml:space="preserve"> 00</v>
      </c>
      <c r="I998">
        <v>0.01</v>
      </c>
      <c r="J998">
        <v>9999999.9900000002</v>
      </c>
      <c r="K998" t="s">
        <v>31</v>
      </c>
      <c r="L998" t="s">
        <v>217</v>
      </c>
      <c r="P998" t="s">
        <v>250</v>
      </c>
      <c r="Q998" t="s">
        <v>250</v>
      </c>
      <c r="R998" t="s">
        <v>31</v>
      </c>
    </row>
    <row r="999" spans="1:18" x14ac:dyDescent="0.25">
      <c r="A999" t="str">
        <f>"95115"</f>
        <v>95115</v>
      </c>
      <c r="B999" t="str">
        <f>"03000"</f>
        <v>03000</v>
      </c>
      <c r="C999" t="str">
        <f>"1500"</f>
        <v>1500</v>
      </c>
      <c r="D999" t="str">
        <f>""</f>
        <v/>
      </c>
      <c r="E999" t="s">
        <v>1230</v>
      </c>
      <c r="F999" t="s">
        <v>216</v>
      </c>
      <c r="G999" t="str">
        <f>""</f>
        <v/>
      </c>
      <c r="H999" t="str">
        <f>" 00"</f>
        <v xml:space="preserve"> 00</v>
      </c>
      <c r="I999">
        <v>0.01</v>
      </c>
      <c r="J999">
        <v>9999999.9900000002</v>
      </c>
      <c r="K999" t="s">
        <v>31</v>
      </c>
      <c r="L999" t="s">
        <v>217</v>
      </c>
      <c r="P999" t="s">
        <v>250</v>
      </c>
      <c r="Q999" t="s">
        <v>250</v>
      </c>
      <c r="R999" t="s">
        <v>31</v>
      </c>
    </row>
    <row r="1000" spans="1:18" x14ac:dyDescent="0.25">
      <c r="A1000" t="str">
        <f>"95116"</f>
        <v>95116</v>
      </c>
      <c r="B1000" t="str">
        <f>"03000"</f>
        <v>03000</v>
      </c>
      <c r="C1000" t="str">
        <f>"1500"</f>
        <v>1500</v>
      </c>
      <c r="D1000" t="str">
        <f>""</f>
        <v/>
      </c>
      <c r="E1000" t="s">
        <v>1231</v>
      </c>
      <c r="F1000" t="s">
        <v>216</v>
      </c>
      <c r="G1000" t="str">
        <f>""</f>
        <v/>
      </c>
      <c r="H1000" t="str">
        <f>" 00"</f>
        <v xml:space="preserve"> 00</v>
      </c>
      <c r="I1000">
        <v>0.01</v>
      </c>
      <c r="J1000">
        <v>9999999.9900000002</v>
      </c>
      <c r="K1000" t="s">
        <v>31</v>
      </c>
      <c r="L1000" t="s">
        <v>217</v>
      </c>
      <c r="P1000" t="s">
        <v>250</v>
      </c>
      <c r="Q1000" t="s">
        <v>250</v>
      </c>
      <c r="R1000" t="s">
        <v>31</v>
      </c>
    </row>
    <row r="1001" spans="1:18" x14ac:dyDescent="0.25">
      <c r="A1001" t="str">
        <f>"95118"</f>
        <v>95118</v>
      </c>
      <c r="B1001" t="str">
        <f>"03000"</f>
        <v>03000</v>
      </c>
      <c r="C1001" t="str">
        <f>"1500"</f>
        <v>1500</v>
      </c>
      <c r="D1001" t="str">
        <f>""</f>
        <v/>
      </c>
      <c r="E1001" t="s">
        <v>1232</v>
      </c>
      <c r="F1001" t="s">
        <v>216</v>
      </c>
      <c r="G1001" t="str">
        <f>""</f>
        <v/>
      </c>
      <c r="H1001" t="str">
        <f>" 00"</f>
        <v xml:space="preserve"> 00</v>
      </c>
      <c r="I1001">
        <v>0.01</v>
      </c>
      <c r="J1001">
        <v>9999999.9900000002</v>
      </c>
      <c r="K1001" t="s">
        <v>31</v>
      </c>
      <c r="L1001" t="s">
        <v>217</v>
      </c>
      <c r="P1001" t="s">
        <v>250</v>
      </c>
      <c r="Q1001" t="s">
        <v>250</v>
      </c>
      <c r="R1001" t="s">
        <v>31</v>
      </c>
    </row>
    <row r="1002" spans="1:18" x14ac:dyDescent="0.25">
      <c r="A1002" t="str">
        <f>"95119"</f>
        <v>95119</v>
      </c>
      <c r="B1002" t="str">
        <f>"03000"</f>
        <v>03000</v>
      </c>
      <c r="C1002" t="str">
        <f>"1500"</f>
        <v>1500</v>
      </c>
      <c r="D1002" t="str">
        <f>""</f>
        <v/>
      </c>
      <c r="E1002" t="s">
        <v>1233</v>
      </c>
      <c r="F1002" t="s">
        <v>216</v>
      </c>
      <c r="G1002" t="str">
        <f>""</f>
        <v/>
      </c>
      <c r="H1002" t="str">
        <f>" 00"</f>
        <v xml:space="preserve"> 00</v>
      </c>
      <c r="I1002">
        <v>0.01</v>
      </c>
      <c r="J1002">
        <v>9999999.9900000002</v>
      </c>
      <c r="K1002" t="s">
        <v>31</v>
      </c>
      <c r="L1002" t="s">
        <v>217</v>
      </c>
      <c r="P1002" t="s">
        <v>250</v>
      </c>
      <c r="Q1002" t="s">
        <v>250</v>
      </c>
      <c r="R1002" t="s">
        <v>31</v>
      </c>
    </row>
    <row r="1003" spans="1:18" x14ac:dyDescent="0.25">
      <c r="A1003" t="str">
        <f>"95120"</f>
        <v>95120</v>
      </c>
      <c r="B1003" t="str">
        <f>"03000"</f>
        <v>03000</v>
      </c>
      <c r="C1003" t="str">
        <f>"1500"</f>
        <v>1500</v>
      </c>
      <c r="D1003" t="str">
        <f>""</f>
        <v/>
      </c>
      <c r="E1003" t="s">
        <v>1234</v>
      </c>
      <c r="F1003" t="s">
        <v>216</v>
      </c>
      <c r="G1003" t="str">
        <f>""</f>
        <v/>
      </c>
      <c r="H1003" t="str">
        <f>" 00"</f>
        <v xml:space="preserve"> 00</v>
      </c>
      <c r="I1003">
        <v>0.01</v>
      </c>
      <c r="J1003">
        <v>9999999.9900000002</v>
      </c>
      <c r="K1003" t="s">
        <v>31</v>
      </c>
      <c r="L1003" t="s">
        <v>217</v>
      </c>
      <c r="P1003" t="s">
        <v>250</v>
      </c>
      <c r="Q1003" t="s">
        <v>250</v>
      </c>
      <c r="R1003" t="s">
        <v>31</v>
      </c>
    </row>
    <row r="1004" spans="1:18" x14ac:dyDescent="0.25">
      <c r="A1004" t="str">
        <f>"95122"</f>
        <v>95122</v>
      </c>
      <c r="B1004" t="str">
        <f>"03000"</f>
        <v>03000</v>
      </c>
      <c r="C1004" t="str">
        <f>"1500"</f>
        <v>1500</v>
      </c>
      <c r="D1004" t="str">
        <f>""</f>
        <v/>
      </c>
      <c r="E1004" t="s">
        <v>1235</v>
      </c>
      <c r="F1004" t="s">
        <v>216</v>
      </c>
      <c r="G1004" t="str">
        <f>""</f>
        <v/>
      </c>
      <c r="H1004" t="str">
        <f>" 00"</f>
        <v xml:space="preserve"> 00</v>
      </c>
      <c r="I1004">
        <v>0.01</v>
      </c>
      <c r="J1004">
        <v>9999999.9900000002</v>
      </c>
      <c r="K1004" t="s">
        <v>31</v>
      </c>
      <c r="L1004" t="s">
        <v>217</v>
      </c>
      <c r="P1004" t="s">
        <v>250</v>
      </c>
      <c r="Q1004" t="s">
        <v>250</v>
      </c>
      <c r="R1004" t="s">
        <v>31</v>
      </c>
    </row>
    <row r="1005" spans="1:18" x14ac:dyDescent="0.25">
      <c r="A1005" t="str">
        <f>"95123"</f>
        <v>95123</v>
      </c>
      <c r="B1005" t="str">
        <f>"03000"</f>
        <v>03000</v>
      </c>
      <c r="C1005" t="str">
        <f>"1500"</f>
        <v>1500</v>
      </c>
      <c r="D1005" t="str">
        <f>""</f>
        <v/>
      </c>
      <c r="E1005" t="s">
        <v>1236</v>
      </c>
      <c r="F1005" t="s">
        <v>216</v>
      </c>
      <c r="G1005" t="str">
        <f>""</f>
        <v/>
      </c>
      <c r="H1005" t="str">
        <f>" 00"</f>
        <v xml:space="preserve"> 00</v>
      </c>
      <c r="I1005">
        <v>0.01</v>
      </c>
      <c r="J1005">
        <v>9999999.9900000002</v>
      </c>
      <c r="K1005" t="s">
        <v>31</v>
      </c>
      <c r="L1005" t="s">
        <v>217</v>
      </c>
      <c r="P1005" t="s">
        <v>250</v>
      </c>
      <c r="Q1005" t="s">
        <v>250</v>
      </c>
      <c r="R1005" t="s">
        <v>31</v>
      </c>
    </row>
    <row r="1006" spans="1:18" x14ac:dyDescent="0.25">
      <c r="A1006" t="str">
        <f>"95124"</f>
        <v>95124</v>
      </c>
      <c r="B1006" t="str">
        <f>"03000"</f>
        <v>03000</v>
      </c>
      <c r="C1006" t="str">
        <f>"1500"</f>
        <v>1500</v>
      </c>
      <c r="D1006" t="str">
        <f>""</f>
        <v/>
      </c>
      <c r="E1006" t="s">
        <v>1237</v>
      </c>
      <c r="F1006" t="s">
        <v>216</v>
      </c>
      <c r="G1006" t="str">
        <f>""</f>
        <v/>
      </c>
      <c r="H1006" t="str">
        <f>" 00"</f>
        <v xml:space="preserve"> 00</v>
      </c>
      <c r="I1006">
        <v>0.01</v>
      </c>
      <c r="J1006">
        <v>9999999.9900000002</v>
      </c>
      <c r="K1006" t="s">
        <v>31</v>
      </c>
      <c r="L1006" t="s">
        <v>217</v>
      </c>
      <c r="P1006" t="s">
        <v>250</v>
      </c>
      <c r="Q1006" t="s">
        <v>250</v>
      </c>
      <c r="R1006" t="s">
        <v>31</v>
      </c>
    </row>
    <row r="1007" spans="1:18" x14ac:dyDescent="0.25">
      <c r="A1007" t="str">
        <f>"95125"</f>
        <v>95125</v>
      </c>
      <c r="B1007" t="str">
        <f>"03000"</f>
        <v>03000</v>
      </c>
      <c r="C1007" t="str">
        <f>"1500"</f>
        <v>1500</v>
      </c>
      <c r="D1007" t="str">
        <f>""</f>
        <v/>
      </c>
      <c r="E1007" t="s">
        <v>1238</v>
      </c>
      <c r="F1007" t="s">
        <v>216</v>
      </c>
      <c r="G1007" t="str">
        <f>""</f>
        <v/>
      </c>
      <c r="H1007" t="str">
        <f>" 00"</f>
        <v xml:space="preserve"> 00</v>
      </c>
      <c r="I1007">
        <v>0.01</v>
      </c>
      <c r="J1007">
        <v>9999999.9900000002</v>
      </c>
      <c r="K1007" t="s">
        <v>31</v>
      </c>
      <c r="L1007" t="s">
        <v>217</v>
      </c>
      <c r="P1007" t="s">
        <v>250</v>
      </c>
      <c r="Q1007" t="s">
        <v>250</v>
      </c>
      <c r="R1007" t="s">
        <v>31</v>
      </c>
    </row>
    <row r="1008" spans="1:18" x14ac:dyDescent="0.25">
      <c r="A1008" t="str">
        <f>"95126"</f>
        <v>95126</v>
      </c>
      <c r="B1008" t="str">
        <f>"03000"</f>
        <v>03000</v>
      </c>
      <c r="C1008" t="str">
        <f>"1500"</f>
        <v>1500</v>
      </c>
      <c r="D1008" t="str">
        <f>""</f>
        <v/>
      </c>
      <c r="E1008" t="s">
        <v>1239</v>
      </c>
      <c r="F1008" t="s">
        <v>216</v>
      </c>
      <c r="G1008" t="str">
        <f>""</f>
        <v/>
      </c>
      <c r="H1008" t="str">
        <f>" 00"</f>
        <v xml:space="preserve"> 00</v>
      </c>
      <c r="I1008">
        <v>0.01</v>
      </c>
      <c r="J1008">
        <v>9999999.9900000002</v>
      </c>
      <c r="K1008" t="s">
        <v>31</v>
      </c>
      <c r="L1008" t="s">
        <v>217</v>
      </c>
      <c r="P1008" t="s">
        <v>250</v>
      </c>
      <c r="Q1008" t="s">
        <v>250</v>
      </c>
      <c r="R1008" t="s">
        <v>31</v>
      </c>
    </row>
    <row r="1009" spans="1:18" x14ac:dyDescent="0.25">
      <c r="A1009" t="str">
        <f>"95127"</f>
        <v>95127</v>
      </c>
      <c r="B1009" t="str">
        <f>"03000"</f>
        <v>03000</v>
      </c>
      <c r="C1009" t="str">
        <f>"1500"</f>
        <v>1500</v>
      </c>
      <c r="D1009" t="str">
        <f>""</f>
        <v/>
      </c>
      <c r="E1009" t="s">
        <v>1240</v>
      </c>
      <c r="F1009" t="s">
        <v>216</v>
      </c>
      <c r="G1009" t="str">
        <f>""</f>
        <v/>
      </c>
      <c r="H1009" t="str">
        <f>" 00"</f>
        <v xml:space="preserve"> 00</v>
      </c>
      <c r="I1009">
        <v>0.01</v>
      </c>
      <c r="J1009">
        <v>9999999.9900000002</v>
      </c>
      <c r="K1009" t="s">
        <v>31</v>
      </c>
      <c r="L1009" t="s">
        <v>217</v>
      </c>
      <c r="P1009" t="s">
        <v>250</v>
      </c>
      <c r="Q1009" t="s">
        <v>250</v>
      </c>
      <c r="R1009" t="s">
        <v>31</v>
      </c>
    </row>
    <row r="1010" spans="1:18" x14ac:dyDescent="0.25">
      <c r="A1010" t="str">
        <f>"95128"</f>
        <v>95128</v>
      </c>
      <c r="B1010" t="str">
        <f>"03000"</f>
        <v>03000</v>
      </c>
      <c r="C1010" t="str">
        <f>"1500"</f>
        <v>1500</v>
      </c>
      <c r="D1010" t="str">
        <f>""</f>
        <v/>
      </c>
      <c r="E1010" t="s">
        <v>1241</v>
      </c>
      <c r="F1010" t="s">
        <v>216</v>
      </c>
      <c r="G1010" t="str">
        <f>""</f>
        <v/>
      </c>
      <c r="H1010" t="str">
        <f>" 00"</f>
        <v xml:space="preserve"> 00</v>
      </c>
      <c r="I1010">
        <v>0.01</v>
      </c>
      <c r="J1010">
        <v>9999999.9900000002</v>
      </c>
      <c r="K1010" t="s">
        <v>31</v>
      </c>
      <c r="L1010" t="s">
        <v>217</v>
      </c>
      <c r="P1010" t="s">
        <v>250</v>
      </c>
      <c r="Q1010" t="s">
        <v>250</v>
      </c>
      <c r="R1010" t="s">
        <v>31</v>
      </c>
    </row>
    <row r="1011" spans="1:18" x14ac:dyDescent="0.25">
      <c r="A1011" t="str">
        <f>"95129"</f>
        <v>95129</v>
      </c>
      <c r="B1011" t="str">
        <f>"03000"</f>
        <v>03000</v>
      </c>
      <c r="C1011" t="str">
        <f>"1500"</f>
        <v>1500</v>
      </c>
      <c r="D1011" t="str">
        <f>""</f>
        <v/>
      </c>
      <c r="E1011" t="s">
        <v>1242</v>
      </c>
      <c r="F1011" t="s">
        <v>216</v>
      </c>
      <c r="G1011" t="str">
        <f>""</f>
        <v/>
      </c>
      <c r="H1011" t="str">
        <f>" 00"</f>
        <v xml:space="preserve"> 00</v>
      </c>
      <c r="I1011">
        <v>0.01</v>
      </c>
      <c r="J1011">
        <v>9999999.9900000002</v>
      </c>
      <c r="K1011" t="s">
        <v>31</v>
      </c>
      <c r="L1011" t="s">
        <v>217</v>
      </c>
      <c r="P1011" t="s">
        <v>250</v>
      </c>
      <c r="Q1011" t="s">
        <v>250</v>
      </c>
      <c r="R1011" t="s">
        <v>31</v>
      </c>
    </row>
    <row r="1012" spans="1:18" x14ac:dyDescent="0.25">
      <c r="A1012" t="str">
        <f>"95130"</f>
        <v>95130</v>
      </c>
      <c r="B1012" t="str">
        <f>"03000"</f>
        <v>03000</v>
      </c>
      <c r="C1012" t="str">
        <f>"1500"</f>
        <v>1500</v>
      </c>
      <c r="D1012" t="str">
        <f>""</f>
        <v/>
      </c>
      <c r="E1012" t="s">
        <v>1243</v>
      </c>
      <c r="F1012" t="s">
        <v>216</v>
      </c>
      <c r="G1012" t="str">
        <f>""</f>
        <v/>
      </c>
      <c r="H1012" t="str">
        <f>" 00"</f>
        <v xml:space="preserve"> 00</v>
      </c>
      <c r="I1012">
        <v>0.01</v>
      </c>
      <c r="J1012">
        <v>9999999.9900000002</v>
      </c>
      <c r="K1012" t="s">
        <v>31</v>
      </c>
      <c r="L1012" t="s">
        <v>217</v>
      </c>
      <c r="P1012" t="s">
        <v>250</v>
      </c>
      <c r="Q1012" t="s">
        <v>250</v>
      </c>
      <c r="R1012" t="s">
        <v>31</v>
      </c>
    </row>
    <row r="1013" spans="1:18" x14ac:dyDescent="0.25">
      <c r="A1013" t="str">
        <f>"95131"</f>
        <v>95131</v>
      </c>
      <c r="B1013" t="str">
        <f>"03000"</f>
        <v>03000</v>
      </c>
      <c r="C1013" t="str">
        <f>"1500"</f>
        <v>1500</v>
      </c>
      <c r="D1013" t="str">
        <f>""</f>
        <v/>
      </c>
      <c r="E1013" t="s">
        <v>1244</v>
      </c>
      <c r="F1013" t="s">
        <v>216</v>
      </c>
      <c r="G1013" t="str">
        <f>""</f>
        <v/>
      </c>
      <c r="H1013" t="str">
        <f>" 00"</f>
        <v xml:space="preserve"> 00</v>
      </c>
      <c r="I1013">
        <v>0.01</v>
      </c>
      <c r="J1013">
        <v>9999999.9900000002</v>
      </c>
      <c r="K1013" t="s">
        <v>31</v>
      </c>
      <c r="L1013" t="s">
        <v>217</v>
      </c>
      <c r="P1013" t="s">
        <v>250</v>
      </c>
      <c r="Q1013" t="s">
        <v>250</v>
      </c>
      <c r="R1013" t="s">
        <v>31</v>
      </c>
    </row>
    <row r="1014" spans="1:18" x14ac:dyDescent="0.25">
      <c r="A1014" t="str">
        <f>"95132"</f>
        <v>95132</v>
      </c>
      <c r="B1014" t="str">
        <f>"03000"</f>
        <v>03000</v>
      </c>
      <c r="C1014" t="str">
        <f>"1500"</f>
        <v>1500</v>
      </c>
      <c r="D1014" t="str">
        <f>""</f>
        <v/>
      </c>
      <c r="E1014" t="s">
        <v>1245</v>
      </c>
      <c r="F1014" t="s">
        <v>216</v>
      </c>
      <c r="G1014" t="str">
        <f>""</f>
        <v/>
      </c>
      <c r="H1014" t="str">
        <f>" 00"</f>
        <v xml:space="preserve"> 00</v>
      </c>
      <c r="I1014">
        <v>0.01</v>
      </c>
      <c r="J1014">
        <v>9999999.9900000002</v>
      </c>
      <c r="K1014" t="s">
        <v>31</v>
      </c>
      <c r="L1014" t="s">
        <v>217</v>
      </c>
      <c r="P1014" t="s">
        <v>250</v>
      </c>
      <c r="Q1014" t="s">
        <v>250</v>
      </c>
      <c r="R1014" t="s">
        <v>31</v>
      </c>
    </row>
    <row r="1015" spans="1:18" x14ac:dyDescent="0.25">
      <c r="A1015" t="str">
        <f>"95133"</f>
        <v>95133</v>
      </c>
      <c r="B1015" t="str">
        <f>"03000"</f>
        <v>03000</v>
      </c>
      <c r="C1015" t="str">
        <f>"1500"</f>
        <v>1500</v>
      </c>
      <c r="D1015" t="str">
        <f>""</f>
        <v/>
      </c>
      <c r="E1015" t="s">
        <v>1246</v>
      </c>
      <c r="F1015" t="s">
        <v>216</v>
      </c>
      <c r="G1015" t="str">
        <f>""</f>
        <v/>
      </c>
      <c r="H1015" t="str">
        <f>" 00"</f>
        <v xml:space="preserve"> 00</v>
      </c>
      <c r="I1015">
        <v>0.01</v>
      </c>
      <c r="J1015">
        <v>9999999.9900000002</v>
      </c>
      <c r="K1015" t="s">
        <v>31</v>
      </c>
      <c r="L1015" t="s">
        <v>217</v>
      </c>
      <c r="P1015" t="s">
        <v>250</v>
      </c>
      <c r="Q1015" t="s">
        <v>250</v>
      </c>
      <c r="R1015" t="s">
        <v>31</v>
      </c>
    </row>
    <row r="1016" spans="1:18" x14ac:dyDescent="0.25">
      <c r="A1016" t="str">
        <f>"95134"</f>
        <v>95134</v>
      </c>
      <c r="B1016" t="str">
        <f>"03000"</f>
        <v>03000</v>
      </c>
      <c r="C1016" t="str">
        <f>"1500"</f>
        <v>1500</v>
      </c>
      <c r="D1016" t="str">
        <f>""</f>
        <v/>
      </c>
      <c r="E1016" t="s">
        <v>1247</v>
      </c>
      <c r="F1016" t="s">
        <v>216</v>
      </c>
      <c r="G1016" t="str">
        <f>""</f>
        <v/>
      </c>
      <c r="H1016" t="str">
        <f>" 00"</f>
        <v xml:space="preserve"> 00</v>
      </c>
      <c r="I1016">
        <v>0.01</v>
      </c>
      <c r="J1016">
        <v>9999999.9900000002</v>
      </c>
      <c r="K1016" t="s">
        <v>31</v>
      </c>
      <c r="L1016" t="s">
        <v>217</v>
      </c>
      <c r="P1016" t="s">
        <v>250</v>
      </c>
      <c r="Q1016" t="s">
        <v>250</v>
      </c>
      <c r="R1016" t="s">
        <v>31</v>
      </c>
    </row>
    <row r="1017" spans="1:18" x14ac:dyDescent="0.25">
      <c r="A1017" t="str">
        <f>"95135"</f>
        <v>95135</v>
      </c>
      <c r="B1017" t="str">
        <f>"03000"</f>
        <v>03000</v>
      </c>
      <c r="C1017" t="str">
        <f>"1500"</f>
        <v>1500</v>
      </c>
      <c r="D1017" t="str">
        <f>""</f>
        <v/>
      </c>
      <c r="E1017" t="s">
        <v>1248</v>
      </c>
      <c r="F1017" t="s">
        <v>216</v>
      </c>
      <c r="G1017" t="str">
        <f>""</f>
        <v/>
      </c>
      <c r="H1017" t="str">
        <f>" 00"</f>
        <v xml:space="preserve"> 00</v>
      </c>
      <c r="I1017">
        <v>0.01</v>
      </c>
      <c r="J1017">
        <v>9999999.9900000002</v>
      </c>
      <c r="K1017" t="s">
        <v>31</v>
      </c>
      <c r="L1017" t="s">
        <v>217</v>
      </c>
      <c r="P1017" t="s">
        <v>250</v>
      </c>
      <c r="Q1017" t="s">
        <v>250</v>
      </c>
      <c r="R1017" t="s">
        <v>31</v>
      </c>
    </row>
    <row r="1018" spans="1:18" x14ac:dyDescent="0.25">
      <c r="A1018" t="str">
        <f>"95136"</f>
        <v>95136</v>
      </c>
      <c r="B1018" t="str">
        <f>"03000"</f>
        <v>03000</v>
      </c>
      <c r="C1018" t="str">
        <f>"1500"</f>
        <v>1500</v>
      </c>
      <c r="D1018" t="str">
        <f>""</f>
        <v/>
      </c>
      <c r="E1018" t="s">
        <v>1249</v>
      </c>
      <c r="F1018" t="s">
        <v>216</v>
      </c>
      <c r="G1018" t="str">
        <f>""</f>
        <v/>
      </c>
      <c r="H1018" t="str">
        <f>" 00"</f>
        <v xml:space="preserve"> 00</v>
      </c>
      <c r="I1018">
        <v>0.01</v>
      </c>
      <c r="J1018">
        <v>9999999.9900000002</v>
      </c>
      <c r="K1018" t="s">
        <v>31</v>
      </c>
      <c r="L1018" t="s">
        <v>217</v>
      </c>
      <c r="P1018" t="s">
        <v>250</v>
      </c>
      <c r="Q1018" t="s">
        <v>250</v>
      </c>
      <c r="R1018" t="s">
        <v>31</v>
      </c>
    </row>
    <row r="1019" spans="1:18" x14ac:dyDescent="0.25">
      <c r="A1019" t="str">
        <f>"95140"</f>
        <v>95140</v>
      </c>
      <c r="B1019" t="str">
        <f>"03000"</f>
        <v>03000</v>
      </c>
      <c r="C1019" t="str">
        <f>"1500"</f>
        <v>1500</v>
      </c>
      <c r="D1019" t="str">
        <f>""</f>
        <v/>
      </c>
      <c r="E1019" t="s">
        <v>1250</v>
      </c>
      <c r="F1019" t="s">
        <v>216</v>
      </c>
      <c r="G1019" t="str">
        <f>""</f>
        <v/>
      </c>
      <c r="H1019" t="str">
        <f>" 00"</f>
        <v xml:space="preserve"> 00</v>
      </c>
      <c r="I1019">
        <v>0.01</v>
      </c>
      <c r="J1019">
        <v>9999999.9900000002</v>
      </c>
      <c r="K1019" t="s">
        <v>31</v>
      </c>
      <c r="L1019" t="s">
        <v>217</v>
      </c>
      <c r="P1019" t="s">
        <v>250</v>
      </c>
      <c r="Q1019" t="s">
        <v>250</v>
      </c>
      <c r="R1019" t="s">
        <v>31</v>
      </c>
    </row>
    <row r="1020" spans="1:18" x14ac:dyDescent="0.25">
      <c r="A1020" t="str">
        <f>"95141"</f>
        <v>95141</v>
      </c>
      <c r="B1020" t="str">
        <f>"03000"</f>
        <v>03000</v>
      </c>
      <c r="C1020" t="str">
        <f>"1500"</f>
        <v>1500</v>
      </c>
      <c r="D1020" t="str">
        <f>""</f>
        <v/>
      </c>
      <c r="E1020" t="s">
        <v>1251</v>
      </c>
      <c r="F1020" t="s">
        <v>216</v>
      </c>
      <c r="G1020" t="str">
        <f>""</f>
        <v/>
      </c>
      <c r="H1020" t="str">
        <f>" 00"</f>
        <v xml:space="preserve"> 00</v>
      </c>
      <c r="I1020">
        <v>0.01</v>
      </c>
      <c r="J1020">
        <v>9999999.9900000002</v>
      </c>
      <c r="K1020" t="s">
        <v>31</v>
      </c>
      <c r="L1020" t="s">
        <v>217</v>
      </c>
      <c r="P1020" t="s">
        <v>250</v>
      </c>
      <c r="Q1020" t="s">
        <v>250</v>
      </c>
      <c r="R1020" t="s">
        <v>31</v>
      </c>
    </row>
    <row r="1021" spans="1:18" x14ac:dyDescent="0.25">
      <c r="A1021" t="str">
        <f>"95142"</f>
        <v>95142</v>
      </c>
      <c r="B1021" t="str">
        <f>"03000"</f>
        <v>03000</v>
      </c>
      <c r="C1021" t="str">
        <f>"1500"</f>
        <v>1500</v>
      </c>
      <c r="D1021" t="str">
        <f>""</f>
        <v/>
      </c>
      <c r="E1021" t="s">
        <v>1252</v>
      </c>
      <c r="F1021" t="s">
        <v>216</v>
      </c>
      <c r="G1021" t="str">
        <f>""</f>
        <v/>
      </c>
      <c r="H1021" t="str">
        <f>" 00"</f>
        <v xml:space="preserve"> 00</v>
      </c>
      <c r="I1021">
        <v>0.01</v>
      </c>
      <c r="J1021">
        <v>9999999.9900000002</v>
      </c>
      <c r="K1021" t="s">
        <v>31</v>
      </c>
      <c r="L1021" t="s">
        <v>217</v>
      </c>
      <c r="P1021" t="s">
        <v>250</v>
      </c>
      <c r="Q1021" t="s">
        <v>250</v>
      </c>
      <c r="R1021" t="s">
        <v>31</v>
      </c>
    </row>
    <row r="1022" spans="1:18" x14ac:dyDescent="0.25">
      <c r="A1022" t="str">
        <f>"95143"</f>
        <v>95143</v>
      </c>
      <c r="B1022" t="str">
        <f>"03000"</f>
        <v>03000</v>
      </c>
      <c r="C1022" t="str">
        <f>"1500"</f>
        <v>1500</v>
      </c>
      <c r="D1022" t="str">
        <f>""</f>
        <v/>
      </c>
      <c r="E1022" t="s">
        <v>1253</v>
      </c>
      <c r="F1022" t="s">
        <v>216</v>
      </c>
      <c r="G1022" t="str">
        <f>""</f>
        <v/>
      </c>
      <c r="H1022" t="str">
        <f>" 00"</f>
        <v xml:space="preserve"> 00</v>
      </c>
      <c r="I1022">
        <v>0.01</v>
      </c>
      <c r="J1022">
        <v>9999999.9900000002</v>
      </c>
      <c r="K1022" t="s">
        <v>31</v>
      </c>
      <c r="L1022" t="s">
        <v>217</v>
      </c>
      <c r="P1022" t="s">
        <v>250</v>
      </c>
      <c r="Q1022" t="s">
        <v>250</v>
      </c>
      <c r="R1022" t="s">
        <v>31</v>
      </c>
    </row>
    <row r="1023" spans="1:18" x14ac:dyDescent="0.25">
      <c r="A1023" t="str">
        <f>"95144"</f>
        <v>95144</v>
      </c>
      <c r="B1023" t="str">
        <f>"03000"</f>
        <v>03000</v>
      </c>
      <c r="C1023" t="str">
        <f>"1500"</f>
        <v>1500</v>
      </c>
      <c r="D1023" t="str">
        <f>""</f>
        <v/>
      </c>
      <c r="E1023" t="s">
        <v>1254</v>
      </c>
      <c r="F1023" t="s">
        <v>216</v>
      </c>
      <c r="G1023" t="str">
        <f>""</f>
        <v/>
      </c>
      <c r="H1023" t="str">
        <f>" 00"</f>
        <v xml:space="preserve"> 00</v>
      </c>
      <c r="I1023">
        <v>0.01</v>
      </c>
      <c r="J1023">
        <v>9999999.9900000002</v>
      </c>
      <c r="K1023" t="s">
        <v>31</v>
      </c>
      <c r="L1023" t="s">
        <v>217</v>
      </c>
      <c r="P1023" t="s">
        <v>250</v>
      </c>
      <c r="Q1023" t="s">
        <v>250</v>
      </c>
      <c r="R1023" t="s">
        <v>31</v>
      </c>
    </row>
    <row r="1024" spans="1:18" x14ac:dyDescent="0.25">
      <c r="A1024" t="str">
        <f>"95145"</f>
        <v>95145</v>
      </c>
      <c r="B1024" t="str">
        <f>"03000"</f>
        <v>03000</v>
      </c>
      <c r="C1024" t="str">
        <f>"1500"</f>
        <v>1500</v>
      </c>
      <c r="D1024" t="str">
        <f>""</f>
        <v/>
      </c>
      <c r="E1024" t="s">
        <v>1255</v>
      </c>
      <c r="F1024" t="s">
        <v>216</v>
      </c>
      <c r="G1024" t="str">
        <f>""</f>
        <v/>
      </c>
      <c r="H1024" t="str">
        <f>" 00"</f>
        <v xml:space="preserve"> 00</v>
      </c>
      <c r="I1024">
        <v>0.01</v>
      </c>
      <c r="J1024">
        <v>9999999.9900000002</v>
      </c>
      <c r="K1024" t="s">
        <v>31</v>
      </c>
      <c r="L1024" t="s">
        <v>217</v>
      </c>
      <c r="P1024" t="s">
        <v>250</v>
      </c>
      <c r="Q1024" t="s">
        <v>250</v>
      </c>
      <c r="R1024" t="s">
        <v>31</v>
      </c>
    </row>
    <row r="1025" spans="1:18" x14ac:dyDescent="0.25">
      <c r="A1025" t="str">
        <f>"95201"</f>
        <v>95201</v>
      </c>
      <c r="B1025" t="str">
        <f>"03000"</f>
        <v>03000</v>
      </c>
      <c r="C1025" t="str">
        <f>"1500"</f>
        <v>1500</v>
      </c>
      <c r="D1025" t="str">
        <f>""</f>
        <v/>
      </c>
      <c r="E1025" t="s">
        <v>1256</v>
      </c>
      <c r="F1025" t="s">
        <v>216</v>
      </c>
      <c r="G1025" t="str">
        <f>""</f>
        <v/>
      </c>
      <c r="H1025" t="str">
        <f>" 00"</f>
        <v xml:space="preserve"> 00</v>
      </c>
      <c r="I1025">
        <v>0.01</v>
      </c>
      <c r="J1025">
        <v>9999999.9900000002</v>
      </c>
      <c r="K1025" t="s">
        <v>31</v>
      </c>
      <c r="L1025" t="s">
        <v>217</v>
      </c>
      <c r="P1025" t="s">
        <v>250</v>
      </c>
      <c r="Q1025" t="s">
        <v>250</v>
      </c>
      <c r="R1025" t="s">
        <v>31</v>
      </c>
    </row>
    <row r="1026" spans="1:18" x14ac:dyDescent="0.25">
      <c r="A1026" t="str">
        <f>"95202"</f>
        <v>95202</v>
      </c>
      <c r="B1026" t="str">
        <f>"03000"</f>
        <v>03000</v>
      </c>
      <c r="C1026" t="str">
        <f>"1500"</f>
        <v>1500</v>
      </c>
      <c r="D1026" t="str">
        <f>""</f>
        <v/>
      </c>
      <c r="E1026" t="s">
        <v>1257</v>
      </c>
      <c r="F1026" t="s">
        <v>216</v>
      </c>
      <c r="G1026" t="str">
        <f>""</f>
        <v/>
      </c>
      <c r="H1026" t="str">
        <f>" 00"</f>
        <v xml:space="preserve"> 00</v>
      </c>
      <c r="I1026">
        <v>0.01</v>
      </c>
      <c r="J1026">
        <v>9999999.9900000002</v>
      </c>
      <c r="K1026" t="s">
        <v>31</v>
      </c>
      <c r="L1026" t="s">
        <v>217</v>
      </c>
      <c r="P1026" t="s">
        <v>250</v>
      </c>
      <c r="Q1026" t="s">
        <v>250</v>
      </c>
      <c r="R1026" t="s">
        <v>31</v>
      </c>
    </row>
    <row r="1027" spans="1:18" x14ac:dyDescent="0.25">
      <c r="A1027" t="str">
        <f>"95901"</f>
        <v>95901</v>
      </c>
      <c r="B1027" t="str">
        <f>"03000"</f>
        <v>03000</v>
      </c>
      <c r="C1027" t="str">
        <f>"1500"</f>
        <v>1500</v>
      </c>
      <c r="D1027" t="str">
        <f>""</f>
        <v/>
      </c>
      <c r="E1027" t="s">
        <v>1258</v>
      </c>
      <c r="F1027" t="s">
        <v>216</v>
      </c>
      <c r="G1027" t="str">
        <f>""</f>
        <v/>
      </c>
      <c r="H1027" t="str">
        <f>" 00"</f>
        <v xml:space="preserve"> 00</v>
      </c>
      <c r="I1027">
        <v>0.01</v>
      </c>
      <c r="J1027">
        <v>9999999.9900000002</v>
      </c>
      <c r="K1027" t="s">
        <v>31</v>
      </c>
      <c r="L1027" t="s">
        <v>217</v>
      </c>
      <c r="P1027" t="s">
        <v>250</v>
      </c>
      <c r="Q1027" t="s">
        <v>250</v>
      </c>
      <c r="R1027" t="s">
        <v>31</v>
      </c>
    </row>
    <row r="1028" spans="1:18" x14ac:dyDescent="0.25">
      <c r="A1028" t="str">
        <f>"95902"</f>
        <v>95902</v>
      </c>
      <c r="B1028" t="str">
        <f>"03000"</f>
        <v>03000</v>
      </c>
      <c r="C1028" t="str">
        <f>"1500"</f>
        <v>1500</v>
      </c>
      <c r="D1028" t="str">
        <f>""</f>
        <v/>
      </c>
      <c r="E1028" t="s">
        <v>1259</v>
      </c>
      <c r="F1028" t="s">
        <v>216</v>
      </c>
      <c r="G1028" t="str">
        <f>""</f>
        <v/>
      </c>
      <c r="H1028" t="str">
        <f>" 00"</f>
        <v xml:space="preserve"> 00</v>
      </c>
      <c r="I1028">
        <v>0.01</v>
      </c>
      <c r="J1028">
        <v>9999999.9900000002</v>
      </c>
      <c r="K1028" t="s">
        <v>31</v>
      </c>
      <c r="L1028" t="s">
        <v>217</v>
      </c>
      <c r="P1028" t="s">
        <v>250</v>
      </c>
      <c r="Q1028" t="s">
        <v>250</v>
      </c>
      <c r="R1028" t="s">
        <v>31</v>
      </c>
    </row>
    <row r="1029" spans="1:18" x14ac:dyDescent="0.25">
      <c r="A1029" t="str">
        <f>"95903"</f>
        <v>95903</v>
      </c>
      <c r="B1029" t="str">
        <f>"03000"</f>
        <v>03000</v>
      </c>
      <c r="C1029" t="str">
        <f>"1500"</f>
        <v>1500</v>
      </c>
      <c r="D1029" t="str">
        <f>""</f>
        <v/>
      </c>
      <c r="E1029" t="s">
        <v>1260</v>
      </c>
      <c r="F1029" t="s">
        <v>216</v>
      </c>
      <c r="G1029" t="str">
        <f>""</f>
        <v/>
      </c>
      <c r="H1029" t="str">
        <f>" 00"</f>
        <v xml:space="preserve"> 00</v>
      </c>
      <c r="I1029">
        <v>0.01</v>
      </c>
      <c r="J1029">
        <v>9999999.9900000002</v>
      </c>
      <c r="K1029" t="s">
        <v>31</v>
      </c>
      <c r="L1029" t="s">
        <v>217</v>
      </c>
      <c r="P1029" t="s">
        <v>250</v>
      </c>
      <c r="Q1029" t="s">
        <v>250</v>
      </c>
      <c r="R1029" t="s">
        <v>31</v>
      </c>
    </row>
    <row r="1030" spans="1:18" x14ac:dyDescent="0.25">
      <c r="A1030" t="str">
        <f>"95904"</f>
        <v>95904</v>
      </c>
      <c r="B1030" t="str">
        <f>"03000"</f>
        <v>03000</v>
      </c>
      <c r="C1030" t="str">
        <f>"1500"</f>
        <v>1500</v>
      </c>
      <c r="D1030" t="str">
        <f>""</f>
        <v/>
      </c>
      <c r="E1030" t="s">
        <v>1261</v>
      </c>
      <c r="F1030" t="s">
        <v>216</v>
      </c>
      <c r="G1030" t="str">
        <f>""</f>
        <v/>
      </c>
      <c r="H1030" t="str">
        <f>" 00"</f>
        <v xml:space="preserve"> 00</v>
      </c>
      <c r="I1030">
        <v>0.01</v>
      </c>
      <c r="J1030">
        <v>9999999.9900000002</v>
      </c>
      <c r="K1030" t="s">
        <v>31</v>
      </c>
      <c r="L1030" t="s">
        <v>217</v>
      </c>
      <c r="P1030" t="s">
        <v>250</v>
      </c>
      <c r="Q1030" t="s">
        <v>250</v>
      </c>
      <c r="R1030" t="s">
        <v>31</v>
      </c>
    </row>
    <row r="1031" spans="1:18" x14ac:dyDescent="0.25">
      <c r="A1031" t="str">
        <f>"95905"</f>
        <v>95905</v>
      </c>
      <c r="B1031" t="str">
        <f>"03000"</f>
        <v>03000</v>
      </c>
      <c r="C1031" t="str">
        <f>"1500"</f>
        <v>1500</v>
      </c>
      <c r="D1031" t="str">
        <f>""</f>
        <v/>
      </c>
      <c r="E1031" t="s">
        <v>1262</v>
      </c>
      <c r="F1031" t="s">
        <v>216</v>
      </c>
      <c r="G1031" t="str">
        <f>""</f>
        <v/>
      </c>
      <c r="H1031" t="str">
        <f>" 00"</f>
        <v xml:space="preserve"> 00</v>
      </c>
      <c r="I1031">
        <v>0.01</v>
      </c>
      <c r="J1031">
        <v>9999999.9900000002</v>
      </c>
      <c r="K1031" t="s">
        <v>31</v>
      </c>
      <c r="L1031" t="s">
        <v>217</v>
      </c>
      <c r="P1031" t="s">
        <v>250</v>
      </c>
      <c r="Q1031" t="s">
        <v>250</v>
      </c>
      <c r="R1031" t="s">
        <v>31</v>
      </c>
    </row>
    <row r="1032" spans="1:18" x14ac:dyDescent="0.25">
      <c r="A1032" t="str">
        <f>"95906"</f>
        <v>95906</v>
      </c>
      <c r="B1032" t="str">
        <f>"03000"</f>
        <v>03000</v>
      </c>
      <c r="C1032" t="str">
        <f>"1500"</f>
        <v>1500</v>
      </c>
      <c r="D1032" t="str">
        <f>""</f>
        <v/>
      </c>
      <c r="E1032" t="s">
        <v>1263</v>
      </c>
      <c r="F1032" t="s">
        <v>216</v>
      </c>
      <c r="G1032" t="str">
        <f>""</f>
        <v/>
      </c>
      <c r="H1032" t="str">
        <f>" 00"</f>
        <v xml:space="preserve"> 00</v>
      </c>
      <c r="I1032">
        <v>0.01</v>
      </c>
      <c r="J1032">
        <v>9999999.9900000002</v>
      </c>
      <c r="K1032" t="s">
        <v>31</v>
      </c>
      <c r="L1032" t="s">
        <v>217</v>
      </c>
      <c r="P1032" t="s">
        <v>250</v>
      </c>
      <c r="Q1032" t="s">
        <v>250</v>
      </c>
      <c r="R1032" t="s">
        <v>31</v>
      </c>
    </row>
    <row r="1033" spans="1:18" x14ac:dyDescent="0.25">
      <c r="A1033" t="str">
        <f>"95907"</f>
        <v>95907</v>
      </c>
      <c r="B1033" t="str">
        <f>"03000"</f>
        <v>03000</v>
      </c>
      <c r="C1033" t="str">
        <f>"1500"</f>
        <v>1500</v>
      </c>
      <c r="D1033" t="str">
        <f>""</f>
        <v/>
      </c>
      <c r="E1033" t="s">
        <v>1264</v>
      </c>
      <c r="F1033" t="s">
        <v>216</v>
      </c>
      <c r="G1033" t="str">
        <f>""</f>
        <v/>
      </c>
      <c r="H1033" t="str">
        <f>" 00"</f>
        <v xml:space="preserve"> 00</v>
      </c>
      <c r="I1033">
        <v>0.01</v>
      </c>
      <c r="J1033">
        <v>9999999.9900000002</v>
      </c>
      <c r="K1033" t="s">
        <v>31</v>
      </c>
      <c r="L1033" t="s">
        <v>217</v>
      </c>
      <c r="P1033" t="s">
        <v>250</v>
      </c>
      <c r="Q1033" t="s">
        <v>250</v>
      </c>
      <c r="R1033" t="s">
        <v>31</v>
      </c>
    </row>
    <row r="1034" spans="1:18" x14ac:dyDescent="0.25">
      <c r="A1034" t="str">
        <f>"95908"</f>
        <v>95908</v>
      </c>
      <c r="B1034" t="str">
        <f>"03000"</f>
        <v>03000</v>
      </c>
      <c r="C1034" t="str">
        <f>"1500"</f>
        <v>1500</v>
      </c>
      <c r="D1034" t="str">
        <f>""</f>
        <v/>
      </c>
      <c r="E1034" t="s">
        <v>1265</v>
      </c>
      <c r="F1034" t="s">
        <v>216</v>
      </c>
      <c r="G1034" t="str">
        <f>""</f>
        <v/>
      </c>
      <c r="H1034" t="str">
        <f>" 00"</f>
        <v xml:space="preserve"> 00</v>
      </c>
      <c r="I1034">
        <v>0.01</v>
      </c>
      <c r="J1034">
        <v>9999999.9900000002</v>
      </c>
      <c r="K1034" t="s">
        <v>31</v>
      </c>
      <c r="L1034" t="s">
        <v>217</v>
      </c>
      <c r="P1034" t="s">
        <v>250</v>
      </c>
      <c r="Q1034" t="s">
        <v>250</v>
      </c>
      <c r="R1034" t="s">
        <v>31</v>
      </c>
    </row>
    <row r="1035" spans="1:18" x14ac:dyDescent="0.25">
      <c r="A1035" t="str">
        <f>"10001"</f>
        <v>10001</v>
      </c>
      <c r="B1035" t="str">
        <f>"03170"</f>
        <v>03170</v>
      </c>
      <c r="C1035" t="str">
        <f>"1400"</f>
        <v>1400</v>
      </c>
      <c r="D1035" t="str">
        <f>"03170"</f>
        <v>03170</v>
      </c>
      <c r="E1035" t="s">
        <v>20</v>
      </c>
      <c r="F1035" t="s">
        <v>267</v>
      </c>
      <c r="G1035" t="str">
        <f>""</f>
        <v/>
      </c>
      <c r="H1035" t="str">
        <f>" 00"</f>
        <v xml:space="preserve"> 00</v>
      </c>
      <c r="I1035">
        <v>0.01</v>
      </c>
      <c r="J1035">
        <v>9999999.9900000002</v>
      </c>
      <c r="K1035" t="s">
        <v>268</v>
      </c>
      <c r="L1035" t="s">
        <v>269</v>
      </c>
      <c r="P1035" t="s">
        <v>24</v>
      </c>
      <c r="Q1035" t="s">
        <v>24</v>
      </c>
      <c r="R1035" t="s">
        <v>270</v>
      </c>
    </row>
    <row r="1036" spans="1:18" x14ac:dyDescent="0.25">
      <c r="A1036" t="str">
        <f>"10001"</f>
        <v>10001</v>
      </c>
      <c r="B1036" t="str">
        <f>"03180"</f>
        <v>03180</v>
      </c>
      <c r="C1036" t="str">
        <f>"1300"</f>
        <v>1300</v>
      </c>
      <c r="D1036" t="str">
        <f>"03180"</f>
        <v>03180</v>
      </c>
      <c r="E1036" t="s">
        <v>20</v>
      </c>
      <c r="F1036" t="s">
        <v>271</v>
      </c>
      <c r="G1036" t="str">
        <f>""</f>
        <v/>
      </c>
      <c r="H1036" t="str">
        <f>" 00"</f>
        <v xml:space="preserve"> 00</v>
      </c>
      <c r="I1036">
        <v>0.01</v>
      </c>
      <c r="J1036">
        <v>9999999.9900000002</v>
      </c>
      <c r="K1036" t="s">
        <v>268</v>
      </c>
      <c r="L1036" t="s">
        <v>269</v>
      </c>
      <c r="M1036" t="s">
        <v>272</v>
      </c>
      <c r="P1036" t="s">
        <v>24</v>
      </c>
      <c r="Q1036" t="s">
        <v>24</v>
      </c>
      <c r="R1036" t="s">
        <v>270</v>
      </c>
    </row>
    <row r="1037" spans="1:18" x14ac:dyDescent="0.25">
      <c r="A1037" t="str">
        <f>"10001"</f>
        <v>10001</v>
      </c>
      <c r="B1037" t="str">
        <f>"03775"</f>
        <v>03775</v>
      </c>
      <c r="C1037" t="str">
        <f>"1300"</f>
        <v>1300</v>
      </c>
      <c r="D1037" t="str">
        <f>"03775"</f>
        <v>03775</v>
      </c>
      <c r="E1037" t="s">
        <v>20</v>
      </c>
      <c r="F1037" t="s">
        <v>321</v>
      </c>
      <c r="G1037" t="str">
        <f>""</f>
        <v/>
      </c>
      <c r="H1037" t="str">
        <f>" 00"</f>
        <v xml:space="preserve"> 00</v>
      </c>
      <c r="I1037">
        <v>0.01</v>
      </c>
      <c r="J1037">
        <v>9999999.9900000002</v>
      </c>
      <c r="K1037" t="s">
        <v>268</v>
      </c>
      <c r="L1037" t="s">
        <v>269</v>
      </c>
      <c r="M1037" t="s">
        <v>272</v>
      </c>
      <c r="P1037" t="s">
        <v>230</v>
      </c>
      <c r="Q1037" t="s">
        <v>230</v>
      </c>
      <c r="R1037" t="s">
        <v>269</v>
      </c>
    </row>
    <row r="1038" spans="1:18" x14ac:dyDescent="0.25">
      <c r="A1038" t="str">
        <f>"18039"</f>
        <v>18039</v>
      </c>
      <c r="B1038" t="str">
        <f>"03170"</f>
        <v>03170</v>
      </c>
      <c r="C1038" t="str">
        <f>"1400"</f>
        <v>1400</v>
      </c>
      <c r="D1038" t="str">
        <f>"18039"</f>
        <v>18039</v>
      </c>
      <c r="E1038" t="s">
        <v>548</v>
      </c>
      <c r="F1038" t="s">
        <v>267</v>
      </c>
      <c r="G1038" t="str">
        <f>""</f>
        <v/>
      </c>
      <c r="H1038" t="str">
        <f>" 00"</f>
        <v xml:space="preserve"> 00</v>
      </c>
      <c r="I1038">
        <v>0.01</v>
      </c>
      <c r="J1038">
        <v>9999999.9900000002</v>
      </c>
      <c r="K1038" t="s">
        <v>268</v>
      </c>
      <c r="L1038" t="s">
        <v>269</v>
      </c>
      <c r="P1038" t="s">
        <v>24</v>
      </c>
      <c r="Q1038" t="s">
        <v>24</v>
      </c>
      <c r="R1038" t="s">
        <v>270</v>
      </c>
    </row>
    <row r="1039" spans="1:18" x14ac:dyDescent="0.25">
      <c r="A1039" t="str">
        <f>"18042"</f>
        <v>18042</v>
      </c>
      <c r="B1039" t="str">
        <f>"03170"</f>
        <v>03170</v>
      </c>
      <c r="C1039" t="str">
        <f>"1400"</f>
        <v>1400</v>
      </c>
      <c r="D1039" t="str">
        <f>"18042"</f>
        <v>18042</v>
      </c>
      <c r="E1039" t="s">
        <v>550</v>
      </c>
      <c r="F1039" t="s">
        <v>267</v>
      </c>
      <c r="G1039" t="str">
        <f>""</f>
        <v/>
      </c>
      <c r="H1039" t="str">
        <f>" 00"</f>
        <v xml:space="preserve"> 00</v>
      </c>
      <c r="I1039">
        <v>0.01</v>
      </c>
      <c r="J1039">
        <v>9999999.9900000002</v>
      </c>
      <c r="K1039" t="s">
        <v>268</v>
      </c>
      <c r="L1039" t="s">
        <v>269</v>
      </c>
      <c r="P1039" t="s">
        <v>24</v>
      </c>
      <c r="Q1039" t="s">
        <v>24</v>
      </c>
      <c r="R1039" t="s">
        <v>270</v>
      </c>
    </row>
    <row r="1040" spans="1:18" x14ac:dyDescent="0.25">
      <c r="A1040" t="str">
        <f>"18057"</f>
        <v>18057</v>
      </c>
      <c r="B1040" t="str">
        <f>"03000"</f>
        <v>03000</v>
      </c>
      <c r="C1040" t="str">
        <f>"1400"</f>
        <v>1400</v>
      </c>
      <c r="D1040" t="str">
        <f>"18057"</f>
        <v>18057</v>
      </c>
      <c r="E1040" t="s">
        <v>576</v>
      </c>
      <c r="F1040" t="s">
        <v>216</v>
      </c>
      <c r="G1040" t="str">
        <f>""</f>
        <v/>
      </c>
      <c r="H1040" t="str">
        <f>" 00"</f>
        <v xml:space="preserve"> 00</v>
      </c>
      <c r="I1040">
        <v>0.01</v>
      </c>
      <c r="J1040">
        <v>9999999.9900000002</v>
      </c>
      <c r="K1040" t="s">
        <v>268</v>
      </c>
      <c r="P1040" t="s">
        <v>24</v>
      </c>
      <c r="Q1040" t="s">
        <v>24</v>
      </c>
      <c r="R1040" t="s">
        <v>31</v>
      </c>
    </row>
    <row r="1041" spans="1:18" x14ac:dyDescent="0.25">
      <c r="A1041" t="str">
        <f>"31049"</f>
        <v>31049</v>
      </c>
      <c r="B1041" t="str">
        <f>"03170"</f>
        <v>03170</v>
      </c>
      <c r="C1041" t="str">
        <f>"1921"</f>
        <v>1921</v>
      </c>
      <c r="D1041" t="str">
        <f>"31049"</f>
        <v>31049</v>
      </c>
      <c r="E1041" t="s">
        <v>863</v>
      </c>
      <c r="F1041" t="s">
        <v>267</v>
      </c>
      <c r="G1041" t="str">
        <f>""</f>
        <v/>
      </c>
      <c r="H1041" t="str">
        <f>" 00"</f>
        <v xml:space="preserve"> 00</v>
      </c>
      <c r="I1041">
        <v>0.01</v>
      </c>
      <c r="J1041">
        <v>9999999.9900000002</v>
      </c>
      <c r="K1041" t="s">
        <v>268</v>
      </c>
      <c r="L1041" t="s">
        <v>269</v>
      </c>
      <c r="P1041" t="s">
        <v>107</v>
      </c>
      <c r="Q1041" t="s">
        <v>107</v>
      </c>
      <c r="R1041" t="s">
        <v>270</v>
      </c>
    </row>
    <row r="1042" spans="1:18" x14ac:dyDescent="0.25">
      <c r="A1042" t="str">
        <f>"10001"</f>
        <v>10001</v>
      </c>
      <c r="B1042" t="str">
        <f>"05500"</f>
        <v>05500</v>
      </c>
      <c r="C1042" t="str">
        <f>"1700"</f>
        <v>1700</v>
      </c>
      <c r="D1042" t="str">
        <f>"05500"</f>
        <v>05500</v>
      </c>
      <c r="E1042" t="s">
        <v>20</v>
      </c>
      <c r="F1042" t="s">
        <v>380</v>
      </c>
      <c r="G1042" t="str">
        <f>""</f>
        <v/>
      </c>
      <c r="H1042" t="str">
        <f>" 20"</f>
        <v xml:space="preserve"> 20</v>
      </c>
      <c r="I1042">
        <v>500.01</v>
      </c>
      <c r="J1042">
        <v>9999999.9900000002</v>
      </c>
      <c r="K1042" t="s">
        <v>368</v>
      </c>
      <c r="L1042" t="s">
        <v>371</v>
      </c>
      <c r="P1042" t="s">
        <v>24</v>
      </c>
      <c r="Q1042" t="s">
        <v>24</v>
      </c>
      <c r="R1042" t="s">
        <v>381</v>
      </c>
    </row>
    <row r="1043" spans="1:18" x14ac:dyDescent="0.25">
      <c r="A1043" t="str">
        <f>"85117"</f>
        <v>85117</v>
      </c>
      <c r="B1043" t="str">
        <f>"07030"</f>
        <v>07030</v>
      </c>
      <c r="C1043" t="str">
        <f>"8000"</f>
        <v>8000</v>
      </c>
      <c r="D1043" t="str">
        <f>"85117"</f>
        <v>85117</v>
      </c>
      <c r="E1043" t="s">
        <v>1134</v>
      </c>
      <c r="F1043" t="s">
        <v>1121</v>
      </c>
      <c r="G1043" t="str">
        <f>""</f>
        <v/>
      </c>
      <c r="H1043" t="str">
        <f>" 00"</f>
        <v xml:space="preserve"> 00</v>
      </c>
      <c r="I1043">
        <v>0.01</v>
      </c>
      <c r="J1043">
        <v>9999999.9900000002</v>
      </c>
      <c r="K1043" t="s">
        <v>368</v>
      </c>
      <c r="L1043" t="s">
        <v>371</v>
      </c>
      <c r="P1043" t="s">
        <v>24</v>
      </c>
      <c r="Q1043" t="s">
        <v>24</v>
      </c>
      <c r="R1043" t="s">
        <v>381</v>
      </c>
    </row>
    <row r="1044" spans="1:18" x14ac:dyDescent="0.25">
      <c r="A1044" t="str">
        <f>"84137"</f>
        <v>84137</v>
      </c>
      <c r="B1044" t="str">
        <f>"07020"</f>
        <v>07020</v>
      </c>
      <c r="C1044" t="str">
        <f>"1700"</f>
        <v>1700</v>
      </c>
      <c r="D1044" t="str">
        <f>"84137"</f>
        <v>84137</v>
      </c>
      <c r="E1044" t="s">
        <v>1024</v>
      </c>
      <c r="F1044" t="s">
        <v>904</v>
      </c>
      <c r="G1044" t="str">
        <f>""</f>
        <v/>
      </c>
      <c r="H1044" t="str">
        <f>" 00"</f>
        <v xml:space="preserve"> 00</v>
      </c>
      <c r="I1044">
        <v>0.01</v>
      </c>
      <c r="J1044">
        <v>9999999.9900000002</v>
      </c>
      <c r="K1044" t="s">
        <v>1025</v>
      </c>
      <c r="L1044" t="s">
        <v>103</v>
      </c>
      <c r="P1044" t="s">
        <v>107</v>
      </c>
      <c r="Q1044" t="s">
        <v>107</v>
      </c>
      <c r="R1044" t="s">
        <v>1025</v>
      </c>
    </row>
    <row r="1045" spans="1:18" x14ac:dyDescent="0.25">
      <c r="A1045" t="str">
        <f>"10001"</f>
        <v>10001</v>
      </c>
      <c r="B1045" t="str">
        <f>"03090"</f>
        <v>03090</v>
      </c>
      <c r="C1045" t="str">
        <f>"1400"</f>
        <v>1400</v>
      </c>
      <c r="D1045" t="str">
        <f>"03090"</f>
        <v>03090</v>
      </c>
      <c r="E1045" t="s">
        <v>20</v>
      </c>
      <c r="F1045" t="s">
        <v>242</v>
      </c>
      <c r="G1045" t="str">
        <f>""</f>
        <v/>
      </c>
      <c r="H1045" t="str">
        <f>" 00"</f>
        <v xml:space="preserve"> 00</v>
      </c>
      <c r="I1045">
        <v>0.01</v>
      </c>
      <c r="J1045">
        <v>9999999.9900000002</v>
      </c>
      <c r="K1045" t="s">
        <v>243</v>
      </c>
      <c r="L1045" t="s">
        <v>244</v>
      </c>
      <c r="M1045" t="s">
        <v>245</v>
      </c>
      <c r="P1045" t="s">
        <v>24</v>
      </c>
      <c r="Q1045" t="s">
        <v>24</v>
      </c>
      <c r="R1045" t="s">
        <v>246</v>
      </c>
    </row>
    <row r="1046" spans="1:18" x14ac:dyDescent="0.25">
      <c r="A1046" t="str">
        <f>"10001"</f>
        <v>10001</v>
      </c>
      <c r="B1046" t="str">
        <f>"03094"</f>
        <v>03094</v>
      </c>
      <c r="C1046" t="str">
        <f>"1400"</f>
        <v>1400</v>
      </c>
      <c r="D1046" t="str">
        <f>"03094"</f>
        <v>03094</v>
      </c>
      <c r="E1046" t="s">
        <v>20</v>
      </c>
      <c r="F1046" t="s">
        <v>252</v>
      </c>
      <c r="G1046" t="str">
        <f>""</f>
        <v/>
      </c>
      <c r="H1046" t="str">
        <f>" 00"</f>
        <v xml:space="preserve"> 00</v>
      </c>
      <c r="I1046">
        <v>0.01</v>
      </c>
      <c r="J1046">
        <v>9999999.9900000002</v>
      </c>
      <c r="K1046" t="s">
        <v>243</v>
      </c>
      <c r="L1046" t="s">
        <v>253</v>
      </c>
      <c r="P1046" t="s">
        <v>24</v>
      </c>
      <c r="Q1046" t="s">
        <v>24</v>
      </c>
      <c r="R1046" t="s">
        <v>253</v>
      </c>
    </row>
    <row r="1047" spans="1:18" x14ac:dyDescent="0.25">
      <c r="A1047" t="str">
        <f>"13008"</f>
        <v>13008</v>
      </c>
      <c r="B1047" t="str">
        <f>"03094"</f>
        <v>03094</v>
      </c>
      <c r="C1047" t="str">
        <f>"1400"</f>
        <v>1400</v>
      </c>
      <c r="D1047" t="str">
        <f>"13008"</f>
        <v>13008</v>
      </c>
      <c r="E1047" t="s">
        <v>457</v>
      </c>
      <c r="F1047" t="s">
        <v>252</v>
      </c>
      <c r="G1047" t="str">
        <f>""</f>
        <v/>
      </c>
      <c r="H1047" t="str">
        <f>" 00"</f>
        <v xml:space="preserve"> 00</v>
      </c>
      <c r="I1047">
        <v>0.01</v>
      </c>
      <c r="J1047">
        <v>9999999.9900000002</v>
      </c>
      <c r="K1047" t="s">
        <v>243</v>
      </c>
      <c r="L1047" t="s">
        <v>253</v>
      </c>
      <c r="P1047" t="s">
        <v>230</v>
      </c>
      <c r="Q1047" t="s">
        <v>230</v>
      </c>
      <c r="R1047" t="s">
        <v>253</v>
      </c>
    </row>
    <row r="1048" spans="1:18" x14ac:dyDescent="0.25">
      <c r="A1048" t="str">
        <f>"18038"</f>
        <v>18038</v>
      </c>
      <c r="B1048" t="str">
        <f>"03094"</f>
        <v>03094</v>
      </c>
      <c r="C1048" t="str">
        <f>"1400"</f>
        <v>1400</v>
      </c>
      <c r="D1048" t="str">
        <f>"18038"</f>
        <v>18038</v>
      </c>
      <c r="E1048" t="s">
        <v>252</v>
      </c>
      <c r="F1048" t="s">
        <v>252</v>
      </c>
      <c r="G1048" t="str">
        <f>""</f>
        <v/>
      </c>
      <c r="H1048" t="str">
        <f>" 00"</f>
        <v xml:space="preserve"> 00</v>
      </c>
      <c r="I1048">
        <v>0.01</v>
      </c>
      <c r="J1048">
        <v>9999999.9900000002</v>
      </c>
      <c r="K1048" t="s">
        <v>243</v>
      </c>
      <c r="L1048" t="s">
        <v>253</v>
      </c>
      <c r="P1048" t="s">
        <v>24</v>
      </c>
      <c r="Q1048" t="s">
        <v>24</v>
      </c>
      <c r="R1048" t="s">
        <v>253</v>
      </c>
    </row>
    <row r="1049" spans="1:18" x14ac:dyDescent="0.25">
      <c r="A1049" t="str">
        <f>"18041"</f>
        <v>18041</v>
      </c>
      <c r="B1049" t="str">
        <f>"03094"</f>
        <v>03094</v>
      </c>
      <c r="C1049" t="str">
        <f>"1400"</f>
        <v>1400</v>
      </c>
      <c r="D1049" t="str">
        <f>"18041"</f>
        <v>18041</v>
      </c>
      <c r="E1049" t="s">
        <v>549</v>
      </c>
      <c r="F1049" t="s">
        <v>252</v>
      </c>
      <c r="G1049" t="str">
        <f>""</f>
        <v/>
      </c>
      <c r="H1049" t="str">
        <f>" 00"</f>
        <v xml:space="preserve"> 00</v>
      </c>
      <c r="I1049">
        <v>0.01</v>
      </c>
      <c r="J1049">
        <v>9999999.9900000002</v>
      </c>
      <c r="K1049" t="s">
        <v>243</v>
      </c>
      <c r="L1049" t="s">
        <v>253</v>
      </c>
      <c r="P1049" t="s">
        <v>24</v>
      </c>
      <c r="Q1049" t="s">
        <v>24</v>
      </c>
      <c r="R1049" t="s">
        <v>253</v>
      </c>
    </row>
    <row r="1050" spans="1:18" x14ac:dyDescent="0.25">
      <c r="A1050" t="str">
        <f>"84196"</f>
        <v>84196</v>
      </c>
      <c r="B1050" t="str">
        <f>"07020"</f>
        <v>07020</v>
      </c>
      <c r="C1050" t="str">
        <f>"1700"</f>
        <v>1700</v>
      </c>
      <c r="D1050" t="str">
        <f>"84196"</f>
        <v>84196</v>
      </c>
      <c r="E1050" t="s">
        <v>1053</v>
      </c>
      <c r="F1050" t="s">
        <v>904</v>
      </c>
      <c r="G1050" t="str">
        <f>""</f>
        <v/>
      </c>
      <c r="H1050" t="str">
        <f>" 00"</f>
        <v xml:space="preserve"> 00</v>
      </c>
      <c r="I1050">
        <v>0.01</v>
      </c>
      <c r="J1050">
        <v>9999999.9900000002</v>
      </c>
      <c r="K1050" t="s">
        <v>1054</v>
      </c>
      <c r="L1050" t="s">
        <v>724</v>
      </c>
      <c r="P1050" t="s">
        <v>107</v>
      </c>
      <c r="Q1050" t="s">
        <v>107</v>
      </c>
      <c r="R1050" t="s">
        <v>1054</v>
      </c>
    </row>
    <row r="1051" spans="1:18" x14ac:dyDescent="0.25">
      <c r="A1051" t="str">
        <f>"84256"</f>
        <v>84256</v>
      </c>
      <c r="B1051" t="str">
        <f>"07020"</f>
        <v>07020</v>
      </c>
      <c r="C1051" t="str">
        <f>"1700"</f>
        <v>1700</v>
      </c>
      <c r="D1051" t="str">
        <f>"84256"</f>
        <v>84256</v>
      </c>
      <c r="E1051" t="s">
        <v>1099</v>
      </c>
      <c r="F1051" t="s">
        <v>904</v>
      </c>
      <c r="G1051" t="str">
        <f>""</f>
        <v/>
      </c>
      <c r="H1051" t="str">
        <f>" 00"</f>
        <v xml:space="preserve"> 00</v>
      </c>
      <c r="I1051">
        <v>0.01</v>
      </c>
      <c r="J1051">
        <v>9999999.9900000002</v>
      </c>
      <c r="K1051" t="s">
        <v>1054</v>
      </c>
      <c r="L1051" t="s">
        <v>1100</v>
      </c>
      <c r="P1051" t="s">
        <v>107</v>
      </c>
      <c r="Q1051" t="s">
        <v>107</v>
      </c>
      <c r="R1051" t="s">
        <v>365</v>
      </c>
    </row>
    <row r="1052" spans="1:18" x14ac:dyDescent="0.25">
      <c r="A1052" t="str">
        <f>"84102"</f>
        <v>84102</v>
      </c>
      <c r="B1052" t="str">
        <f>"07020"</f>
        <v>07020</v>
      </c>
      <c r="C1052" t="str">
        <f>"1700"</f>
        <v>1700</v>
      </c>
      <c r="D1052" t="str">
        <f>"84102"</f>
        <v>84102</v>
      </c>
      <c r="E1052" t="s">
        <v>1000</v>
      </c>
      <c r="F1052" t="s">
        <v>904</v>
      </c>
      <c r="G1052" t="str">
        <f>""</f>
        <v/>
      </c>
      <c r="H1052" t="str">
        <f>" 00"</f>
        <v xml:space="preserve"> 00</v>
      </c>
      <c r="I1052">
        <v>0.01</v>
      </c>
      <c r="J1052">
        <v>9999999.9900000002</v>
      </c>
      <c r="K1052" t="s">
        <v>1001</v>
      </c>
      <c r="P1052" t="s">
        <v>107</v>
      </c>
      <c r="Q1052" t="s">
        <v>107</v>
      </c>
      <c r="R1052" t="s">
        <v>1001</v>
      </c>
    </row>
    <row r="1053" spans="1:18" x14ac:dyDescent="0.25">
      <c r="A1053" t="str">
        <f>"84254"</f>
        <v>84254</v>
      </c>
      <c r="B1053" t="str">
        <f>"07020"</f>
        <v>07020</v>
      </c>
      <c r="C1053" t="str">
        <f>"1700"</f>
        <v>1700</v>
      </c>
      <c r="D1053" t="str">
        <f>"84254"</f>
        <v>84254</v>
      </c>
      <c r="E1053" t="s">
        <v>1097</v>
      </c>
      <c r="F1053" t="s">
        <v>904</v>
      </c>
      <c r="G1053" t="str">
        <f>""</f>
        <v/>
      </c>
      <c r="H1053" t="str">
        <f>" 00"</f>
        <v xml:space="preserve"> 00</v>
      </c>
      <c r="I1053">
        <v>0.01</v>
      </c>
      <c r="J1053">
        <v>9999999.9900000002</v>
      </c>
      <c r="K1053" t="s">
        <v>1001</v>
      </c>
      <c r="L1053" t="s">
        <v>923</v>
      </c>
      <c r="M1053" t="s">
        <v>59</v>
      </c>
      <c r="P1053" t="s">
        <v>107</v>
      </c>
      <c r="Q1053" t="s">
        <v>107</v>
      </c>
      <c r="R1053" t="s">
        <v>1001</v>
      </c>
    </row>
    <row r="1054" spans="1:18" x14ac:dyDescent="0.25">
      <c r="A1054" t="str">
        <f>"10001"</f>
        <v>10001</v>
      </c>
      <c r="B1054" t="str">
        <f>"05115"</f>
        <v>05115</v>
      </c>
      <c r="C1054" t="str">
        <f>"1700"</f>
        <v>1700</v>
      </c>
      <c r="D1054" t="str">
        <f>"05115"</f>
        <v>05115</v>
      </c>
      <c r="E1054" t="s">
        <v>20</v>
      </c>
      <c r="F1054" t="s">
        <v>366</v>
      </c>
      <c r="G1054" t="str">
        <f>""</f>
        <v/>
      </c>
      <c r="H1054" t="str">
        <f>" 00"</f>
        <v xml:space="preserve"> 00</v>
      </c>
      <c r="I1054">
        <v>0.01</v>
      </c>
      <c r="J1054">
        <v>9999999.9900000002</v>
      </c>
      <c r="K1054" t="s">
        <v>367</v>
      </c>
      <c r="L1054" t="s">
        <v>368</v>
      </c>
      <c r="M1054" t="s">
        <v>369</v>
      </c>
      <c r="P1054" t="s">
        <v>24</v>
      </c>
      <c r="Q1054" t="s">
        <v>24</v>
      </c>
      <c r="R1054" t="s">
        <v>367</v>
      </c>
    </row>
    <row r="1055" spans="1:18" x14ac:dyDescent="0.25">
      <c r="A1055" t="str">
        <f>"16010"</f>
        <v>16010</v>
      </c>
      <c r="B1055" t="str">
        <f>"05115"</f>
        <v>05115</v>
      </c>
      <c r="C1055" t="str">
        <f>"1700"</f>
        <v>1700</v>
      </c>
      <c r="D1055" t="str">
        <f>"16010"</f>
        <v>16010</v>
      </c>
      <c r="E1055" t="s">
        <v>481</v>
      </c>
      <c r="F1055" t="s">
        <v>366</v>
      </c>
      <c r="G1055" t="str">
        <f>""</f>
        <v/>
      </c>
      <c r="H1055" t="str">
        <f>" 00"</f>
        <v xml:space="preserve"> 00</v>
      </c>
      <c r="I1055">
        <v>0.01</v>
      </c>
      <c r="J1055">
        <v>9999999.9900000002</v>
      </c>
      <c r="K1055" t="s">
        <v>367</v>
      </c>
      <c r="L1055" t="s">
        <v>368</v>
      </c>
      <c r="M1055" t="s">
        <v>369</v>
      </c>
      <c r="P1055" t="s">
        <v>24</v>
      </c>
      <c r="Q1055" t="s">
        <v>24</v>
      </c>
      <c r="R1055" t="s">
        <v>367</v>
      </c>
    </row>
    <row r="1056" spans="1:18" x14ac:dyDescent="0.25">
      <c r="A1056" t="str">
        <f>"16017"</f>
        <v>16017</v>
      </c>
      <c r="B1056" t="str">
        <f>"05115"</f>
        <v>05115</v>
      </c>
      <c r="C1056" t="str">
        <f>"1700"</f>
        <v>1700</v>
      </c>
      <c r="D1056" t="str">
        <f>"16017"</f>
        <v>16017</v>
      </c>
      <c r="E1056" t="s">
        <v>489</v>
      </c>
      <c r="F1056" t="s">
        <v>366</v>
      </c>
      <c r="G1056" t="str">
        <f>""</f>
        <v/>
      </c>
      <c r="H1056" t="str">
        <f>" 00"</f>
        <v xml:space="preserve"> 00</v>
      </c>
      <c r="I1056">
        <v>0.01</v>
      </c>
      <c r="J1056">
        <v>9999999.9900000002</v>
      </c>
      <c r="K1056" t="s">
        <v>367</v>
      </c>
      <c r="L1056" t="s">
        <v>368</v>
      </c>
      <c r="M1056" t="s">
        <v>369</v>
      </c>
      <c r="P1056" t="s">
        <v>24</v>
      </c>
      <c r="Q1056" t="s">
        <v>24</v>
      </c>
      <c r="R1056" t="s">
        <v>367</v>
      </c>
    </row>
    <row r="1057" spans="1:18" x14ac:dyDescent="0.25">
      <c r="A1057" t="str">
        <f>"18048"</f>
        <v>18048</v>
      </c>
      <c r="B1057" t="str">
        <f>"05115"</f>
        <v>05115</v>
      </c>
      <c r="C1057" t="str">
        <f>"1700"</f>
        <v>1700</v>
      </c>
      <c r="D1057" t="str">
        <f>"18048"</f>
        <v>18048</v>
      </c>
      <c r="E1057" t="s">
        <v>552</v>
      </c>
      <c r="F1057" t="s">
        <v>366</v>
      </c>
      <c r="G1057" t="str">
        <f>""</f>
        <v/>
      </c>
      <c r="H1057" t="str">
        <f>" 00"</f>
        <v xml:space="preserve"> 00</v>
      </c>
      <c r="I1057">
        <v>0.01</v>
      </c>
      <c r="J1057">
        <v>9999999.9900000002</v>
      </c>
      <c r="K1057" t="s">
        <v>367</v>
      </c>
      <c r="L1057" t="s">
        <v>368</v>
      </c>
      <c r="M1057" t="s">
        <v>369</v>
      </c>
      <c r="P1057" t="s">
        <v>24</v>
      </c>
      <c r="Q1057" t="s">
        <v>24</v>
      </c>
      <c r="R1057" t="s">
        <v>367</v>
      </c>
    </row>
    <row r="1058" spans="1:18" x14ac:dyDescent="0.25">
      <c r="A1058" t="str">
        <f>"84080"</f>
        <v>84080</v>
      </c>
      <c r="B1058" t="str">
        <f>"07020"</f>
        <v>07020</v>
      </c>
      <c r="C1058" t="str">
        <f>"1700"</f>
        <v>1700</v>
      </c>
      <c r="D1058" t="str">
        <f>"84080"</f>
        <v>84080</v>
      </c>
      <c r="E1058" t="s">
        <v>981</v>
      </c>
      <c r="F1058" t="s">
        <v>904</v>
      </c>
      <c r="G1058" t="str">
        <f>""</f>
        <v/>
      </c>
      <c r="H1058" t="str">
        <f>" 00"</f>
        <v xml:space="preserve"> 00</v>
      </c>
      <c r="I1058">
        <v>0.01</v>
      </c>
      <c r="J1058">
        <v>9999999.9900000002</v>
      </c>
      <c r="K1058" t="s">
        <v>982</v>
      </c>
      <c r="L1058" t="s">
        <v>760</v>
      </c>
      <c r="M1058" t="s">
        <v>59</v>
      </c>
      <c r="P1058" t="s">
        <v>107</v>
      </c>
      <c r="Q1058" t="s">
        <v>107</v>
      </c>
      <c r="R1058" t="s">
        <v>982</v>
      </c>
    </row>
    <row r="1059" spans="1:18" x14ac:dyDescent="0.25">
      <c r="A1059" t="str">
        <f>"84148"</f>
        <v>84148</v>
      </c>
      <c r="B1059" t="str">
        <f>"07020"</f>
        <v>07020</v>
      </c>
      <c r="C1059" t="str">
        <f>"1700"</f>
        <v>1700</v>
      </c>
      <c r="D1059" t="str">
        <f>"84148"</f>
        <v>84148</v>
      </c>
      <c r="E1059" t="s">
        <v>1029</v>
      </c>
      <c r="F1059" t="s">
        <v>904</v>
      </c>
      <c r="G1059" t="str">
        <f>""</f>
        <v/>
      </c>
      <c r="H1059" t="str">
        <f>" 00"</f>
        <v xml:space="preserve"> 00</v>
      </c>
      <c r="I1059">
        <v>0.01</v>
      </c>
      <c r="J1059">
        <v>9999999.9900000002</v>
      </c>
      <c r="K1059" t="s">
        <v>982</v>
      </c>
      <c r="L1059" t="s">
        <v>760</v>
      </c>
      <c r="M1059" t="s">
        <v>59</v>
      </c>
      <c r="P1059" t="s">
        <v>107</v>
      </c>
      <c r="Q1059" t="s">
        <v>107</v>
      </c>
      <c r="R1059" t="s">
        <v>982</v>
      </c>
    </row>
    <row r="1060" spans="1:18" x14ac:dyDescent="0.25">
      <c r="A1060" t="str">
        <f>"84231"</f>
        <v>84231</v>
      </c>
      <c r="B1060" t="str">
        <f>"07020"</f>
        <v>07020</v>
      </c>
      <c r="C1060" t="str">
        <f>"1700"</f>
        <v>1700</v>
      </c>
      <c r="D1060" t="str">
        <f>"84231"</f>
        <v>84231</v>
      </c>
      <c r="E1060" t="s">
        <v>1078</v>
      </c>
      <c r="F1060" t="s">
        <v>904</v>
      </c>
      <c r="G1060" t="str">
        <f>""</f>
        <v/>
      </c>
      <c r="H1060" t="str">
        <f>" 00"</f>
        <v xml:space="preserve"> 00</v>
      </c>
      <c r="I1060">
        <v>0.01</v>
      </c>
      <c r="J1060">
        <v>9999999.9900000002</v>
      </c>
      <c r="K1060" t="s">
        <v>982</v>
      </c>
      <c r="L1060" t="s">
        <v>59</v>
      </c>
      <c r="P1060" t="s">
        <v>107</v>
      </c>
      <c r="Q1060" t="s">
        <v>107</v>
      </c>
      <c r="R1060" t="s">
        <v>378</v>
      </c>
    </row>
    <row r="1061" spans="1:18" x14ac:dyDescent="0.25">
      <c r="A1061" t="str">
        <f>"10001"</f>
        <v>10001</v>
      </c>
      <c r="B1061" t="str">
        <f>"01030"</f>
        <v>01030</v>
      </c>
      <c r="C1061" t="str">
        <f>"1600"</f>
        <v>1600</v>
      </c>
      <c r="D1061" t="str">
        <f>"01030"</f>
        <v>01030</v>
      </c>
      <c r="E1061" t="s">
        <v>20</v>
      </c>
      <c r="F1061" t="s">
        <v>39</v>
      </c>
      <c r="G1061" t="str">
        <f>""</f>
        <v/>
      </c>
      <c r="H1061" t="str">
        <f>" 00"</f>
        <v xml:space="preserve"> 00</v>
      </c>
      <c r="I1061">
        <v>0.01</v>
      </c>
      <c r="J1061">
        <v>9999999.9900000002</v>
      </c>
      <c r="K1061" t="s">
        <v>40</v>
      </c>
      <c r="L1061" t="s">
        <v>41</v>
      </c>
      <c r="M1061" t="s">
        <v>42</v>
      </c>
      <c r="P1061" t="s">
        <v>24</v>
      </c>
      <c r="Q1061" t="s">
        <v>24</v>
      </c>
      <c r="R1061" t="s">
        <v>40</v>
      </c>
    </row>
    <row r="1062" spans="1:18" x14ac:dyDescent="0.25">
      <c r="A1062" t="str">
        <f>"10001"</f>
        <v>10001</v>
      </c>
      <c r="B1062" t="str">
        <f>"01035"</f>
        <v>01035</v>
      </c>
      <c r="C1062" t="str">
        <f>"1600"</f>
        <v>1600</v>
      </c>
      <c r="D1062" t="str">
        <f>"01035"</f>
        <v>01035</v>
      </c>
      <c r="E1062" t="s">
        <v>20</v>
      </c>
      <c r="F1062" t="s">
        <v>43</v>
      </c>
      <c r="G1062" t="str">
        <f>""</f>
        <v/>
      </c>
      <c r="H1062" t="str">
        <f>" 00"</f>
        <v xml:space="preserve"> 00</v>
      </c>
      <c r="I1062">
        <v>0.01</v>
      </c>
      <c r="J1062">
        <v>9999999.9900000002</v>
      </c>
      <c r="K1062" t="s">
        <v>40</v>
      </c>
      <c r="L1062" t="s">
        <v>41</v>
      </c>
      <c r="M1062" t="s">
        <v>42</v>
      </c>
      <c r="P1062" t="s">
        <v>24</v>
      </c>
      <c r="Q1062" t="s">
        <v>24</v>
      </c>
      <c r="R1062" t="s">
        <v>41</v>
      </c>
    </row>
    <row r="1063" spans="1:18" x14ac:dyDescent="0.25">
      <c r="A1063" t="str">
        <f>"10001"</f>
        <v>10001</v>
      </c>
      <c r="B1063" t="str">
        <f>"01047"</f>
        <v>01047</v>
      </c>
      <c r="C1063" t="str">
        <f>"1700"</f>
        <v>1700</v>
      </c>
      <c r="D1063" t="str">
        <f>"01047"</f>
        <v>01047</v>
      </c>
      <c r="E1063" t="s">
        <v>20</v>
      </c>
      <c r="F1063" t="s">
        <v>46</v>
      </c>
      <c r="G1063" t="str">
        <f>""</f>
        <v/>
      </c>
      <c r="H1063" t="str">
        <f>" 00"</f>
        <v xml:space="preserve"> 00</v>
      </c>
      <c r="I1063">
        <v>0.01</v>
      </c>
      <c r="J1063">
        <v>9999999.9900000002</v>
      </c>
      <c r="K1063" t="s">
        <v>40</v>
      </c>
      <c r="L1063" t="s">
        <v>41</v>
      </c>
      <c r="M1063" t="s">
        <v>42</v>
      </c>
      <c r="P1063" t="s">
        <v>24</v>
      </c>
      <c r="Q1063" t="s">
        <v>24</v>
      </c>
      <c r="R1063" t="s">
        <v>47</v>
      </c>
    </row>
    <row r="1064" spans="1:18" x14ac:dyDescent="0.25">
      <c r="A1064" t="str">
        <f>"10001"</f>
        <v>10001</v>
      </c>
      <c r="B1064" t="str">
        <f>"01090"</f>
        <v>01090</v>
      </c>
      <c r="C1064" t="str">
        <f>"1100"</f>
        <v>1100</v>
      </c>
      <c r="D1064" t="str">
        <f>"01090"</f>
        <v>01090</v>
      </c>
      <c r="E1064" t="s">
        <v>20</v>
      </c>
      <c r="F1064" t="s">
        <v>48</v>
      </c>
      <c r="G1064" t="str">
        <f>""</f>
        <v/>
      </c>
      <c r="H1064" t="str">
        <f>" 00"</f>
        <v xml:space="preserve"> 00</v>
      </c>
      <c r="I1064">
        <v>0.01</v>
      </c>
      <c r="J1064">
        <v>9999999.9900000002</v>
      </c>
      <c r="K1064" t="s">
        <v>40</v>
      </c>
      <c r="L1064" t="s">
        <v>41</v>
      </c>
      <c r="M1064" t="s">
        <v>42</v>
      </c>
      <c r="P1064" t="s">
        <v>24</v>
      </c>
      <c r="Q1064" t="s">
        <v>24</v>
      </c>
      <c r="R1064" t="s">
        <v>41</v>
      </c>
    </row>
    <row r="1065" spans="1:18" x14ac:dyDescent="0.25">
      <c r="A1065" t="str">
        <f>"10001"</f>
        <v>10001</v>
      </c>
      <c r="B1065" t="str">
        <f>"01190"</f>
        <v>01190</v>
      </c>
      <c r="C1065" t="str">
        <f>"1700"</f>
        <v>1700</v>
      </c>
      <c r="D1065" t="str">
        <f>"01190"</f>
        <v>01190</v>
      </c>
      <c r="E1065" t="s">
        <v>20</v>
      </c>
      <c r="F1065" t="s">
        <v>54</v>
      </c>
      <c r="G1065" t="str">
        <f>""</f>
        <v/>
      </c>
      <c r="H1065" t="str">
        <f>" 00"</f>
        <v xml:space="preserve"> 00</v>
      </c>
      <c r="I1065">
        <v>0.01</v>
      </c>
      <c r="J1065">
        <v>9999999.9900000002</v>
      </c>
      <c r="K1065" t="s">
        <v>40</v>
      </c>
      <c r="L1065" t="s">
        <v>41</v>
      </c>
      <c r="M1065" t="s">
        <v>42</v>
      </c>
      <c r="P1065" t="s">
        <v>24</v>
      </c>
      <c r="Q1065" t="s">
        <v>24</v>
      </c>
      <c r="R1065" t="s">
        <v>40</v>
      </c>
    </row>
    <row r="1066" spans="1:18" x14ac:dyDescent="0.25">
      <c r="A1066" t="str">
        <f>"11041"</f>
        <v>11041</v>
      </c>
      <c r="B1066" t="str">
        <f>"01040"</f>
        <v>01040</v>
      </c>
      <c r="C1066" t="str">
        <f>"1100"</f>
        <v>1100</v>
      </c>
      <c r="D1066" t="str">
        <f>""</f>
        <v/>
      </c>
      <c r="E1066" t="s">
        <v>438</v>
      </c>
      <c r="F1066" t="s">
        <v>44</v>
      </c>
      <c r="G1066" t="str">
        <f>""</f>
        <v/>
      </c>
      <c r="H1066" t="str">
        <f>" 00"</f>
        <v xml:space="preserve"> 00</v>
      </c>
      <c r="I1066">
        <v>0.01</v>
      </c>
      <c r="J1066">
        <v>9999999.9900000002</v>
      </c>
      <c r="K1066" t="s">
        <v>40</v>
      </c>
      <c r="L1066" t="s">
        <v>45</v>
      </c>
      <c r="M1066" t="s">
        <v>42</v>
      </c>
      <c r="P1066" t="s">
        <v>24</v>
      </c>
      <c r="Q1066" t="s">
        <v>24</v>
      </c>
      <c r="R1066" t="s">
        <v>45</v>
      </c>
    </row>
    <row r="1067" spans="1:18" x14ac:dyDescent="0.25">
      <c r="A1067" t="str">
        <f>"18004"</f>
        <v>18004</v>
      </c>
      <c r="B1067" t="str">
        <f>"01090"</f>
        <v>01090</v>
      </c>
      <c r="C1067" t="str">
        <f>"1600"</f>
        <v>1600</v>
      </c>
      <c r="D1067" t="str">
        <f>"18004"</f>
        <v>18004</v>
      </c>
      <c r="E1067" t="s">
        <v>533</v>
      </c>
      <c r="F1067" t="s">
        <v>48</v>
      </c>
      <c r="G1067" t="str">
        <f>""</f>
        <v/>
      </c>
      <c r="H1067" t="str">
        <f>" 00"</f>
        <v xml:space="preserve"> 00</v>
      </c>
      <c r="I1067">
        <v>0.01</v>
      </c>
      <c r="J1067">
        <v>9999999.9900000002</v>
      </c>
      <c r="K1067" t="s">
        <v>40</v>
      </c>
      <c r="L1067" t="s">
        <v>41</v>
      </c>
      <c r="M1067" t="s">
        <v>42</v>
      </c>
      <c r="P1067" t="s">
        <v>24</v>
      </c>
      <c r="Q1067" t="s">
        <v>24</v>
      </c>
      <c r="R1067" t="s">
        <v>41</v>
      </c>
    </row>
    <row r="1068" spans="1:18" x14ac:dyDescent="0.25">
      <c r="A1068" t="str">
        <f>"18007"</f>
        <v>18007</v>
      </c>
      <c r="B1068" t="str">
        <f>"01090"</f>
        <v>01090</v>
      </c>
      <c r="C1068" t="str">
        <f>"1100"</f>
        <v>1100</v>
      </c>
      <c r="D1068" t="str">
        <f>"18007"</f>
        <v>18007</v>
      </c>
      <c r="E1068" t="s">
        <v>535</v>
      </c>
      <c r="F1068" t="s">
        <v>48</v>
      </c>
      <c r="G1068" t="str">
        <f>""</f>
        <v/>
      </c>
      <c r="H1068" t="str">
        <f>" 00"</f>
        <v xml:space="preserve"> 00</v>
      </c>
      <c r="I1068">
        <v>0.01</v>
      </c>
      <c r="J1068">
        <v>9999999.9900000002</v>
      </c>
      <c r="K1068" t="s">
        <v>40</v>
      </c>
      <c r="L1068" t="s">
        <v>41</v>
      </c>
      <c r="M1068" t="s">
        <v>42</v>
      </c>
      <c r="P1068" t="s">
        <v>24</v>
      </c>
      <c r="Q1068" t="s">
        <v>24</v>
      </c>
      <c r="R1068" t="s">
        <v>40</v>
      </c>
    </row>
    <row r="1069" spans="1:18" x14ac:dyDescent="0.25">
      <c r="A1069" t="str">
        <f>"18008"</f>
        <v>18008</v>
      </c>
      <c r="B1069" t="str">
        <f>"01090"</f>
        <v>01090</v>
      </c>
      <c r="C1069" t="str">
        <f>"1600"</f>
        <v>1600</v>
      </c>
      <c r="D1069" t="str">
        <f>"18008"</f>
        <v>18008</v>
      </c>
      <c r="E1069" t="s">
        <v>536</v>
      </c>
      <c r="F1069" t="s">
        <v>48</v>
      </c>
      <c r="G1069" t="str">
        <f>""</f>
        <v/>
      </c>
      <c r="H1069" t="str">
        <f>" 00"</f>
        <v xml:space="preserve"> 00</v>
      </c>
      <c r="I1069">
        <v>0.01</v>
      </c>
      <c r="J1069">
        <v>9999999.9900000002</v>
      </c>
      <c r="K1069" t="s">
        <v>40</v>
      </c>
      <c r="L1069" t="s">
        <v>41</v>
      </c>
      <c r="M1069" t="s">
        <v>42</v>
      </c>
      <c r="P1069" t="s">
        <v>24</v>
      </c>
      <c r="Q1069" t="s">
        <v>24</v>
      </c>
      <c r="R1069" t="s">
        <v>41</v>
      </c>
    </row>
    <row r="1070" spans="1:18" x14ac:dyDescent="0.25">
      <c r="A1070" t="str">
        <f>"18009"</f>
        <v>18009</v>
      </c>
      <c r="B1070" t="str">
        <f>"01090"</f>
        <v>01090</v>
      </c>
      <c r="C1070" t="str">
        <f>"1100"</f>
        <v>1100</v>
      </c>
      <c r="D1070" t="str">
        <f>"18009"</f>
        <v>18009</v>
      </c>
      <c r="E1070" t="s">
        <v>537</v>
      </c>
      <c r="F1070" t="s">
        <v>48</v>
      </c>
      <c r="G1070" t="str">
        <f>""</f>
        <v/>
      </c>
      <c r="H1070" t="str">
        <f>" 00"</f>
        <v xml:space="preserve"> 00</v>
      </c>
      <c r="I1070">
        <v>0.01</v>
      </c>
      <c r="J1070">
        <v>9999999.9900000002</v>
      </c>
      <c r="K1070" t="s">
        <v>40</v>
      </c>
      <c r="L1070" t="s">
        <v>41</v>
      </c>
      <c r="M1070" t="s">
        <v>42</v>
      </c>
      <c r="P1070" t="s">
        <v>24</v>
      </c>
      <c r="Q1070" t="s">
        <v>24</v>
      </c>
      <c r="R1070" t="s">
        <v>41</v>
      </c>
    </row>
    <row r="1071" spans="1:18" x14ac:dyDescent="0.25">
      <c r="A1071" t="str">
        <f>"18071"</f>
        <v>18071</v>
      </c>
      <c r="B1071" t="str">
        <f>"01030"</f>
        <v>01030</v>
      </c>
      <c r="C1071" t="str">
        <f>"1600"</f>
        <v>1600</v>
      </c>
      <c r="D1071" t="str">
        <f>"18071"</f>
        <v>18071</v>
      </c>
      <c r="E1071" t="s">
        <v>582</v>
      </c>
      <c r="F1071" t="s">
        <v>39</v>
      </c>
      <c r="G1071" t="str">
        <f>""</f>
        <v/>
      </c>
      <c r="H1071" t="str">
        <f>" 00"</f>
        <v xml:space="preserve"> 00</v>
      </c>
      <c r="I1071">
        <v>0.01</v>
      </c>
      <c r="J1071">
        <v>9999999.9900000002</v>
      </c>
      <c r="K1071" t="s">
        <v>40</v>
      </c>
      <c r="L1071" t="s">
        <v>41</v>
      </c>
      <c r="M1071" t="s">
        <v>42</v>
      </c>
      <c r="P1071" t="s">
        <v>24</v>
      </c>
      <c r="Q1071" t="s">
        <v>24</v>
      </c>
      <c r="R1071" t="s">
        <v>40</v>
      </c>
    </row>
    <row r="1072" spans="1:18" x14ac:dyDescent="0.25">
      <c r="A1072" t="str">
        <f>"18510"</f>
        <v>18510</v>
      </c>
      <c r="B1072" t="str">
        <f>"01030"</f>
        <v>01030</v>
      </c>
      <c r="C1072" t="str">
        <f>"1600"</f>
        <v>1600</v>
      </c>
      <c r="D1072" t="str">
        <f>""</f>
        <v/>
      </c>
      <c r="E1072" t="s">
        <v>628</v>
      </c>
      <c r="F1072" t="s">
        <v>39</v>
      </c>
      <c r="G1072" t="str">
        <f>""</f>
        <v/>
      </c>
      <c r="H1072" t="str">
        <f>" 00"</f>
        <v xml:space="preserve"> 00</v>
      </c>
      <c r="I1072">
        <v>0.01</v>
      </c>
      <c r="J1072">
        <v>9999999.9900000002</v>
      </c>
      <c r="K1072" t="s">
        <v>40</v>
      </c>
      <c r="L1072" t="s">
        <v>629</v>
      </c>
      <c r="M1072" t="s">
        <v>42</v>
      </c>
      <c r="P1072" t="s">
        <v>24</v>
      </c>
      <c r="Q1072" t="s">
        <v>24</v>
      </c>
      <c r="R1072" t="s">
        <v>629</v>
      </c>
    </row>
    <row r="1073" spans="1:18" x14ac:dyDescent="0.25">
      <c r="A1073" t="str">
        <f>"18513"</f>
        <v>18513</v>
      </c>
      <c r="B1073" t="str">
        <f>"01035"</f>
        <v>01035</v>
      </c>
      <c r="C1073" t="str">
        <f>"1600"</f>
        <v>1600</v>
      </c>
      <c r="D1073" t="str">
        <f>""</f>
        <v/>
      </c>
      <c r="E1073" t="s">
        <v>631</v>
      </c>
      <c r="F1073" t="s">
        <v>43</v>
      </c>
      <c r="G1073" t="str">
        <f>""</f>
        <v/>
      </c>
      <c r="H1073" t="str">
        <f>" 00"</f>
        <v xml:space="preserve"> 00</v>
      </c>
      <c r="I1073">
        <v>0.01</v>
      </c>
      <c r="J1073">
        <v>9999999.9900000002</v>
      </c>
      <c r="K1073" t="s">
        <v>40</v>
      </c>
      <c r="L1073" t="s">
        <v>629</v>
      </c>
      <c r="M1073" t="s">
        <v>42</v>
      </c>
      <c r="P1073" t="s">
        <v>24</v>
      </c>
      <c r="Q1073" t="s">
        <v>24</v>
      </c>
      <c r="R1073" t="s">
        <v>629</v>
      </c>
    </row>
    <row r="1074" spans="1:18" x14ac:dyDescent="0.25">
      <c r="A1074" t="str">
        <f>"25153"</f>
        <v>25153</v>
      </c>
      <c r="B1074" t="str">
        <f>"01160"</f>
        <v>01160</v>
      </c>
      <c r="C1074" t="str">
        <f>"1700"</f>
        <v>1700</v>
      </c>
      <c r="D1074" t="str">
        <f>"25153"</f>
        <v>25153</v>
      </c>
      <c r="E1074" t="s">
        <v>812</v>
      </c>
      <c r="F1074" t="s">
        <v>49</v>
      </c>
      <c r="G1074" t="str">
        <f>"GR0025153"</f>
        <v>GR0025153</v>
      </c>
      <c r="H1074" t="str">
        <f>" 00"</f>
        <v xml:space="preserve"> 00</v>
      </c>
      <c r="I1074">
        <v>0.01</v>
      </c>
      <c r="J1074">
        <v>9999999.9900000002</v>
      </c>
      <c r="K1074" t="s">
        <v>40</v>
      </c>
      <c r="L1074" t="s">
        <v>42</v>
      </c>
      <c r="M1074" t="s">
        <v>629</v>
      </c>
      <c r="O1074" t="s">
        <v>813</v>
      </c>
      <c r="P1074" t="s">
        <v>24</v>
      </c>
      <c r="Q1074" t="s">
        <v>24</v>
      </c>
      <c r="R1074" t="s">
        <v>813</v>
      </c>
    </row>
    <row r="1075" spans="1:18" x14ac:dyDescent="0.25">
      <c r="A1075" t="str">
        <f>"84088"</f>
        <v>84088</v>
      </c>
      <c r="B1075" t="str">
        <f>"07020"</f>
        <v>07020</v>
      </c>
      <c r="C1075" t="str">
        <f>"1700"</f>
        <v>1700</v>
      </c>
      <c r="D1075" t="str">
        <f>"84088"</f>
        <v>84088</v>
      </c>
      <c r="E1075" t="s">
        <v>985</v>
      </c>
      <c r="F1075" t="s">
        <v>904</v>
      </c>
      <c r="G1075" t="str">
        <f>""</f>
        <v/>
      </c>
      <c r="H1075" t="str">
        <f>" 00"</f>
        <v xml:space="preserve"> 00</v>
      </c>
      <c r="I1075">
        <v>0.01</v>
      </c>
      <c r="J1075">
        <v>9999999.9900000002</v>
      </c>
      <c r="K1075" t="s">
        <v>40</v>
      </c>
      <c r="L1075" t="s">
        <v>42</v>
      </c>
      <c r="M1075" t="s">
        <v>41</v>
      </c>
      <c r="P1075" t="s">
        <v>107</v>
      </c>
      <c r="Q1075" t="s">
        <v>107</v>
      </c>
      <c r="R1075" t="s">
        <v>40</v>
      </c>
    </row>
    <row r="1076" spans="1:18" x14ac:dyDescent="0.25">
      <c r="A1076" t="str">
        <f>"84212"</f>
        <v>84212</v>
      </c>
      <c r="B1076" t="str">
        <f>"07020"</f>
        <v>07020</v>
      </c>
      <c r="C1076" t="str">
        <f>"1700"</f>
        <v>1700</v>
      </c>
      <c r="D1076" t="str">
        <f>"84212"</f>
        <v>84212</v>
      </c>
      <c r="E1076" t="s">
        <v>1065</v>
      </c>
      <c r="F1076" t="s">
        <v>904</v>
      </c>
      <c r="G1076" t="str">
        <f>""</f>
        <v/>
      </c>
      <c r="H1076" t="str">
        <f>" 00"</f>
        <v xml:space="preserve"> 00</v>
      </c>
      <c r="I1076">
        <v>0.01</v>
      </c>
      <c r="J1076">
        <v>9999999.9900000002</v>
      </c>
      <c r="K1076" t="s">
        <v>798</v>
      </c>
      <c r="L1076" t="s">
        <v>1066</v>
      </c>
      <c r="M1076" t="s">
        <v>59</v>
      </c>
      <c r="P1076" t="s">
        <v>107</v>
      </c>
      <c r="Q1076" t="s">
        <v>107</v>
      </c>
      <c r="R1076" t="s">
        <v>57</v>
      </c>
    </row>
    <row r="1077" spans="1:18" x14ac:dyDescent="0.25">
      <c r="A1077" t="str">
        <f>"10001"</f>
        <v>10001</v>
      </c>
      <c r="B1077" t="str">
        <f>"02000"</f>
        <v>02000</v>
      </c>
      <c r="C1077" t="str">
        <f>"1400"</f>
        <v>1400</v>
      </c>
      <c r="D1077" t="str">
        <f>"02000"</f>
        <v>02000</v>
      </c>
      <c r="E1077" t="s">
        <v>20</v>
      </c>
      <c r="F1077" t="s">
        <v>187</v>
      </c>
      <c r="G1077" t="str">
        <f>""</f>
        <v/>
      </c>
      <c r="H1077" t="str">
        <f>" 00"</f>
        <v xml:space="preserve"> 00</v>
      </c>
      <c r="I1077">
        <v>0.01</v>
      </c>
      <c r="J1077">
        <v>9999999.9900000002</v>
      </c>
      <c r="K1077" t="s">
        <v>188</v>
      </c>
      <c r="L1077" t="s">
        <v>189</v>
      </c>
      <c r="P1077" t="s">
        <v>107</v>
      </c>
      <c r="Q1077" t="s">
        <v>107</v>
      </c>
      <c r="R1077" t="s">
        <v>190</v>
      </c>
    </row>
    <row r="1078" spans="1:18" x14ac:dyDescent="0.25">
      <c r="A1078" t="str">
        <f>"10001"</f>
        <v>10001</v>
      </c>
      <c r="B1078" t="str">
        <f>"02150"</f>
        <v>02150</v>
      </c>
      <c r="C1078" t="str">
        <f>"1400"</f>
        <v>1400</v>
      </c>
      <c r="D1078" t="str">
        <f>"02150"</f>
        <v>02150</v>
      </c>
      <c r="E1078" t="s">
        <v>20</v>
      </c>
      <c r="F1078" t="s">
        <v>214</v>
      </c>
      <c r="G1078" t="str">
        <f>""</f>
        <v/>
      </c>
      <c r="H1078" t="str">
        <f>" 00"</f>
        <v xml:space="preserve"> 00</v>
      </c>
      <c r="I1078">
        <v>0.01</v>
      </c>
      <c r="J1078">
        <v>9999999.9900000002</v>
      </c>
      <c r="K1078" t="s">
        <v>188</v>
      </c>
      <c r="L1078" t="s">
        <v>189</v>
      </c>
      <c r="M1078" t="s">
        <v>215</v>
      </c>
      <c r="P1078" t="s">
        <v>107</v>
      </c>
      <c r="Q1078" t="s">
        <v>107</v>
      </c>
      <c r="R1078" t="s">
        <v>189</v>
      </c>
    </row>
    <row r="1079" spans="1:18" x14ac:dyDescent="0.25">
      <c r="A1079" t="str">
        <f>"18101"</f>
        <v>18101</v>
      </c>
      <c r="B1079" t="str">
        <f>"02000"</f>
        <v>02000</v>
      </c>
      <c r="C1079" t="str">
        <f>"1400"</f>
        <v>1400</v>
      </c>
      <c r="D1079" t="str">
        <f>"18101"</f>
        <v>18101</v>
      </c>
      <c r="E1079" t="s">
        <v>594</v>
      </c>
      <c r="F1079" t="s">
        <v>187</v>
      </c>
      <c r="G1079" t="str">
        <f>""</f>
        <v/>
      </c>
      <c r="H1079" t="str">
        <f>" 00"</f>
        <v xml:space="preserve"> 00</v>
      </c>
      <c r="I1079">
        <v>0.01</v>
      </c>
      <c r="J1079">
        <v>9999999.9900000002</v>
      </c>
      <c r="K1079" t="s">
        <v>188</v>
      </c>
      <c r="L1079" t="s">
        <v>209</v>
      </c>
      <c r="P1079" t="s">
        <v>107</v>
      </c>
      <c r="Q1079" t="s">
        <v>107</v>
      </c>
      <c r="R1079" t="s">
        <v>190</v>
      </c>
    </row>
    <row r="1080" spans="1:18" x14ac:dyDescent="0.25">
      <c r="A1080" t="str">
        <f>"31105"</f>
        <v>31105</v>
      </c>
      <c r="B1080" t="str">
        <f>"02000"</f>
        <v>02000</v>
      </c>
      <c r="C1080" t="str">
        <f>"1930"</f>
        <v>1930</v>
      </c>
      <c r="D1080" t="str">
        <f>"31105"</f>
        <v>31105</v>
      </c>
      <c r="E1080" t="s">
        <v>866</v>
      </c>
      <c r="F1080" t="s">
        <v>187</v>
      </c>
      <c r="G1080" t="str">
        <f>""</f>
        <v/>
      </c>
      <c r="H1080" t="str">
        <f>" 00"</f>
        <v xml:space="preserve"> 00</v>
      </c>
      <c r="I1080">
        <v>0.01</v>
      </c>
      <c r="J1080">
        <v>9999999.9900000002</v>
      </c>
      <c r="K1080" t="s">
        <v>188</v>
      </c>
      <c r="L1080" t="s">
        <v>208</v>
      </c>
      <c r="P1080" t="s">
        <v>107</v>
      </c>
      <c r="Q1080" t="s">
        <v>107</v>
      </c>
      <c r="R1080" t="s">
        <v>190</v>
      </c>
    </row>
    <row r="1081" spans="1:18" x14ac:dyDescent="0.25">
      <c r="A1081" t="str">
        <f>"31110"</f>
        <v>31110</v>
      </c>
      <c r="B1081" t="str">
        <f>"02000"</f>
        <v>02000</v>
      </c>
      <c r="C1081" t="str">
        <f>"1930"</f>
        <v>1930</v>
      </c>
      <c r="D1081" t="str">
        <f>"31110"</f>
        <v>31110</v>
      </c>
      <c r="E1081" t="s">
        <v>867</v>
      </c>
      <c r="F1081" t="s">
        <v>187</v>
      </c>
      <c r="G1081" t="str">
        <f>""</f>
        <v/>
      </c>
      <c r="H1081" t="str">
        <f>" 00"</f>
        <v xml:space="preserve"> 00</v>
      </c>
      <c r="I1081">
        <v>0.01</v>
      </c>
      <c r="J1081">
        <v>9999999.9900000002</v>
      </c>
      <c r="K1081" t="s">
        <v>188</v>
      </c>
      <c r="L1081" t="s">
        <v>208</v>
      </c>
      <c r="P1081" t="s">
        <v>230</v>
      </c>
      <c r="Q1081" t="s">
        <v>230</v>
      </c>
      <c r="R1081" t="s">
        <v>190</v>
      </c>
    </row>
    <row r="1082" spans="1:18" x14ac:dyDescent="0.25">
      <c r="A1082" t="str">
        <f>"32115"</f>
        <v>32115</v>
      </c>
      <c r="B1082" t="str">
        <f>"02000"</f>
        <v>02000</v>
      </c>
      <c r="C1082" t="str">
        <f>"1930"</f>
        <v>1930</v>
      </c>
      <c r="D1082" t="str">
        <f>"32115"</f>
        <v>32115</v>
      </c>
      <c r="E1082" t="s">
        <v>872</v>
      </c>
      <c r="F1082" t="s">
        <v>187</v>
      </c>
      <c r="G1082" t="str">
        <f>""</f>
        <v/>
      </c>
      <c r="H1082" t="str">
        <f>" 00"</f>
        <v xml:space="preserve"> 00</v>
      </c>
      <c r="I1082">
        <v>0.01</v>
      </c>
      <c r="J1082">
        <v>9999999.9900000002</v>
      </c>
      <c r="K1082" t="s">
        <v>188</v>
      </c>
      <c r="L1082" t="s">
        <v>208</v>
      </c>
      <c r="P1082" t="s">
        <v>107</v>
      </c>
      <c r="Q1082" t="s">
        <v>107</v>
      </c>
      <c r="R1082" t="s">
        <v>190</v>
      </c>
    </row>
    <row r="1083" spans="1:18" x14ac:dyDescent="0.25">
      <c r="A1083" t="str">
        <f>"35115"</f>
        <v>35115</v>
      </c>
      <c r="B1083" t="str">
        <f>"02000"</f>
        <v>02000</v>
      </c>
      <c r="C1083" t="str">
        <f>"1930"</f>
        <v>1930</v>
      </c>
      <c r="D1083" t="str">
        <f>"35115"</f>
        <v>35115</v>
      </c>
      <c r="E1083" t="s">
        <v>890</v>
      </c>
      <c r="F1083" t="s">
        <v>187</v>
      </c>
      <c r="G1083" t="str">
        <f>""</f>
        <v/>
      </c>
      <c r="H1083" t="str">
        <f>" 00"</f>
        <v xml:space="preserve"> 00</v>
      </c>
      <c r="I1083">
        <v>0.01</v>
      </c>
      <c r="J1083">
        <v>9999999.9900000002</v>
      </c>
      <c r="K1083" t="s">
        <v>188</v>
      </c>
      <c r="L1083" t="s">
        <v>208</v>
      </c>
      <c r="P1083" t="s">
        <v>107</v>
      </c>
      <c r="Q1083" t="s">
        <v>107</v>
      </c>
      <c r="R1083" t="s">
        <v>190</v>
      </c>
    </row>
    <row r="1084" spans="1:18" x14ac:dyDescent="0.25">
      <c r="A1084" t="str">
        <f>"84044"</f>
        <v>84044</v>
      </c>
      <c r="B1084" t="str">
        <f>"07020"</f>
        <v>07020</v>
      </c>
      <c r="C1084" t="str">
        <f>"1700"</f>
        <v>1700</v>
      </c>
      <c r="D1084" t="str">
        <f>"84044"</f>
        <v>84044</v>
      </c>
      <c r="E1084" t="s">
        <v>955</v>
      </c>
      <c r="F1084" t="s">
        <v>904</v>
      </c>
      <c r="G1084" t="str">
        <f>""</f>
        <v/>
      </c>
      <c r="H1084" t="str">
        <f>" 00"</f>
        <v xml:space="preserve"> 00</v>
      </c>
      <c r="I1084">
        <v>0.01</v>
      </c>
      <c r="J1084">
        <v>9999999.9900000002</v>
      </c>
      <c r="K1084" t="s">
        <v>956</v>
      </c>
      <c r="P1084" t="s">
        <v>107</v>
      </c>
      <c r="Q1084" t="s">
        <v>107</v>
      </c>
      <c r="R1084" t="s">
        <v>956</v>
      </c>
    </row>
    <row r="1085" spans="1:18" x14ac:dyDescent="0.25">
      <c r="A1085" t="str">
        <f>"84134"</f>
        <v>84134</v>
      </c>
      <c r="B1085" t="str">
        <f>"07020"</f>
        <v>07020</v>
      </c>
      <c r="C1085" t="str">
        <f>"1700"</f>
        <v>1700</v>
      </c>
      <c r="D1085" t="str">
        <f>"84134"</f>
        <v>84134</v>
      </c>
      <c r="E1085" t="s">
        <v>1019</v>
      </c>
      <c r="F1085" t="s">
        <v>904</v>
      </c>
      <c r="G1085" t="str">
        <f>""</f>
        <v/>
      </c>
      <c r="H1085" t="str">
        <f>" 00"</f>
        <v xml:space="preserve"> 00</v>
      </c>
      <c r="I1085">
        <v>0.01</v>
      </c>
      <c r="J1085">
        <v>9999999.9900000002</v>
      </c>
      <c r="K1085" t="s">
        <v>1020</v>
      </c>
      <c r="L1085" t="s">
        <v>365</v>
      </c>
      <c r="P1085" t="s">
        <v>107</v>
      </c>
      <c r="Q1085" t="s">
        <v>107</v>
      </c>
      <c r="R1085" t="s">
        <v>1020</v>
      </c>
    </row>
    <row r="1086" spans="1:18" x14ac:dyDescent="0.25">
      <c r="A1086" t="str">
        <f>"10001"</f>
        <v>10001</v>
      </c>
      <c r="B1086" t="str">
        <f>"01160"</f>
        <v>01160</v>
      </c>
      <c r="C1086" t="str">
        <f>"1600"</f>
        <v>1600</v>
      </c>
      <c r="D1086" t="str">
        <f>"01160"</f>
        <v>01160</v>
      </c>
      <c r="E1086" t="s">
        <v>20</v>
      </c>
      <c r="F1086" t="s">
        <v>49</v>
      </c>
      <c r="G1086" t="str">
        <f>""</f>
        <v/>
      </c>
      <c r="H1086" t="str">
        <f>" 20"</f>
        <v xml:space="preserve"> 20</v>
      </c>
      <c r="I1086">
        <v>500.01</v>
      </c>
      <c r="J1086">
        <v>9999999.9900000002</v>
      </c>
      <c r="K1086" t="s">
        <v>42</v>
      </c>
      <c r="L1086" t="s">
        <v>40</v>
      </c>
      <c r="M1086" t="s">
        <v>41</v>
      </c>
      <c r="P1086" t="s">
        <v>24</v>
      </c>
      <c r="Q1086" t="s">
        <v>24</v>
      </c>
      <c r="R1086" t="s">
        <v>42</v>
      </c>
    </row>
    <row r="1087" spans="1:18" x14ac:dyDescent="0.25">
      <c r="A1087" t="str">
        <f>"17292"</f>
        <v>17292</v>
      </c>
      <c r="B1087" t="str">
        <f>"01160"</f>
        <v>01160</v>
      </c>
      <c r="C1087" t="str">
        <f>"1600"</f>
        <v>1600</v>
      </c>
      <c r="D1087" t="str">
        <f>"17292"</f>
        <v>17292</v>
      </c>
      <c r="E1087" t="s">
        <v>529</v>
      </c>
      <c r="F1087" t="s">
        <v>49</v>
      </c>
      <c r="G1087" t="str">
        <f>"GR0017292"</f>
        <v>GR0017292</v>
      </c>
      <c r="H1087" t="str">
        <f>" 20"</f>
        <v xml:space="preserve"> 20</v>
      </c>
      <c r="I1087">
        <v>500.01</v>
      </c>
      <c r="J1087">
        <v>9999999.9900000002</v>
      </c>
      <c r="K1087" t="s">
        <v>42</v>
      </c>
      <c r="L1087" t="s">
        <v>40</v>
      </c>
      <c r="M1087" t="s">
        <v>41</v>
      </c>
      <c r="P1087" t="s">
        <v>24</v>
      </c>
      <c r="Q1087" t="s">
        <v>24</v>
      </c>
      <c r="R1087" t="s">
        <v>42</v>
      </c>
    </row>
    <row r="1088" spans="1:18" x14ac:dyDescent="0.25">
      <c r="A1088" t="str">
        <f>"18005"</f>
        <v>18005</v>
      </c>
      <c r="B1088" t="str">
        <f>"01160"</f>
        <v>01160</v>
      </c>
      <c r="C1088" t="str">
        <f>"1600"</f>
        <v>1600</v>
      </c>
      <c r="D1088" t="str">
        <f>"18005"</f>
        <v>18005</v>
      </c>
      <c r="E1088" t="s">
        <v>534</v>
      </c>
      <c r="F1088" t="s">
        <v>49</v>
      </c>
      <c r="G1088" t="str">
        <f>""</f>
        <v/>
      </c>
      <c r="H1088" t="str">
        <f>" 20"</f>
        <v xml:space="preserve"> 20</v>
      </c>
      <c r="I1088">
        <v>500.01</v>
      </c>
      <c r="J1088">
        <v>9999999.9900000002</v>
      </c>
      <c r="K1088" t="s">
        <v>42</v>
      </c>
      <c r="L1088" t="s">
        <v>40</v>
      </c>
      <c r="M1088" t="s">
        <v>41</v>
      </c>
      <c r="P1088" t="s">
        <v>24</v>
      </c>
      <c r="Q1088" t="s">
        <v>24</v>
      </c>
      <c r="R1088" t="s">
        <v>42</v>
      </c>
    </row>
    <row r="1089" spans="1:18" x14ac:dyDescent="0.25">
      <c r="A1089" t="str">
        <f>"18064"</f>
        <v>18064</v>
      </c>
      <c r="B1089" t="str">
        <f>"01160"</f>
        <v>01160</v>
      </c>
      <c r="C1089" t="str">
        <f>"1100"</f>
        <v>1100</v>
      </c>
      <c r="D1089" t="str">
        <f>"18064"</f>
        <v>18064</v>
      </c>
      <c r="E1089" t="s">
        <v>578</v>
      </c>
      <c r="F1089" t="s">
        <v>49</v>
      </c>
      <c r="G1089" t="str">
        <f>""</f>
        <v/>
      </c>
      <c r="H1089" t="str">
        <f>" 20"</f>
        <v xml:space="preserve"> 20</v>
      </c>
      <c r="I1089">
        <v>500.01</v>
      </c>
      <c r="J1089">
        <v>9999999.9900000002</v>
      </c>
      <c r="K1089" t="s">
        <v>42</v>
      </c>
      <c r="L1089" t="s">
        <v>40</v>
      </c>
      <c r="M1089" t="s">
        <v>41</v>
      </c>
      <c r="P1089" t="s">
        <v>24</v>
      </c>
      <c r="Q1089" t="s">
        <v>24</v>
      </c>
      <c r="R1089" t="s">
        <v>42</v>
      </c>
    </row>
    <row r="1090" spans="1:18" x14ac:dyDescent="0.25">
      <c r="A1090" t="str">
        <f>"18527"</f>
        <v>18527</v>
      </c>
      <c r="B1090" t="str">
        <f>"01100"</f>
        <v>01100</v>
      </c>
      <c r="C1090" t="str">
        <f>"1930"</f>
        <v>1930</v>
      </c>
      <c r="D1090" t="str">
        <f>""</f>
        <v/>
      </c>
      <c r="E1090" t="s">
        <v>643</v>
      </c>
      <c r="F1090" t="s">
        <v>644</v>
      </c>
      <c r="G1090" t="str">
        <f>""</f>
        <v/>
      </c>
      <c r="H1090" t="str">
        <f>" 00"</f>
        <v xml:space="preserve"> 00</v>
      </c>
      <c r="I1090">
        <v>0.01</v>
      </c>
      <c r="J1090">
        <v>9999999.9900000002</v>
      </c>
      <c r="K1090" t="s">
        <v>42</v>
      </c>
      <c r="L1090" t="s">
        <v>40</v>
      </c>
      <c r="M1090" t="s">
        <v>645</v>
      </c>
      <c r="P1090" t="s">
        <v>24</v>
      </c>
      <c r="Q1090" t="s">
        <v>24</v>
      </c>
      <c r="R1090" t="s">
        <v>646</v>
      </c>
    </row>
    <row r="1091" spans="1:18" x14ac:dyDescent="0.25">
      <c r="A1091" t="str">
        <f>"22662"</f>
        <v>22662</v>
      </c>
      <c r="B1091" t="str">
        <f>"01100"</f>
        <v>01100</v>
      </c>
      <c r="C1091" t="str">
        <f>"1930"</f>
        <v>1930</v>
      </c>
      <c r="D1091" t="str">
        <f>""</f>
        <v/>
      </c>
      <c r="E1091" t="s">
        <v>783</v>
      </c>
      <c r="F1091" t="s">
        <v>644</v>
      </c>
      <c r="G1091" t="str">
        <f>"GR0022662"</f>
        <v>GR0022662</v>
      </c>
      <c r="H1091" t="str">
        <f>" 00"</f>
        <v xml:space="preserve"> 00</v>
      </c>
      <c r="I1091">
        <v>0.01</v>
      </c>
      <c r="J1091">
        <v>9999999.9900000002</v>
      </c>
      <c r="K1091" t="s">
        <v>42</v>
      </c>
      <c r="L1091" t="s">
        <v>645</v>
      </c>
      <c r="M1091" t="s">
        <v>40</v>
      </c>
      <c r="O1091" t="s">
        <v>50</v>
      </c>
      <c r="P1091" t="s">
        <v>24</v>
      </c>
      <c r="Q1091" t="s">
        <v>24</v>
      </c>
      <c r="R1091" t="s">
        <v>646</v>
      </c>
    </row>
    <row r="1092" spans="1:18" x14ac:dyDescent="0.25">
      <c r="A1092" t="str">
        <f>"25149"</f>
        <v>25149</v>
      </c>
      <c r="B1092" t="str">
        <f>"01100"</f>
        <v>01100</v>
      </c>
      <c r="C1092" t="str">
        <f>"1930"</f>
        <v>1930</v>
      </c>
      <c r="D1092" t="str">
        <f>"25149"</f>
        <v>25149</v>
      </c>
      <c r="E1092" t="s">
        <v>811</v>
      </c>
      <c r="F1092" t="s">
        <v>644</v>
      </c>
      <c r="G1092" t="str">
        <f>"GR0025149"</f>
        <v>GR0025149</v>
      </c>
      <c r="H1092" t="str">
        <f>" 20"</f>
        <v xml:space="preserve"> 20</v>
      </c>
      <c r="I1092">
        <v>500.01</v>
      </c>
      <c r="J1092">
        <v>9999999.9900000002</v>
      </c>
      <c r="K1092" t="s">
        <v>42</v>
      </c>
      <c r="L1092" t="s">
        <v>645</v>
      </c>
      <c r="M1092" t="s">
        <v>40</v>
      </c>
      <c r="O1092" t="s">
        <v>42</v>
      </c>
      <c r="P1092" t="s">
        <v>24</v>
      </c>
      <c r="Q1092" t="s">
        <v>24</v>
      </c>
      <c r="R1092" t="s">
        <v>646</v>
      </c>
    </row>
    <row r="1093" spans="1:18" x14ac:dyDescent="0.25">
      <c r="A1093" t="str">
        <f>"25170"</f>
        <v>25170</v>
      </c>
      <c r="B1093" t="str">
        <f>"01100"</f>
        <v>01100</v>
      </c>
      <c r="C1093" t="str">
        <f>"1930"</f>
        <v>1930</v>
      </c>
      <c r="D1093" t="str">
        <f>"25170"</f>
        <v>25170</v>
      </c>
      <c r="E1093" t="s">
        <v>826</v>
      </c>
      <c r="F1093" t="s">
        <v>644</v>
      </c>
      <c r="G1093" t="str">
        <f>"GR0025170"</f>
        <v>GR0025170</v>
      </c>
      <c r="H1093" t="str">
        <f>" 20"</f>
        <v xml:space="preserve"> 20</v>
      </c>
      <c r="I1093">
        <v>500.01</v>
      </c>
      <c r="J1093">
        <v>9999999.9900000002</v>
      </c>
      <c r="K1093" t="s">
        <v>42</v>
      </c>
      <c r="L1093" t="s">
        <v>645</v>
      </c>
      <c r="M1093" t="s">
        <v>40</v>
      </c>
      <c r="O1093" t="s">
        <v>42</v>
      </c>
      <c r="P1093" t="s">
        <v>24</v>
      </c>
      <c r="Q1093" t="s">
        <v>24</v>
      </c>
      <c r="R1093" t="s">
        <v>646</v>
      </c>
    </row>
    <row r="1094" spans="1:18" x14ac:dyDescent="0.25">
      <c r="A1094" t="str">
        <f>"25172"</f>
        <v>25172</v>
      </c>
      <c r="B1094" t="str">
        <f>"01100"</f>
        <v>01100</v>
      </c>
      <c r="C1094" t="str">
        <f>"1930"</f>
        <v>1930</v>
      </c>
      <c r="D1094" t="str">
        <f>"25172"</f>
        <v>25172</v>
      </c>
      <c r="E1094" t="s">
        <v>829</v>
      </c>
      <c r="F1094" t="s">
        <v>644</v>
      </c>
      <c r="G1094" t="str">
        <f>"GR0025172"</f>
        <v>GR0025172</v>
      </c>
      <c r="H1094" t="str">
        <f>" 20"</f>
        <v xml:space="preserve"> 20</v>
      </c>
      <c r="I1094">
        <v>500.01</v>
      </c>
      <c r="J1094">
        <v>9999999.9900000002</v>
      </c>
      <c r="K1094" t="s">
        <v>42</v>
      </c>
      <c r="L1094" t="s">
        <v>645</v>
      </c>
      <c r="M1094" t="s">
        <v>40</v>
      </c>
      <c r="O1094" t="s">
        <v>42</v>
      </c>
      <c r="P1094" t="s">
        <v>24</v>
      </c>
      <c r="Q1094" t="s">
        <v>24</v>
      </c>
      <c r="R1094" t="s">
        <v>646</v>
      </c>
    </row>
    <row r="1095" spans="1:18" x14ac:dyDescent="0.25">
      <c r="A1095" t="str">
        <f>"25175"</f>
        <v>25175</v>
      </c>
      <c r="B1095" t="str">
        <f>"01100"</f>
        <v>01100</v>
      </c>
      <c r="C1095" t="str">
        <f>"1930"</f>
        <v>1930</v>
      </c>
      <c r="D1095" t="str">
        <f>"25175"</f>
        <v>25175</v>
      </c>
      <c r="E1095" t="s">
        <v>834</v>
      </c>
      <c r="F1095" t="s">
        <v>644</v>
      </c>
      <c r="G1095" t="str">
        <f>"GR0025175"</f>
        <v>GR0025175</v>
      </c>
      <c r="H1095" t="str">
        <f>" 20"</f>
        <v xml:space="preserve"> 20</v>
      </c>
      <c r="I1095">
        <v>500.01</v>
      </c>
      <c r="J1095">
        <v>9999999.9900000002</v>
      </c>
      <c r="K1095" t="s">
        <v>42</v>
      </c>
      <c r="L1095" t="s">
        <v>645</v>
      </c>
      <c r="M1095" t="s">
        <v>40</v>
      </c>
      <c r="O1095" t="s">
        <v>42</v>
      </c>
      <c r="P1095" t="s">
        <v>24</v>
      </c>
      <c r="Q1095" t="s">
        <v>24</v>
      </c>
      <c r="R1095" t="s">
        <v>646</v>
      </c>
    </row>
    <row r="1096" spans="1:18" x14ac:dyDescent="0.25">
      <c r="A1096" t="str">
        <f>"25185"</f>
        <v>25185</v>
      </c>
      <c r="B1096" t="str">
        <f>"01100"</f>
        <v>01100</v>
      </c>
      <c r="C1096" t="str">
        <f>"1930"</f>
        <v>1930</v>
      </c>
      <c r="D1096" t="str">
        <f>"25185"</f>
        <v>25185</v>
      </c>
      <c r="E1096" t="s">
        <v>844</v>
      </c>
      <c r="F1096" t="s">
        <v>644</v>
      </c>
      <c r="G1096" t="str">
        <f>"GR0025185"</f>
        <v>GR0025185</v>
      </c>
      <c r="H1096" t="str">
        <f>" 20"</f>
        <v xml:space="preserve"> 20</v>
      </c>
      <c r="I1096">
        <v>500.01</v>
      </c>
      <c r="J1096">
        <v>9999999.9900000002</v>
      </c>
      <c r="K1096" t="s">
        <v>42</v>
      </c>
      <c r="L1096" t="s">
        <v>645</v>
      </c>
      <c r="M1096" t="s">
        <v>40</v>
      </c>
      <c r="O1096" t="s">
        <v>645</v>
      </c>
      <c r="P1096" t="s">
        <v>24</v>
      </c>
      <c r="Q1096" t="s">
        <v>24</v>
      </c>
      <c r="R1096" t="s">
        <v>646</v>
      </c>
    </row>
    <row r="1097" spans="1:18" x14ac:dyDescent="0.25">
      <c r="A1097" t="str">
        <f>"10001"</f>
        <v>10001</v>
      </c>
      <c r="B1097" t="str">
        <f>"02080"</f>
        <v>02080</v>
      </c>
      <c r="C1097" t="str">
        <f>"1400"</f>
        <v>1400</v>
      </c>
      <c r="D1097" t="str">
        <f>"02080"</f>
        <v>02080</v>
      </c>
      <c r="E1097" t="s">
        <v>20</v>
      </c>
      <c r="F1097" t="s">
        <v>201</v>
      </c>
      <c r="G1097" t="str">
        <f>""</f>
        <v/>
      </c>
      <c r="H1097" t="str">
        <f>" 00"</f>
        <v xml:space="preserve"> 00</v>
      </c>
      <c r="I1097">
        <v>0.01</v>
      </c>
      <c r="J1097">
        <v>9999999.9900000002</v>
      </c>
      <c r="K1097" t="s">
        <v>202</v>
      </c>
      <c r="L1097" t="s">
        <v>203</v>
      </c>
      <c r="P1097" t="s">
        <v>107</v>
      </c>
      <c r="Q1097" t="s">
        <v>107</v>
      </c>
      <c r="R1097" t="s">
        <v>204</v>
      </c>
    </row>
    <row r="1098" spans="1:18" x14ac:dyDescent="0.25">
      <c r="A1098" t="str">
        <f>"10001"</f>
        <v>10001</v>
      </c>
      <c r="B1098" t="str">
        <f>"02085"</f>
        <v>02085</v>
      </c>
      <c r="C1098" t="str">
        <f>"1400"</f>
        <v>1400</v>
      </c>
      <c r="D1098" t="str">
        <f>"02085"</f>
        <v>02085</v>
      </c>
      <c r="E1098" t="s">
        <v>20</v>
      </c>
      <c r="F1098" t="s">
        <v>205</v>
      </c>
      <c r="G1098" t="str">
        <f>""</f>
        <v/>
      </c>
      <c r="H1098" t="str">
        <f>" 00"</f>
        <v xml:space="preserve"> 00</v>
      </c>
      <c r="I1098">
        <v>0.01</v>
      </c>
      <c r="J1098">
        <v>9999999.9900000002</v>
      </c>
      <c r="K1098" t="s">
        <v>202</v>
      </c>
      <c r="L1098" t="s">
        <v>206</v>
      </c>
      <c r="P1098" t="s">
        <v>107</v>
      </c>
      <c r="Q1098" t="s">
        <v>107</v>
      </c>
      <c r="R1098" t="s">
        <v>206</v>
      </c>
    </row>
    <row r="1099" spans="1:18" x14ac:dyDescent="0.25">
      <c r="A1099" t="str">
        <f>"90145"</f>
        <v>90145</v>
      </c>
      <c r="B1099" t="str">
        <f>"02000"</f>
        <v>02000</v>
      </c>
      <c r="C1099" t="str">
        <f>"1400"</f>
        <v>1400</v>
      </c>
      <c r="D1099" t="str">
        <f>""</f>
        <v/>
      </c>
      <c r="E1099" t="s">
        <v>1149</v>
      </c>
      <c r="F1099" t="s">
        <v>187</v>
      </c>
      <c r="G1099" t="str">
        <f>""</f>
        <v/>
      </c>
      <c r="H1099" t="str">
        <f>" 00"</f>
        <v xml:space="preserve"> 00</v>
      </c>
      <c r="I1099">
        <v>0.01</v>
      </c>
      <c r="J1099">
        <v>9999999.9900000002</v>
      </c>
      <c r="K1099" t="s">
        <v>202</v>
      </c>
      <c r="L1099" t="s">
        <v>203</v>
      </c>
      <c r="P1099" t="s">
        <v>250</v>
      </c>
      <c r="Q1099" t="s">
        <v>250</v>
      </c>
      <c r="R1099" t="s">
        <v>203</v>
      </c>
    </row>
    <row r="1100" spans="1:18" x14ac:dyDescent="0.25">
      <c r="A1100" t="str">
        <f>"10001"</f>
        <v>10001</v>
      </c>
      <c r="B1100" t="str">
        <f>"01700"</f>
        <v>01700</v>
      </c>
      <c r="C1100" t="str">
        <f>"1100"</f>
        <v>1100</v>
      </c>
      <c r="D1100" t="str">
        <f>"01700"</f>
        <v>01700</v>
      </c>
      <c r="E1100" t="s">
        <v>20</v>
      </c>
      <c r="F1100" t="s">
        <v>151</v>
      </c>
      <c r="G1100" t="str">
        <f>""</f>
        <v/>
      </c>
      <c r="H1100" t="str">
        <f>" 20"</f>
        <v xml:space="preserve"> 20</v>
      </c>
      <c r="I1100">
        <v>500.01</v>
      </c>
      <c r="J1100">
        <v>9999999.9900000002</v>
      </c>
      <c r="K1100" t="s">
        <v>152</v>
      </c>
      <c r="L1100" t="s">
        <v>140</v>
      </c>
      <c r="M1100" t="s">
        <v>148</v>
      </c>
      <c r="P1100" t="s">
        <v>24</v>
      </c>
      <c r="Q1100" t="s">
        <v>24</v>
      </c>
      <c r="R1100" t="s">
        <v>139</v>
      </c>
    </row>
    <row r="1101" spans="1:18" x14ac:dyDescent="0.25">
      <c r="A1101" t="str">
        <f>"10001"</f>
        <v>10001</v>
      </c>
      <c r="B1101" t="str">
        <f>"01775"</f>
        <v>01775</v>
      </c>
      <c r="C1101" t="str">
        <f>"1100"</f>
        <v>1100</v>
      </c>
      <c r="D1101" t="str">
        <f>"01775"</f>
        <v>01775</v>
      </c>
      <c r="E1101" t="s">
        <v>20</v>
      </c>
      <c r="F1101" t="s">
        <v>171</v>
      </c>
      <c r="G1101" t="str">
        <f>""</f>
        <v/>
      </c>
      <c r="H1101" t="str">
        <f>" 20"</f>
        <v xml:space="preserve"> 20</v>
      </c>
      <c r="I1101">
        <v>500.01</v>
      </c>
      <c r="J1101">
        <v>9999999.9900000002</v>
      </c>
      <c r="K1101" t="s">
        <v>152</v>
      </c>
      <c r="L1101" t="s">
        <v>140</v>
      </c>
      <c r="M1101" t="s">
        <v>148</v>
      </c>
      <c r="P1101" t="s">
        <v>24</v>
      </c>
      <c r="Q1101" t="s">
        <v>24</v>
      </c>
      <c r="R1101" t="s">
        <v>139</v>
      </c>
    </row>
    <row r="1102" spans="1:18" x14ac:dyDescent="0.25">
      <c r="A1102" t="str">
        <f>"18528"</f>
        <v>18528</v>
      </c>
      <c r="B1102" t="str">
        <f>"01700"</f>
        <v>01700</v>
      </c>
      <c r="C1102" t="str">
        <f>"1300"</f>
        <v>1300</v>
      </c>
      <c r="D1102" t="str">
        <f>""</f>
        <v/>
      </c>
      <c r="E1102" t="s">
        <v>647</v>
      </c>
      <c r="F1102" t="s">
        <v>151</v>
      </c>
      <c r="G1102" t="str">
        <f>""</f>
        <v/>
      </c>
      <c r="H1102" t="str">
        <f>" 00"</f>
        <v xml:space="preserve"> 00</v>
      </c>
      <c r="I1102">
        <v>0.01</v>
      </c>
      <c r="J1102">
        <v>9999999.9900000002</v>
      </c>
      <c r="K1102" t="s">
        <v>152</v>
      </c>
      <c r="L1102" t="s">
        <v>140</v>
      </c>
      <c r="P1102" t="s">
        <v>24</v>
      </c>
      <c r="Q1102" t="s">
        <v>24</v>
      </c>
      <c r="R1102" t="s">
        <v>139</v>
      </c>
    </row>
    <row r="1103" spans="1:18" x14ac:dyDescent="0.25">
      <c r="A1103" t="str">
        <f>"19345"</f>
        <v>19345</v>
      </c>
      <c r="B1103" t="str">
        <f>"01775"</f>
        <v>01775</v>
      </c>
      <c r="C1103" t="str">
        <f>"1200"</f>
        <v>1200</v>
      </c>
      <c r="D1103" t="str">
        <f>"19345"</f>
        <v>19345</v>
      </c>
      <c r="E1103" t="s">
        <v>685</v>
      </c>
      <c r="F1103" t="s">
        <v>171</v>
      </c>
      <c r="G1103" t="str">
        <f>"GR0019345"</f>
        <v>GR0019345</v>
      </c>
      <c r="H1103" t="str">
        <f>" 20"</f>
        <v xml:space="preserve"> 20</v>
      </c>
      <c r="I1103">
        <v>500.01</v>
      </c>
      <c r="J1103">
        <v>9999999.9900000002</v>
      </c>
      <c r="K1103" t="s">
        <v>152</v>
      </c>
      <c r="L1103" t="s">
        <v>140</v>
      </c>
      <c r="O1103" t="s">
        <v>686</v>
      </c>
      <c r="P1103" t="s">
        <v>24</v>
      </c>
      <c r="Q1103" t="s">
        <v>24</v>
      </c>
      <c r="R1103" t="s">
        <v>139</v>
      </c>
    </row>
    <row r="1104" spans="1:18" x14ac:dyDescent="0.25">
      <c r="A1104" t="str">
        <f>"10001"</f>
        <v>10001</v>
      </c>
      <c r="B1104" t="str">
        <f>"05060"</f>
        <v>05060</v>
      </c>
      <c r="C1104" t="str">
        <f>"1700"</f>
        <v>1700</v>
      </c>
      <c r="D1104" t="str">
        <f>"05060A"</f>
        <v>05060A</v>
      </c>
      <c r="E1104" t="s">
        <v>20</v>
      </c>
      <c r="F1104" t="s">
        <v>358</v>
      </c>
      <c r="G1104" t="str">
        <f>""</f>
        <v/>
      </c>
      <c r="H1104" t="str">
        <f>" 10"</f>
        <v xml:space="preserve"> 10</v>
      </c>
      <c r="I1104">
        <v>0.01</v>
      </c>
      <c r="J1104">
        <v>500</v>
      </c>
      <c r="K1104" t="s">
        <v>359</v>
      </c>
      <c r="L1104" t="s">
        <v>360</v>
      </c>
      <c r="P1104" t="s">
        <v>107</v>
      </c>
      <c r="Q1104" t="s">
        <v>107</v>
      </c>
      <c r="R1104" t="s">
        <v>359</v>
      </c>
    </row>
    <row r="1105" spans="1:18" x14ac:dyDescent="0.25">
      <c r="A1105" t="str">
        <f>"10001"</f>
        <v>10001</v>
      </c>
      <c r="B1105" t="str">
        <f>"05060"</f>
        <v>05060</v>
      </c>
      <c r="C1105" t="str">
        <f>"1700"</f>
        <v>1700</v>
      </c>
      <c r="D1105" t="str">
        <f>"05060A"</f>
        <v>05060A</v>
      </c>
      <c r="E1105" t="s">
        <v>20</v>
      </c>
      <c r="F1105" t="s">
        <v>358</v>
      </c>
      <c r="G1105" t="str">
        <f>""</f>
        <v/>
      </c>
      <c r="H1105" t="str">
        <f>" 20"</f>
        <v xml:space="preserve"> 20</v>
      </c>
      <c r="I1105">
        <v>500.01</v>
      </c>
      <c r="J1105">
        <v>9999999.9900000002</v>
      </c>
      <c r="K1105" t="s">
        <v>359</v>
      </c>
      <c r="L1105" t="s">
        <v>343</v>
      </c>
      <c r="M1105" t="s">
        <v>360</v>
      </c>
      <c r="P1105" t="s">
        <v>107</v>
      </c>
      <c r="Q1105" t="s">
        <v>107</v>
      </c>
      <c r="R1105" t="s">
        <v>359</v>
      </c>
    </row>
    <row r="1106" spans="1:18" x14ac:dyDescent="0.25">
      <c r="A1106" t="str">
        <f>"10001"</f>
        <v>10001</v>
      </c>
      <c r="B1106" t="str">
        <f>"05070"</f>
        <v>05070</v>
      </c>
      <c r="C1106" t="str">
        <f>"1700"</f>
        <v>1700</v>
      </c>
      <c r="D1106" t="str">
        <f>"05070"</f>
        <v>05070</v>
      </c>
      <c r="E1106" t="s">
        <v>20</v>
      </c>
      <c r="F1106" t="s">
        <v>361</v>
      </c>
      <c r="G1106" t="str">
        <f>""</f>
        <v/>
      </c>
      <c r="H1106" t="str">
        <f>" 00"</f>
        <v xml:space="preserve"> 00</v>
      </c>
      <c r="I1106">
        <v>0.01</v>
      </c>
      <c r="J1106">
        <v>9999999.9900000002</v>
      </c>
      <c r="K1106" t="s">
        <v>359</v>
      </c>
      <c r="L1106" t="s">
        <v>360</v>
      </c>
      <c r="P1106" t="s">
        <v>107</v>
      </c>
      <c r="Q1106" t="s">
        <v>107</v>
      </c>
      <c r="R1106" t="s">
        <v>359</v>
      </c>
    </row>
    <row r="1107" spans="1:18" x14ac:dyDescent="0.25">
      <c r="A1107" t="str">
        <f>"16048"</f>
        <v>16048</v>
      </c>
      <c r="B1107" t="str">
        <f>"05050"</f>
        <v>05050</v>
      </c>
      <c r="C1107" t="str">
        <f>"1700"</f>
        <v>1700</v>
      </c>
      <c r="D1107" t="str">
        <f>"16048"</f>
        <v>16048</v>
      </c>
      <c r="E1107" t="s">
        <v>512</v>
      </c>
      <c r="F1107" t="s">
        <v>513</v>
      </c>
      <c r="G1107" t="str">
        <f>""</f>
        <v/>
      </c>
      <c r="H1107" t="str">
        <f>" 00"</f>
        <v xml:space="preserve"> 00</v>
      </c>
      <c r="I1107">
        <v>0.01</v>
      </c>
      <c r="J1107">
        <v>9999999.9900000002</v>
      </c>
      <c r="K1107" t="s">
        <v>359</v>
      </c>
      <c r="L1107" t="s">
        <v>360</v>
      </c>
      <c r="M1107" t="s">
        <v>514</v>
      </c>
      <c r="P1107" t="s">
        <v>107</v>
      </c>
      <c r="Q1107" t="s">
        <v>107</v>
      </c>
      <c r="R1107" t="s">
        <v>359</v>
      </c>
    </row>
    <row r="1108" spans="1:18" x14ac:dyDescent="0.25">
      <c r="A1108" t="str">
        <f>"16060"</f>
        <v>16060</v>
      </c>
      <c r="B1108" t="str">
        <f>"05050"</f>
        <v>05050</v>
      </c>
      <c r="C1108" t="str">
        <f>"1700"</f>
        <v>1700</v>
      </c>
      <c r="D1108" t="str">
        <f>"16060"</f>
        <v>16060</v>
      </c>
      <c r="E1108" t="s">
        <v>521</v>
      </c>
      <c r="F1108" t="s">
        <v>513</v>
      </c>
      <c r="G1108" t="str">
        <f>""</f>
        <v/>
      </c>
      <c r="H1108" t="str">
        <f>" 00"</f>
        <v xml:space="preserve"> 00</v>
      </c>
      <c r="I1108">
        <v>0.01</v>
      </c>
      <c r="J1108">
        <v>9999999.9900000002</v>
      </c>
      <c r="K1108" t="s">
        <v>359</v>
      </c>
      <c r="L1108" t="s">
        <v>360</v>
      </c>
      <c r="P1108" t="s">
        <v>107</v>
      </c>
      <c r="Q1108" t="s">
        <v>107</v>
      </c>
      <c r="R1108" t="s">
        <v>359</v>
      </c>
    </row>
    <row r="1109" spans="1:18" x14ac:dyDescent="0.25">
      <c r="A1109" t="str">
        <f>"25164"</f>
        <v>25164</v>
      </c>
      <c r="B1109" t="str">
        <f>"05040"</f>
        <v>05040</v>
      </c>
      <c r="C1109" t="str">
        <f>"1200"</f>
        <v>1200</v>
      </c>
      <c r="D1109" t="str">
        <f>"25164"</f>
        <v>25164</v>
      </c>
      <c r="E1109" t="s">
        <v>819</v>
      </c>
      <c r="F1109" t="s">
        <v>820</v>
      </c>
      <c r="G1109" t="str">
        <f>"GR0025164"</f>
        <v>GR0025164</v>
      </c>
      <c r="H1109" t="str">
        <f>" 00"</f>
        <v xml:space="preserve"> 00</v>
      </c>
      <c r="I1109">
        <v>0.01</v>
      </c>
      <c r="J1109">
        <v>9999999.9900000002</v>
      </c>
      <c r="K1109" t="s">
        <v>359</v>
      </c>
      <c r="O1109" t="s">
        <v>359</v>
      </c>
      <c r="P1109" t="s">
        <v>107</v>
      </c>
      <c r="Q1109" t="s">
        <v>107</v>
      </c>
      <c r="R1109" t="s">
        <v>359</v>
      </c>
    </row>
    <row r="1110" spans="1:18" x14ac:dyDescent="0.25">
      <c r="A1110" t="str">
        <f>"25167"</f>
        <v>25167</v>
      </c>
      <c r="B1110" t="str">
        <f>"05040"</f>
        <v>05040</v>
      </c>
      <c r="C1110" t="str">
        <f>"1700"</f>
        <v>1700</v>
      </c>
      <c r="D1110" t="str">
        <f>"25167"</f>
        <v>25167</v>
      </c>
      <c r="E1110" t="s">
        <v>824</v>
      </c>
      <c r="F1110" t="s">
        <v>820</v>
      </c>
      <c r="G1110" t="str">
        <f>"GR0025167"</f>
        <v>GR0025167</v>
      </c>
      <c r="H1110" t="str">
        <f>" 00"</f>
        <v xml:space="preserve"> 00</v>
      </c>
      <c r="I1110">
        <v>0.01</v>
      </c>
      <c r="J1110">
        <v>9999999.9900000002</v>
      </c>
      <c r="K1110" t="s">
        <v>359</v>
      </c>
      <c r="O1110" t="s">
        <v>359</v>
      </c>
      <c r="P1110" t="s">
        <v>107</v>
      </c>
      <c r="Q1110" t="s">
        <v>107</v>
      </c>
      <c r="R1110" t="s">
        <v>359</v>
      </c>
    </row>
    <row r="1111" spans="1:18" x14ac:dyDescent="0.25">
      <c r="A1111" t="str">
        <f>"25181"</f>
        <v>25181</v>
      </c>
      <c r="B1111" t="str">
        <f>"05040"</f>
        <v>05040</v>
      </c>
      <c r="C1111" t="str">
        <f>"1700"</f>
        <v>1700</v>
      </c>
      <c r="D1111" t="str">
        <f>"25181"</f>
        <v>25181</v>
      </c>
      <c r="E1111" t="s">
        <v>840</v>
      </c>
      <c r="F1111" t="s">
        <v>820</v>
      </c>
      <c r="G1111" t="str">
        <f>"GR0025181"</f>
        <v>GR0025181</v>
      </c>
      <c r="H1111" t="str">
        <f>" 00"</f>
        <v xml:space="preserve"> 00</v>
      </c>
      <c r="I1111">
        <v>0.01</v>
      </c>
      <c r="J1111">
        <v>9999999.9900000002</v>
      </c>
      <c r="K1111" t="s">
        <v>359</v>
      </c>
      <c r="L1111" t="s">
        <v>360</v>
      </c>
      <c r="M1111" t="s">
        <v>514</v>
      </c>
      <c r="O1111" t="s">
        <v>359</v>
      </c>
      <c r="P1111" t="s">
        <v>107</v>
      </c>
      <c r="Q1111" t="s">
        <v>107</v>
      </c>
      <c r="R1111" t="s">
        <v>359</v>
      </c>
    </row>
    <row r="1112" spans="1:18" x14ac:dyDescent="0.25">
      <c r="A1112" t="str">
        <f>"30105"</f>
        <v>30105</v>
      </c>
      <c r="B1112" t="str">
        <f>"05040"</f>
        <v>05040</v>
      </c>
      <c r="C1112" t="str">
        <f>"1930"</f>
        <v>1930</v>
      </c>
      <c r="D1112" t="str">
        <f>"05040"</f>
        <v>05040</v>
      </c>
      <c r="E1112" t="s">
        <v>853</v>
      </c>
      <c r="F1112" t="s">
        <v>820</v>
      </c>
      <c r="G1112" t="str">
        <f>""</f>
        <v/>
      </c>
      <c r="H1112" t="str">
        <f>" 00"</f>
        <v xml:space="preserve"> 00</v>
      </c>
      <c r="I1112">
        <v>0.01</v>
      </c>
      <c r="J1112">
        <v>9999999.9900000002</v>
      </c>
      <c r="K1112" t="s">
        <v>359</v>
      </c>
      <c r="L1112" t="s">
        <v>360</v>
      </c>
      <c r="P1112" t="s">
        <v>107</v>
      </c>
      <c r="Q1112" t="s">
        <v>107</v>
      </c>
      <c r="R1112" t="s">
        <v>359</v>
      </c>
    </row>
    <row r="1113" spans="1:18" x14ac:dyDescent="0.25">
      <c r="A1113" t="str">
        <f>"30105"</f>
        <v>30105</v>
      </c>
      <c r="B1113" t="str">
        <f>"05050"</f>
        <v>05050</v>
      </c>
      <c r="C1113" t="str">
        <f>"1930"</f>
        <v>1930</v>
      </c>
      <c r="D1113" t="str">
        <f>"05050"</f>
        <v>05050</v>
      </c>
      <c r="E1113" t="s">
        <v>853</v>
      </c>
      <c r="F1113" t="s">
        <v>513</v>
      </c>
      <c r="G1113" t="str">
        <f>""</f>
        <v/>
      </c>
      <c r="H1113" t="str">
        <f>" 00"</f>
        <v xml:space="preserve"> 00</v>
      </c>
      <c r="I1113">
        <v>0.01</v>
      </c>
      <c r="J1113">
        <v>9999999.9900000002</v>
      </c>
      <c r="K1113" t="s">
        <v>359</v>
      </c>
      <c r="L1113" t="s">
        <v>360</v>
      </c>
      <c r="P1113" t="s">
        <v>107</v>
      </c>
      <c r="Q1113" t="s">
        <v>107</v>
      </c>
      <c r="R1113" t="s">
        <v>359</v>
      </c>
    </row>
    <row r="1114" spans="1:18" x14ac:dyDescent="0.25">
      <c r="A1114" t="str">
        <f>"84069"</f>
        <v>84069</v>
      </c>
      <c r="B1114" t="str">
        <f>"07020"</f>
        <v>07020</v>
      </c>
      <c r="C1114" t="str">
        <f>"1700"</f>
        <v>1700</v>
      </c>
      <c r="D1114" t="str">
        <f>"84069"</f>
        <v>84069</v>
      </c>
      <c r="E1114" t="s">
        <v>976</v>
      </c>
      <c r="F1114" t="s">
        <v>904</v>
      </c>
      <c r="G1114" t="str">
        <f>""</f>
        <v/>
      </c>
      <c r="H1114" t="str">
        <f>" 00"</f>
        <v xml:space="preserve"> 00</v>
      </c>
      <c r="I1114">
        <v>0.01</v>
      </c>
      <c r="J1114">
        <v>9999999.9900000002</v>
      </c>
      <c r="K1114" t="s">
        <v>359</v>
      </c>
      <c r="L1114" t="s">
        <v>514</v>
      </c>
      <c r="P1114" t="s">
        <v>107</v>
      </c>
      <c r="Q1114" t="s">
        <v>107</v>
      </c>
      <c r="R1114" t="s">
        <v>359</v>
      </c>
    </row>
    <row r="1115" spans="1:18" x14ac:dyDescent="0.25">
      <c r="A1115" t="str">
        <f>"84084"</f>
        <v>84084</v>
      </c>
      <c r="B1115" t="str">
        <f>"07020"</f>
        <v>07020</v>
      </c>
      <c r="C1115" t="str">
        <f>"1700"</f>
        <v>1700</v>
      </c>
      <c r="D1115" t="str">
        <f>"84084"</f>
        <v>84084</v>
      </c>
      <c r="E1115" t="s">
        <v>983</v>
      </c>
      <c r="F1115" t="s">
        <v>904</v>
      </c>
      <c r="G1115" t="str">
        <f>""</f>
        <v/>
      </c>
      <c r="H1115" t="str">
        <f>" 00"</f>
        <v xml:space="preserve"> 00</v>
      </c>
      <c r="I1115">
        <v>0.01</v>
      </c>
      <c r="J1115">
        <v>9999999.9900000002</v>
      </c>
      <c r="K1115" t="s">
        <v>359</v>
      </c>
      <c r="L1115" t="s">
        <v>360</v>
      </c>
      <c r="M1115" t="s">
        <v>514</v>
      </c>
      <c r="P1115" t="s">
        <v>107</v>
      </c>
      <c r="Q1115" t="s">
        <v>107</v>
      </c>
      <c r="R1115" t="s">
        <v>359</v>
      </c>
    </row>
    <row r="1116" spans="1:18" x14ac:dyDescent="0.25">
      <c r="A1116" t="str">
        <f>"84203"</f>
        <v>84203</v>
      </c>
      <c r="B1116" t="str">
        <f>"07020"</f>
        <v>07020</v>
      </c>
      <c r="C1116" t="str">
        <f>"1700"</f>
        <v>1700</v>
      </c>
      <c r="D1116" t="str">
        <f>"84203"</f>
        <v>84203</v>
      </c>
      <c r="E1116" t="s">
        <v>1059</v>
      </c>
      <c r="F1116" t="s">
        <v>904</v>
      </c>
      <c r="G1116" t="str">
        <f>""</f>
        <v/>
      </c>
      <c r="H1116" t="str">
        <f>" 00"</f>
        <v xml:space="preserve"> 00</v>
      </c>
      <c r="I1116">
        <v>0.01</v>
      </c>
      <c r="J1116">
        <v>9999999.9900000002</v>
      </c>
      <c r="K1116" t="s">
        <v>359</v>
      </c>
      <c r="L1116" t="s">
        <v>360</v>
      </c>
      <c r="M1116" t="s">
        <v>514</v>
      </c>
      <c r="P1116" t="s">
        <v>107</v>
      </c>
      <c r="Q1116" t="s">
        <v>107</v>
      </c>
      <c r="R1116" t="s">
        <v>359</v>
      </c>
    </row>
    <row r="1117" spans="1:18" x14ac:dyDescent="0.25">
      <c r="A1117" t="str">
        <f>"84222"</f>
        <v>84222</v>
      </c>
      <c r="B1117" t="str">
        <f>"07020"</f>
        <v>07020</v>
      </c>
      <c r="C1117" t="str">
        <f>"1700"</f>
        <v>1700</v>
      </c>
      <c r="D1117" t="str">
        <f>"84222"</f>
        <v>84222</v>
      </c>
      <c r="E1117" t="s">
        <v>1071</v>
      </c>
      <c r="F1117" t="s">
        <v>904</v>
      </c>
      <c r="G1117" t="str">
        <f>""</f>
        <v/>
      </c>
      <c r="H1117" t="str">
        <f>" 00"</f>
        <v xml:space="preserve"> 00</v>
      </c>
      <c r="I1117">
        <v>0.01</v>
      </c>
      <c r="J1117">
        <v>9999999.9900000002</v>
      </c>
      <c r="K1117" t="s">
        <v>359</v>
      </c>
      <c r="L1117" t="s">
        <v>360</v>
      </c>
      <c r="M1117" t="s">
        <v>514</v>
      </c>
      <c r="P1117" t="s">
        <v>107</v>
      </c>
      <c r="Q1117" t="s">
        <v>107</v>
      </c>
      <c r="R1117" t="s">
        <v>359</v>
      </c>
    </row>
    <row r="1118" spans="1:18" x14ac:dyDescent="0.25">
      <c r="A1118" t="str">
        <f>"84244"</f>
        <v>84244</v>
      </c>
      <c r="B1118" t="str">
        <f>"07020"</f>
        <v>07020</v>
      </c>
      <c r="C1118" t="str">
        <f>"1700"</f>
        <v>1700</v>
      </c>
      <c r="D1118" t="str">
        <f>"84244"</f>
        <v>84244</v>
      </c>
      <c r="E1118" t="s">
        <v>1088</v>
      </c>
      <c r="F1118" t="s">
        <v>904</v>
      </c>
      <c r="G1118" t="str">
        <f>""</f>
        <v/>
      </c>
      <c r="H1118" t="str">
        <f>" 00"</f>
        <v xml:space="preserve"> 00</v>
      </c>
      <c r="I1118">
        <v>0.01</v>
      </c>
      <c r="J1118">
        <v>9999999.9900000002</v>
      </c>
      <c r="K1118" t="s">
        <v>359</v>
      </c>
      <c r="L1118" t="s">
        <v>360</v>
      </c>
      <c r="M1118" t="s">
        <v>514</v>
      </c>
      <c r="P1118" t="s">
        <v>107</v>
      </c>
      <c r="Q1118" t="s">
        <v>107</v>
      </c>
      <c r="R1118" t="s">
        <v>359</v>
      </c>
    </row>
    <row r="1119" spans="1:18" x14ac:dyDescent="0.25">
      <c r="A1119" t="str">
        <f>"10001"</f>
        <v>10001</v>
      </c>
      <c r="B1119" t="str">
        <f>"01820"</f>
        <v>01820</v>
      </c>
      <c r="C1119" t="str">
        <f>"1100"</f>
        <v>1100</v>
      </c>
      <c r="D1119" t="str">
        <f>"01820"</f>
        <v>01820</v>
      </c>
      <c r="E1119" t="s">
        <v>20</v>
      </c>
      <c r="F1119" t="s">
        <v>184</v>
      </c>
      <c r="G1119" t="str">
        <f>""</f>
        <v/>
      </c>
      <c r="H1119" t="str">
        <f>" 00"</f>
        <v xml:space="preserve"> 00</v>
      </c>
      <c r="I1119">
        <v>0.01</v>
      </c>
      <c r="J1119">
        <v>9999999.9900000002</v>
      </c>
      <c r="K1119" t="s">
        <v>105</v>
      </c>
      <c r="L1119" t="s">
        <v>104</v>
      </c>
      <c r="M1119" t="s">
        <v>106</v>
      </c>
      <c r="P1119" t="s">
        <v>107</v>
      </c>
      <c r="Q1119" t="s">
        <v>107</v>
      </c>
      <c r="R1119" t="s">
        <v>108</v>
      </c>
    </row>
    <row r="1120" spans="1:18" x14ac:dyDescent="0.25">
      <c r="A1120" t="str">
        <f>"84010"</f>
        <v>84010</v>
      </c>
      <c r="B1120" t="str">
        <f>"07020"</f>
        <v>07020</v>
      </c>
      <c r="C1120" t="str">
        <f>"1700"</f>
        <v>1700</v>
      </c>
      <c r="D1120" t="str">
        <f>"84010"</f>
        <v>84010</v>
      </c>
      <c r="E1120" t="s">
        <v>914</v>
      </c>
      <c r="F1120" t="s">
        <v>904</v>
      </c>
      <c r="G1120" t="str">
        <f>""</f>
        <v/>
      </c>
      <c r="H1120" t="str">
        <f>" 00"</f>
        <v xml:space="preserve"> 00</v>
      </c>
      <c r="I1120">
        <v>0.01</v>
      </c>
      <c r="J1120">
        <v>9999999.9900000002</v>
      </c>
      <c r="K1120" t="s">
        <v>105</v>
      </c>
      <c r="L1120" t="s">
        <v>915</v>
      </c>
      <c r="P1120" t="s">
        <v>107</v>
      </c>
      <c r="Q1120" t="s">
        <v>107</v>
      </c>
      <c r="R1120" t="s">
        <v>108</v>
      </c>
    </row>
    <row r="1121" spans="1:18" x14ac:dyDescent="0.25">
      <c r="A1121" t="str">
        <f>"84156"</f>
        <v>84156</v>
      </c>
      <c r="B1121" t="str">
        <f>"07020"</f>
        <v>07020</v>
      </c>
      <c r="C1121" t="str">
        <f>"1700"</f>
        <v>1700</v>
      </c>
      <c r="D1121" t="str">
        <f>"84156"</f>
        <v>84156</v>
      </c>
      <c r="E1121" t="s">
        <v>1031</v>
      </c>
      <c r="F1121" t="s">
        <v>904</v>
      </c>
      <c r="G1121" t="str">
        <f>""</f>
        <v/>
      </c>
      <c r="H1121" t="str">
        <f>" 00"</f>
        <v xml:space="preserve"> 00</v>
      </c>
      <c r="I1121">
        <v>0.01</v>
      </c>
      <c r="J1121">
        <v>9999999.9900000002</v>
      </c>
      <c r="K1121" t="s">
        <v>105</v>
      </c>
      <c r="P1121" t="s">
        <v>107</v>
      </c>
      <c r="Q1121" t="s">
        <v>107</v>
      </c>
      <c r="R1121" t="s">
        <v>1032</v>
      </c>
    </row>
    <row r="1122" spans="1:18" x14ac:dyDescent="0.25">
      <c r="A1122" t="str">
        <f>"84025"</f>
        <v>84025</v>
      </c>
      <c r="B1122" t="str">
        <f>"07020"</f>
        <v>07020</v>
      </c>
      <c r="C1122" t="str">
        <f>"1700"</f>
        <v>1700</v>
      </c>
      <c r="D1122" t="str">
        <f>"84025"</f>
        <v>84025</v>
      </c>
      <c r="E1122" t="s">
        <v>933</v>
      </c>
      <c r="F1122" t="s">
        <v>904</v>
      </c>
      <c r="G1122" t="str">
        <f>""</f>
        <v/>
      </c>
      <c r="H1122" t="str">
        <f>" 00"</f>
        <v xml:space="preserve"> 00</v>
      </c>
      <c r="I1122">
        <v>0.01</v>
      </c>
      <c r="J1122">
        <v>9999999.9900000002</v>
      </c>
      <c r="K1122" t="s">
        <v>934</v>
      </c>
      <c r="L1122" t="s">
        <v>935</v>
      </c>
      <c r="P1122" t="s">
        <v>107</v>
      </c>
      <c r="Q1122" t="s">
        <v>107</v>
      </c>
      <c r="R1122" t="s">
        <v>934</v>
      </c>
    </row>
    <row r="1123" spans="1:18" x14ac:dyDescent="0.25">
      <c r="A1123" t="str">
        <f>"84208"</f>
        <v>84208</v>
      </c>
      <c r="B1123" t="str">
        <f>"07020"</f>
        <v>07020</v>
      </c>
      <c r="C1123" t="str">
        <f>"1700"</f>
        <v>1700</v>
      </c>
      <c r="D1123" t="str">
        <f>"84208"</f>
        <v>84208</v>
      </c>
      <c r="E1123" t="s">
        <v>1063</v>
      </c>
      <c r="F1123" t="s">
        <v>904</v>
      </c>
      <c r="G1123" t="str">
        <f>""</f>
        <v/>
      </c>
      <c r="H1123" t="str">
        <f>" 00"</f>
        <v xml:space="preserve"> 00</v>
      </c>
      <c r="I1123">
        <v>0.01</v>
      </c>
      <c r="J1123">
        <v>9999999.9900000002</v>
      </c>
      <c r="K1123" t="s">
        <v>934</v>
      </c>
      <c r="L1123" t="s">
        <v>907</v>
      </c>
      <c r="P1123" t="s">
        <v>107</v>
      </c>
      <c r="Q1123" t="s">
        <v>107</v>
      </c>
      <c r="R1123" t="s">
        <v>365</v>
      </c>
    </row>
    <row r="1124" spans="1:18" x14ac:dyDescent="0.25">
      <c r="A1124" t="str">
        <f>"84036"</f>
        <v>84036</v>
      </c>
      <c r="B1124" t="str">
        <f>"07020"</f>
        <v>07020</v>
      </c>
      <c r="C1124" t="str">
        <f>"1700"</f>
        <v>1700</v>
      </c>
      <c r="D1124" t="str">
        <f>"84036"</f>
        <v>84036</v>
      </c>
      <c r="E1124" t="s">
        <v>945</v>
      </c>
      <c r="F1124" t="s">
        <v>904</v>
      </c>
      <c r="G1124" t="str">
        <f>""</f>
        <v/>
      </c>
      <c r="H1124" t="str">
        <f>" 00"</f>
        <v xml:space="preserve"> 00</v>
      </c>
      <c r="I1124">
        <v>0.01</v>
      </c>
      <c r="J1124">
        <v>9999999.9900000002</v>
      </c>
      <c r="K1124" t="s">
        <v>946</v>
      </c>
      <c r="L1124" t="s">
        <v>947</v>
      </c>
      <c r="M1124" t="s">
        <v>59</v>
      </c>
      <c r="P1124" t="s">
        <v>107</v>
      </c>
      <c r="Q1124" t="s">
        <v>107</v>
      </c>
      <c r="R1124" t="s">
        <v>946</v>
      </c>
    </row>
    <row r="1125" spans="1:18" x14ac:dyDescent="0.25">
      <c r="A1125" t="str">
        <f>"84098"</f>
        <v>84098</v>
      </c>
      <c r="B1125" t="str">
        <f>"07020"</f>
        <v>07020</v>
      </c>
      <c r="C1125" t="str">
        <f>"1700"</f>
        <v>1700</v>
      </c>
      <c r="D1125" t="str">
        <f>"84098"</f>
        <v>84098</v>
      </c>
      <c r="E1125" t="s">
        <v>995</v>
      </c>
      <c r="F1125" t="s">
        <v>904</v>
      </c>
      <c r="G1125" t="str">
        <f>""</f>
        <v/>
      </c>
      <c r="H1125" t="str">
        <f>" 00"</f>
        <v xml:space="preserve"> 00</v>
      </c>
      <c r="I1125">
        <v>0.01</v>
      </c>
      <c r="J1125">
        <v>9999999.9900000002</v>
      </c>
      <c r="K1125" t="s">
        <v>996</v>
      </c>
      <c r="L1125" t="s">
        <v>103</v>
      </c>
      <c r="P1125" t="s">
        <v>107</v>
      </c>
      <c r="Q1125" t="s">
        <v>107</v>
      </c>
      <c r="R1125" t="s">
        <v>103</v>
      </c>
    </row>
    <row r="1126" spans="1:18" x14ac:dyDescent="0.25">
      <c r="A1126" t="str">
        <f>"10001"</f>
        <v>10001</v>
      </c>
      <c r="B1126" t="str">
        <f>"01440"</f>
        <v>01440</v>
      </c>
      <c r="C1126" t="str">
        <f>"1300"</f>
        <v>1300</v>
      </c>
      <c r="D1126" t="str">
        <f>"01440"</f>
        <v>01440</v>
      </c>
      <c r="E1126" t="s">
        <v>20</v>
      </c>
      <c r="F1126" t="s">
        <v>116</v>
      </c>
      <c r="G1126" t="str">
        <f>""</f>
        <v/>
      </c>
      <c r="H1126" t="str">
        <f>" 00"</f>
        <v xml:space="preserve"> 00</v>
      </c>
      <c r="I1126">
        <v>0.01</v>
      </c>
      <c r="J1126">
        <v>9999999.9900000002</v>
      </c>
      <c r="K1126" t="s">
        <v>117</v>
      </c>
      <c r="L1126" t="s">
        <v>56</v>
      </c>
      <c r="M1126" t="s">
        <v>57</v>
      </c>
      <c r="N1126" t="s">
        <v>58</v>
      </c>
      <c r="P1126" t="s">
        <v>29</v>
      </c>
      <c r="Q1126" t="s">
        <v>29</v>
      </c>
      <c r="R1126" t="s">
        <v>59</v>
      </c>
    </row>
    <row r="1127" spans="1:18" x14ac:dyDescent="0.25">
      <c r="A1127" t="str">
        <f>"10001"</f>
        <v>10001</v>
      </c>
      <c r="B1127" t="str">
        <f>"01441"</f>
        <v>01441</v>
      </c>
      <c r="C1127" t="str">
        <f>"1300"</f>
        <v>1300</v>
      </c>
      <c r="D1127" t="str">
        <f>"01441"</f>
        <v>01441</v>
      </c>
      <c r="E1127" t="s">
        <v>20</v>
      </c>
      <c r="F1127" t="s">
        <v>118</v>
      </c>
      <c r="G1127" t="str">
        <f>""</f>
        <v/>
      </c>
      <c r="H1127" t="str">
        <f>" 00"</f>
        <v xml:space="preserve"> 00</v>
      </c>
      <c r="I1127">
        <v>0.01</v>
      </c>
      <c r="J1127">
        <v>9999999.9900000002</v>
      </c>
      <c r="K1127" t="s">
        <v>117</v>
      </c>
      <c r="L1127" t="s">
        <v>56</v>
      </c>
      <c r="M1127" t="s">
        <v>57</v>
      </c>
      <c r="N1127" t="s">
        <v>58</v>
      </c>
      <c r="P1127" t="s">
        <v>29</v>
      </c>
      <c r="Q1127" t="s">
        <v>29</v>
      </c>
      <c r="R1127" t="s">
        <v>59</v>
      </c>
    </row>
    <row r="1128" spans="1:18" x14ac:dyDescent="0.25">
      <c r="A1128" t="str">
        <f>"10001"</f>
        <v>10001</v>
      </c>
      <c r="B1128" t="str">
        <f>"01520"</f>
        <v>01520</v>
      </c>
      <c r="C1128" t="str">
        <f>"1100"</f>
        <v>1100</v>
      </c>
      <c r="D1128" t="str">
        <f>"01520"</f>
        <v>01520</v>
      </c>
      <c r="E1128" t="s">
        <v>20</v>
      </c>
      <c r="F1128" t="s">
        <v>125</v>
      </c>
      <c r="G1128" t="str">
        <f>""</f>
        <v/>
      </c>
      <c r="H1128" t="str">
        <f>" 00"</f>
        <v xml:space="preserve"> 00</v>
      </c>
      <c r="I1128">
        <v>0.01</v>
      </c>
      <c r="J1128">
        <v>9999999.9900000002</v>
      </c>
      <c r="K1128" t="s">
        <v>117</v>
      </c>
      <c r="L1128" t="s">
        <v>56</v>
      </c>
      <c r="M1128" t="s">
        <v>57</v>
      </c>
      <c r="N1128" t="s">
        <v>58</v>
      </c>
      <c r="P1128" t="s">
        <v>29</v>
      </c>
      <c r="Q1128" t="s">
        <v>29</v>
      </c>
      <c r="R1128" t="s">
        <v>59</v>
      </c>
    </row>
    <row r="1129" spans="1:18" x14ac:dyDescent="0.25">
      <c r="A1129" t="str">
        <f>"11008"</f>
        <v>11008</v>
      </c>
      <c r="B1129" t="str">
        <f>"01440"</f>
        <v>01440</v>
      </c>
      <c r="C1129" t="str">
        <f>"1300"</f>
        <v>1300</v>
      </c>
      <c r="D1129" t="str">
        <f>""</f>
        <v/>
      </c>
      <c r="E1129" t="s">
        <v>411</v>
      </c>
      <c r="F1129" t="s">
        <v>116</v>
      </c>
      <c r="G1129" t="str">
        <f>""</f>
        <v/>
      </c>
      <c r="H1129" t="str">
        <f>" 00"</f>
        <v xml:space="preserve"> 00</v>
      </c>
      <c r="I1129">
        <v>0.01</v>
      </c>
      <c r="J1129">
        <v>9999999.9900000002</v>
      </c>
      <c r="K1129" t="s">
        <v>117</v>
      </c>
      <c r="L1129" t="s">
        <v>56</v>
      </c>
      <c r="M1129" t="s">
        <v>57</v>
      </c>
      <c r="N1129" t="s">
        <v>58</v>
      </c>
      <c r="P1129" t="s">
        <v>29</v>
      </c>
      <c r="Q1129" t="s">
        <v>29</v>
      </c>
      <c r="R1129" t="s">
        <v>59</v>
      </c>
    </row>
    <row r="1130" spans="1:18" x14ac:dyDescent="0.25">
      <c r="A1130" t="str">
        <f>"11037"</f>
        <v>11037</v>
      </c>
      <c r="B1130" t="str">
        <f>"01441"</f>
        <v>01441</v>
      </c>
      <c r="C1130" t="str">
        <f>"1300"</f>
        <v>1300</v>
      </c>
      <c r="D1130" t="str">
        <f>""</f>
        <v/>
      </c>
      <c r="E1130" t="s">
        <v>434</v>
      </c>
      <c r="F1130" t="s">
        <v>118</v>
      </c>
      <c r="G1130" t="str">
        <f>""</f>
        <v/>
      </c>
      <c r="H1130" t="str">
        <f>" 00"</f>
        <v xml:space="preserve"> 00</v>
      </c>
      <c r="I1130">
        <v>0.01</v>
      </c>
      <c r="J1130">
        <v>9999999.9900000002</v>
      </c>
      <c r="K1130" t="s">
        <v>117</v>
      </c>
      <c r="L1130" t="s">
        <v>56</v>
      </c>
      <c r="M1130" t="s">
        <v>57</v>
      </c>
      <c r="N1130" t="s">
        <v>58</v>
      </c>
      <c r="P1130" t="s">
        <v>29</v>
      </c>
      <c r="Q1130" t="s">
        <v>29</v>
      </c>
      <c r="R1130" t="s">
        <v>59</v>
      </c>
    </row>
    <row r="1131" spans="1:18" x14ac:dyDescent="0.25">
      <c r="A1131" t="str">
        <f>"10001"</f>
        <v>10001</v>
      </c>
      <c r="B1131" t="str">
        <f>"01720"</f>
        <v>01720</v>
      </c>
      <c r="C1131" t="str">
        <f>"1100"</f>
        <v>1100</v>
      </c>
      <c r="D1131" t="str">
        <f>"01720"</f>
        <v>01720</v>
      </c>
      <c r="E1131" t="s">
        <v>20</v>
      </c>
      <c r="F1131" t="s">
        <v>157</v>
      </c>
      <c r="G1131" t="str">
        <f>""</f>
        <v/>
      </c>
      <c r="H1131" t="str">
        <f>" 20"</f>
        <v xml:space="preserve"> 20</v>
      </c>
      <c r="I1131">
        <v>500.01</v>
      </c>
      <c r="J1131">
        <v>9999999.9900000002</v>
      </c>
      <c r="K1131" t="s">
        <v>158</v>
      </c>
      <c r="L1131" t="s">
        <v>140</v>
      </c>
      <c r="M1131" t="s">
        <v>148</v>
      </c>
      <c r="P1131" t="s">
        <v>24</v>
      </c>
      <c r="Q1131" t="s">
        <v>24</v>
      </c>
      <c r="R1131" t="s">
        <v>139</v>
      </c>
    </row>
    <row r="1132" spans="1:18" x14ac:dyDescent="0.25">
      <c r="A1132" t="str">
        <f>"84028"</f>
        <v>84028</v>
      </c>
      <c r="B1132" t="str">
        <f>"07020"</f>
        <v>07020</v>
      </c>
      <c r="C1132" t="str">
        <f>"1700"</f>
        <v>1700</v>
      </c>
      <c r="D1132" t="str">
        <f>"84028"</f>
        <v>84028</v>
      </c>
      <c r="E1132" t="s">
        <v>938</v>
      </c>
      <c r="F1132" t="s">
        <v>904</v>
      </c>
      <c r="G1132" t="str">
        <f>""</f>
        <v/>
      </c>
      <c r="H1132" t="str">
        <f>" 00"</f>
        <v xml:space="preserve"> 00</v>
      </c>
      <c r="I1132">
        <v>0.01</v>
      </c>
      <c r="J1132">
        <v>9999999.9900000002</v>
      </c>
      <c r="K1132" t="s">
        <v>939</v>
      </c>
      <c r="L1132" t="s">
        <v>365</v>
      </c>
      <c r="P1132" t="s">
        <v>107</v>
      </c>
      <c r="Q1132" t="s">
        <v>107</v>
      </c>
      <c r="R1132" t="s">
        <v>365</v>
      </c>
    </row>
    <row r="1133" spans="1:18" x14ac:dyDescent="0.25">
      <c r="A1133" t="str">
        <f>"10001"</f>
        <v>10001</v>
      </c>
      <c r="B1133" t="str">
        <f>"03015"</f>
        <v>03015</v>
      </c>
      <c r="C1133" t="str">
        <f>"1400"</f>
        <v>1400</v>
      </c>
      <c r="D1133" t="str">
        <f>"03015"</f>
        <v>03015</v>
      </c>
      <c r="E1133" t="s">
        <v>20</v>
      </c>
      <c r="F1133" t="s">
        <v>220</v>
      </c>
      <c r="G1133" t="str">
        <f>""</f>
        <v/>
      </c>
      <c r="H1133" t="str">
        <f>" 00"</f>
        <v xml:space="preserve"> 00</v>
      </c>
      <c r="I1133">
        <v>0.01</v>
      </c>
      <c r="J1133">
        <v>9999999.9900000002</v>
      </c>
      <c r="K1133" t="s">
        <v>221</v>
      </c>
      <c r="L1133" t="s">
        <v>222</v>
      </c>
      <c r="P1133" t="s">
        <v>24</v>
      </c>
      <c r="Q1133" t="s">
        <v>24</v>
      </c>
      <c r="R1133" t="s">
        <v>222</v>
      </c>
    </row>
    <row r="1134" spans="1:18" x14ac:dyDescent="0.25">
      <c r="A1134" t="str">
        <f>"10001"</f>
        <v>10001</v>
      </c>
      <c r="B1134" t="str">
        <f>"00164"</f>
        <v>00164</v>
      </c>
      <c r="C1134" t="str">
        <f>"1400"</f>
        <v>1400</v>
      </c>
      <c r="D1134" t="str">
        <f>"00164"</f>
        <v>00164</v>
      </c>
      <c r="E1134" t="s">
        <v>20</v>
      </c>
      <c r="F1134" t="s">
        <v>33</v>
      </c>
      <c r="G1134" t="str">
        <f>""</f>
        <v/>
      </c>
      <c r="H1134" t="str">
        <f>" 00"</f>
        <v xml:space="preserve"> 00</v>
      </c>
      <c r="I1134">
        <v>0.01</v>
      </c>
      <c r="J1134">
        <v>9999999.9900000002</v>
      </c>
      <c r="K1134" t="s">
        <v>32</v>
      </c>
      <c r="L1134" t="s">
        <v>34</v>
      </c>
      <c r="P1134" t="s">
        <v>24</v>
      </c>
      <c r="Q1134" t="s">
        <v>24</v>
      </c>
      <c r="R1134" t="s">
        <v>35</v>
      </c>
    </row>
    <row r="1135" spans="1:18" x14ac:dyDescent="0.25">
      <c r="A1135" t="str">
        <f>"10001"</f>
        <v>10001</v>
      </c>
      <c r="B1135" t="str">
        <f>"04010"</f>
        <v>04010</v>
      </c>
      <c r="C1135" t="str">
        <f>"1400"</f>
        <v>1400</v>
      </c>
      <c r="D1135" t="str">
        <f>"04010"</f>
        <v>04010</v>
      </c>
      <c r="E1135" t="s">
        <v>20</v>
      </c>
      <c r="F1135" t="s">
        <v>338</v>
      </c>
      <c r="G1135" t="str">
        <f>""</f>
        <v/>
      </c>
      <c r="H1135" t="str">
        <f>" 00"</f>
        <v xml:space="preserve"> 00</v>
      </c>
      <c r="I1135">
        <v>0.01</v>
      </c>
      <c r="J1135">
        <v>9999999.9900000002</v>
      </c>
      <c r="K1135" t="s">
        <v>32</v>
      </c>
      <c r="L1135" t="s">
        <v>34</v>
      </c>
      <c r="P1135" t="s">
        <v>24</v>
      </c>
      <c r="Q1135" t="s">
        <v>24</v>
      </c>
      <c r="R1135" t="s">
        <v>35</v>
      </c>
    </row>
    <row r="1136" spans="1:18" x14ac:dyDescent="0.25">
      <c r="A1136" t="str">
        <f>"10001"</f>
        <v>10001</v>
      </c>
      <c r="B1136" t="str">
        <f>"04020"</f>
        <v>04020</v>
      </c>
      <c r="C1136" t="str">
        <f>"1400"</f>
        <v>1400</v>
      </c>
      <c r="D1136" t="str">
        <f>"04020"</f>
        <v>04020</v>
      </c>
      <c r="E1136" t="s">
        <v>20</v>
      </c>
      <c r="F1136" t="s">
        <v>341</v>
      </c>
      <c r="G1136" t="str">
        <f>""</f>
        <v/>
      </c>
      <c r="H1136" t="str">
        <f>" 00"</f>
        <v xml:space="preserve"> 00</v>
      </c>
      <c r="I1136">
        <v>0.01</v>
      </c>
      <c r="J1136">
        <v>9999999.9900000002</v>
      </c>
      <c r="K1136" t="s">
        <v>32</v>
      </c>
      <c r="L1136" t="s">
        <v>34</v>
      </c>
      <c r="P1136" t="s">
        <v>24</v>
      </c>
      <c r="Q1136" t="s">
        <v>24</v>
      </c>
      <c r="R1136" t="s">
        <v>35</v>
      </c>
    </row>
    <row r="1137" spans="1:18" x14ac:dyDescent="0.25">
      <c r="A1137" t="str">
        <f>"12001"</f>
        <v>12001</v>
      </c>
      <c r="B1137" t="str">
        <f>"04010"</f>
        <v>04010</v>
      </c>
      <c r="C1137" t="str">
        <f>"1400"</f>
        <v>1400</v>
      </c>
      <c r="D1137" t="str">
        <f>"12001"</f>
        <v>12001</v>
      </c>
      <c r="E1137" t="s">
        <v>450</v>
      </c>
      <c r="F1137" t="s">
        <v>338</v>
      </c>
      <c r="G1137" t="str">
        <f>""</f>
        <v/>
      </c>
      <c r="H1137" t="str">
        <f>" 00"</f>
        <v xml:space="preserve"> 00</v>
      </c>
      <c r="I1137">
        <v>0.01</v>
      </c>
      <c r="J1137">
        <v>9999999.9900000002</v>
      </c>
      <c r="K1137" t="s">
        <v>32</v>
      </c>
      <c r="L1137" t="s">
        <v>34</v>
      </c>
      <c r="P1137" t="s">
        <v>326</v>
      </c>
      <c r="Q1137" t="s">
        <v>326</v>
      </c>
      <c r="R1137" t="s">
        <v>451</v>
      </c>
    </row>
    <row r="1138" spans="1:18" x14ac:dyDescent="0.25">
      <c r="A1138" t="str">
        <f>"12002"</f>
        <v>12002</v>
      </c>
      <c r="B1138" t="str">
        <f>"04010"</f>
        <v>04010</v>
      </c>
      <c r="C1138" t="str">
        <f>"1400"</f>
        <v>1400</v>
      </c>
      <c r="D1138" t="str">
        <f>""</f>
        <v/>
      </c>
      <c r="E1138" t="s">
        <v>452</v>
      </c>
      <c r="F1138" t="s">
        <v>338</v>
      </c>
      <c r="G1138" t="str">
        <f>""</f>
        <v/>
      </c>
      <c r="H1138" t="str">
        <f>" 00"</f>
        <v xml:space="preserve"> 00</v>
      </c>
      <c r="I1138">
        <v>0.01</v>
      </c>
      <c r="J1138">
        <v>9999999.9900000002</v>
      </c>
      <c r="K1138" t="s">
        <v>32</v>
      </c>
      <c r="L1138" t="s">
        <v>34</v>
      </c>
      <c r="P1138" t="s">
        <v>326</v>
      </c>
      <c r="Q1138" t="s">
        <v>326</v>
      </c>
      <c r="R1138" t="s">
        <v>453</v>
      </c>
    </row>
    <row r="1139" spans="1:18" x14ac:dyDescent="0.25">
      <c r="A1139" t="str">
        <f>"18044"</f>
        <v>18044</v>
      </c>
      <c r="B1139" t="str">
        <f>"04010"</f>
        <v>04010</v>
      </c>
      <c r="C1139" t="str">
        <f>"1400"</f>
        <v>1400</v>
      </c>
      <c r="D1139" t="str">
        <f>"18044"</f>
        <v>18044</v>
      </c>
      <c r="E1139" t="s">
        <v>551</v>
      </c>
      <c r="F1139" t="s">
        <v>338</v>
      </c>
      <c r="G1139" t="str">
        <f>""</f>
        <v/>
      </c>
      <c r="H1139" t="str">
        <f>" 00"</f>
        <v xml:space="preserve"> 00</v>
      </c>
      <c r="I1139">
        <v>0.01</v>
      </c>
      <c r="J1139">
        <v>9999999.9900000002</v>
      </c>
      <c r="K1139" t="s">
        <v>32</v>
      </c>
      <c r="L1139" t="s">
        <v>34</v>
      </c>
      <c r="P1139" t="s">
        <v>24</v>
      </c>
      <c r="Q1139" t="s">
        <v>24</v>
      </c>
      <c r="R1139" t="s">
        <v>451</v>
      </c>
    </row>
    <row r="1140" spans="1:18" x14ac:dyDescent="0.25">
      <c r="A1140" t="str">
        <f>"84160"</f>
        <v>84160</v>
      </c>
      <c r="B1140" t="str">
        <f>"07020"</f>
        <v>07020</v>
      </c>
      <c r="C1140" t="str">
        <f>"1700"</f>
        <v>1700</v>
      </c>
      <c r="D1140" t="str">
        <f>"84160"</f>
        <v>84160</v>
      </c>
      <c r="E1140" t="s">
        <v>1035</v>
      </c>
      <c r="F1140" t="s">
        <v>904</v>
      </c>
      <c r="G1140" t="str">
        <f>""</f>
        <v/>
      </c>
      <c r="H1140" t="str">
        <f>" 00"</f>
        <v xml:space="preserve"> 00</v>
      </c>
      <c r="I1140">
        <v>0.01</v>
      </c>
      <c r="J1140">
        <v>9999999.9900000002</v>
      </c>
      <c r="K1140" t="s">
        <v>1036</v>
      </c>
      <c r="L1140" t="s">
        <v>139</v>
      </c>
      <c r="M1140" t="s">
        <v>1037</v>
      </c>
      <c r="P1140" t="s">
        <v>107</v>
      </c>
      <c r="Q1140" t="s">
        <v>107</v>
      </c>
      <c r="R1140" t="s">
        <v>1036</v>
      </c>
    </row>
    <row r="1141" spans="1:18" x14ac:dyDescent="0.25">
      <c r="A1141" t="str">
        <f>"10001"</f>
        <v>10001</v>
      </c>
      <c r="B1141" t="str">
        <f>"01765"</f>
        <v>01765</v>
      </c>
      <c r="C1141" t="str">
        <f>"1100"</f>
        <v>1100</v>
      </c>
      <c r="D1141" t="str">
        <f>"01765"</f>
        <v>01765</v>
      </c>
      <c r="E1141" t="s">
        <v>20</v>
      </c>
      <c r="F1141" t="s">
        <v>167</v>
      </c>
      <c r="G1141" t="str">
        <f>""</f>
        <v/>
      </c>
      <c r="H1141" t="str">
        <f>" 20"</f>
        <v xml:space="preserve"> 20</v>
      </c>
      <c r="I1141">
        <v>500.01</v>
      </c>
      <c r="J1141">
        <v>9999999.9900000002</v>
      </c>
      <c r="K1141" t="s">
        <v>168</v>
      </c>
      <c r="L1141" t="s">
        <v>140</v>
      </c>
      <c r="M1141" t="s">
        <v>148</v>
      </c>
      <c r="P1141" t="s">
        <v>24</v>
      </c>
      <c r="Q1141" t="s">
        <v>24</v>
      </c>
      <c r="R1141" t="s">
        <v>139</v>
      </c>
    </row>
    <row r="1142" spans="1:18" x14ac:dyDescent="0.25">
      <c r="A1142" t="str">
        <f>"84228"</f>
        <v>84228</v>
      </c>
      <c r="B1142" t="str">
        <f>"07020"</f>
        <v>07020</v>
      </c>
      <c r="C1142" t="str">
        <f>"1700"</f>
        <v>1700</v>
      </c>
      <c r="D1142" t="str">
        <f>"84228"</f>
        <v>84228</v>
      </c>
      <c r="E1142" t="s">
        <v>1073</v>
      </c>
      <c r="F1142" t="s">
        <v>904</v>
      </c>
      <c r="G1142" t="str">
        <f>""</f>
        <v/>
      </c>
      <c r="H1142" t="str">
        <f>" 00"</f>
        <v xml:space="preserve"> 00</v>
      </c>
      <c r="I1142">
        <v>0.01</v>
      </c>
      <c r="J1142">
        <v>9999999.9900000002</v>
      </c>
      <c r="K1142" t="s">
        <v>1074</v>
      </c>
      <c r="L1142" t="s">
        <v>1075</v>
      </c>
      <c r="P1142" t="s">
        <v>107</v>
      </c>
      <c r="Q1142" t="s">
        <v>107</v>
      </c>
      <c r="R1142" t="s">
        <v>1074</v>
      </c>
    </row>
    <row r="1143" spans="1:18" x14ac:dyDescent="0.25">
      <c r="A1143" t="str">
        <f>"84041"</f>
        <v>84041</v>
      </c>
      <c r="B1143" t="str">
        <f>"07020"</f>
        <v>07020</v>
      </c>
      <c r="C1143" t="str">
        <f>"1700"</f>
        <v>1700</v>
      </c>
      <c r="D1143" t="str">
        <f>"84041"</f>
        <v>84041</v>
      </c>
      <c r="E1143" t="s">
        <v>950</v>
      </c>
      <c r="F1143" t="s">
        <v>904</v>
      </c>
      <c r="G1143" t="str">
        <f>""</f>
        <v/>
      </c>
      <c r="H1143" t="str">
        <f>" 00"</f>
        <v xml:space="preserve"> 00</v>
      </c>
      <c r="I1143">
        <v>0.01</v>
      </c>
      <c r="J1143">
        <v>9999999.9900000002</v>
      </c>
      <c r="K1143" t="s">
        <v>951</v>
      </c>
      <c r="L1143" t="s">
        <v>59</v>
      </c>
      <c r="P1143" t="s">
        <v>107</v>
      </c>
      <c r="Q1143" t="s">
        <v>107</v>
      </c>
      <c r="R1143" t="s">
        <v>59</v>
      </c>
    </row>
    <row r="1144" spans="1:18" x14ac:dyDescent="0.25">
      <c r="A1144" t="str">
        <f>"84258"</f>
        <v>84258</v>
      </c>
      <c r="B1144" t="str">
        <f>"07020"</f>
        <v>07020</v>
      </c>
      <c r="C1144" t="str">
        <f>"1700"</f>
        <v>1700</v>
      </c>
      <c r="D1144" t="str">
        <f>"84258"</f>
        <v>84258</v>
      </c>
      <c r="E1144" t="s">
        <v>1104</v>
      </c>
      <c r="F1144" t="s">
        <v>904</v>
      </c>
      <c r="G1144" t="str">
        <f>""</f>
        <v/>
      </c>
      <c r="H1144" t="str">
        <f>" 00"</f>
        <v xml:space="preserve"> 00</v>
      </c>
      <c r="I1144">
        <v>0.01</v>
      </c>
      <c r="J1144">
        <v>9999999.9900000002</v>
      </c>
      <c r="K1144" t="s">
        <v>1105</v>
      </c>
      <c r="L1144" t="s">
        <v>1027</v>
      </c>
      <c r="P1144" t="s">
        <v>107</v>
      </c>
      <c r="Q1144" t="s">
        <v>107</v>
      </c>
      <c r="R1144" t="s">
        <v>365</v>
      </c>
    </row>
    <row r="1145" spans="1:18" x14ac:dyDescent="0.25">
      <c r="A1145" t="str">
        <f>"84004"</f>
        <v>84004</v>
      </c>
      <c r="B1145" t="str">
        <f>"07020"</f>
        <v>07020</v>
      </c>
      <c r="C1145" t="str">
        <f>"1700"</f>
        <v>1700</v>
      </c>
      <c r="D1145" t="str">
        <f>"84004"</f>
        <v>84004</v>
      </c>
      <c r="E1145" t="s">
        <v>905</v>
      </c>
      <c r="F1145" t="s">
        <v>904</v>
      </c>
      <c r="G1145" t="str">
        <f>""</f>
        <v/>
      </c>
      <c r="H1145" t="str">
        <f>" 00"</f>
        <v xml:space="preserve"> 00</v>
      </c>
      <c r="I1145">
        <v>0.01</v>
      </c>
      <c r="J1145">
        <v>9999999.9900000002</v>
      </c>
      <c r="K1145" t="s">
        <v>906</v>
      </c>
      <c r="L1145" t="s">
        <v>347</v>
      </c>
      <c r="P1145" t="s">
        <v>107</v>
      </c>
      <c r="Q1145" t="s">
        <v>107</v>
      </c>
      <c r="R1145" t="s">
        <v>907</v>
      </c>
    </row>
    <row r="1146" spans="1:18" x14ac:dyDescent="0.25">
      <c r="A1146" t="str">
        <f>"10001"</f>
        <v>10001</v>
      </c>
      <c r="B1146" t="str">
        <f>"01705"</f>
        <v>01705</v>
      </c>
      <c r="C1146" t="str">
        <f>"1100"</f>
        <v>1100</v>
      </c>
      <c r="D1146" t="str">
        <f>"01705"</f>
        <v>01705</v>
      </c>
      <c r="E1146" t="s">
        <v>20</v>
      </c>
      <c r="F1146" t="s">
        <v>153</v>
      </c>
      <c r="G1146" t="str">
        <f>""</f>
        <v/>
      </c>
      <c r="H1146" t="str">
        <f>" 20"</f>
        <v xml:space="preserve"> 20</v>
      </c>
      <c r="I1146">
        <v>500.01</v>
      </c>
      <c r="J1146">
        <v>9999999.9900000002</v>
      </c>
      <c r="K1146" t="s">
        <v>154</v>
      </c>
      <c r="L1146" t="s">
        <v>140</v>
      </c>
      <c r="M1146" t="s">
        <v>148</v>
      </c>
      <c r="P1146" t="s">
        <v>24</v>
      </c>
      <c r="Q1146" t="s">
        <v>24</v>
      </c>
      <c r="R1146" t="s">
        <v>139</v>
      </c>
    </row>
    <row r="1147" spans="1:18" x14ac:dyDescent="0.25">
      <c r="A1147" t="str">
        <f>"19326"</f>
        <v>19326</v>
      </c>
      <c r="B1147" t="str">
        <f>"01705"</f>
        <v>01705</v>
      </c>
      <c r="C1147" t="str">
        <f>"1300"</f>
        <v>1300</v>
      </c>
      <c r="D1147" t="str">
        <f>"19326"</f>
        <v>19326</v>
      </c>
      <c r="E1147" t="s">
        <v>677</v>
      </c>
      <c r="F1147" t="s">
        <v>153</v>
      </c>
      <c r="G1147" t="str">
        <f>"GR0019326"</f>
        <v>GR0019326</v>
      </c>
      <c r="H1147" t="str">
        <f>" 20"</f>
        <v xml:space="preserve"> 20</v>
      </c>
      <c r="I1147">
        <v>500.01</v>
      </c>
      <c r="J1147">
        <v>9999999.9900000002</v>
      </c>
      <c r="K1147" t="s">
        <v>154</v>
      </c>
      <c r="L1147" t="s">
        <v>140</v>
      </c>
      <c r="M1147" t="s">
        <v>148</v>
      </c>
      <c r="O1147" t="s">
        <v>154</v>
      </c>
      <c r="P1147" t="s">
        <v>24</v>
      </c>
      <c r="Q1147" t="s">
        <v>24</v>
      </c>
      <c r="R1147" t="s">
        <v>139</v>
      </c>
    </row>
    <row r="1148" spans="1:18" x14ac:dyDescent="0.25">
      <c r="A1148" t="str">
        <f>"84124"</f>
        <v>84124</v>
      </c>
      <c r="B1148" t="str">
        <f>"07020"</f>
        <v>07020</v>
      </c>
      <c r="C1148" t="str">
        <f>"1700"</f>
        <v>1700</v>
      </c>
      <c r="D1148" t="str">
        <f>"84124"</f>
        <v>84124</v>
      </c>
      <c r="E1148" t="s">
        <v>153</v>
      </c>
      <c r="F1148" t="s">
        <v>904</v>
      </c>
      <c r="G1148" t="str">
        <f>""</f>
        <v/>
      </c>
      <c r="H1148" t="str">
        <f>" 10"</f>
        <v xml:space="preserve"> 10</v>
      </c>
      <c r="I1148">
        <v>0.01</v>
      </c>
      <c r="J1148">
        <v>500</v>
      </c>
      <c r="K1148" t="s">
        <v>154</v>
      </c>
      <c r="L1148" t="s">
        <v>140</v>
      </c>
      <c r="P1148" t="s">
        <v>107</v>
      </c>
      <c r="Q1148" t="s">
        <v>107</v>
      </c>
      <c r="R1148" t="s">
        <v>139</v>
      </c>
    </row>
    <row r="1149" spans="1:18" x14ac:dyDescent="0.25">
      <c r="A1149" t="str">
        <f>"84124"</f>
        <v>84124</v>
      </c>
      <c r="B1149" t="str">
        <f>"07020"</f>
        <v>07020</v>
      </c>
      <c r="C1149" t="str">
        <f>"1700"</f>
        <v>1700</v>
      </c>
      <c r="D1149" t="str">
        <f>"84124"</f>
        <v>84124</v>
      </c>
      <c r="E1149" t="s">
        <v>153</v>
      </c>
      <c r="F1149" t="s">
        <v>904</v>
      </c>
      <c r="G1149" t="str">
        <f>""</f>
        <v/>
      </c>
      <c r="H1149" t="str">
        <f>" 20"</f>
        <v xml:space="preserve"> 20</v>
      </c>
      <c r="I1149">
        <v>500.01</v>
      </c>
      <c r="J1149">
        <v>9999999.9900000002</v>
      </c>
      <c r="K1149" t="s">
        <v>154</v>
      </c>
      <c r="L1149" t="s">
        <v>140</v>
      </c>
      <c r="P1149" t="s">
        <v>107</v>
      </c>
      <c r="Q1149" t="s">
        <v>107</v>
      </c>
      <c r="R1149" t="s">
        <v>139</v>
      </c>
    </row>
    <row r="1150" spans="1:18" x14ac:dyDescent="0.25">
      <c r="A1150" t="str">
        <f>"85014"</f>
        <v>85014</v>
      </c>
      <c r="B1150" t="str">
        <f>"07030"</f>
        <v>07030</v>
      </c>
      <c r="C1150" t="str">
        <f>"8000"</f>
        <v>8000</v>
      </c>
      <c r="D1150" t="str">
        <f>"85014"</f>
        <v>85014</v>
      </c>
      <c r="E1150" t="s">
        <v>1124</v>
      </c>
      <c r="F1150" t="s">
        <v>1121</v>
      </c>
      <c r="G1150" t="str">
        <f>""</f>
        <v/>
      </c>
      <c r="H1150" t="str">
        <f>" 00"</f>
        <v xml:space="preserve"> 00</v>
      </c>
      <c r="I1150">
        <v>0.01</v>
      </c>
      <c r="J1150">
        <v>9999999.9900000002</v>
      </c>
      <c r="K1150" t="s">
        <v>154</v>
      </c>
      <c r="L1150" t="s">
        <v>343</v>
      </c>
      <c r="M1150" t="s">
        <v>344</v>
      </c>
      <c r="P1150" t="s">
        <v>24</v>
      </c>
      <c r="Q1150" t="s">
        <v>24</v>
      </c>
      <c r="R1150" t="s">
        <v>1103</v>
      </c>
    </row>
    <row r="1151" spans="1:18" x14ac:dyDescent="0.25">
      <c r="A1151" t="str">
        <f>"10001"</f>
        <v>10001</v>
      </c>
      <c r="B1151" t="str">
        <f>"05150"</f>
        <v>05150</v>
      </c>
      <c r="C1151" t="str">
        <f>"1700"</f>
        <v>1700</v>
      </c>
      <c r="D1151" t="str">
        <f>"05150"</f>
        <v>05150</v>
      </c>
      <c r="E1151" t="s">
        <v>20</v>
      </c>
      <c r="F1151" t="s">
        <v>375</v>
      </c>
      <c r="G1151" t="str">
        <f>""</f>
        <v/>
      </c>
      <c r="H1151" t="str">
        <f>" 10"</f>
        <v xml:space="preserve"> 10</v>
      </c>
      <c r="I1151">
        <v>0.01</v>
      </c>
      <c r="J1151">
        <v>500</v>
      </c>
      <c r="K1151" t="s">
        <v>376</v>
      </c>
      <c r="L1151" t="s">
        <v>377</v>
      </c>
      <c r="P1151" t="s">
        <v>29</v>
      </c>
      <c r="Q1151" t="s">
        <v>29</v>
      </c>
      <c r="R1151" t="s">
        <v>377</v>
      </c>
    </row>
    <row r="1152" spans="1:18" x14ac:dyDescent="0.25">
      <c r="A1152" t="str">
        <f>"10001"</f>
        <v>10001</v>
      </c>
      <c r="B1152" t="str">
        <f>"05150"</f>
        <v>05150</v>
      </c>
      <c r="C1152" t="str">
        <f>"1700"</f>
        <v>1700</v>
      </c>
      <c r="D1152" t="str">
        <f>"05150"</f>
        <v>05150</v>
      </c>
      <c r="E1152" t="s">
        <v>20</v>
      </c>
      <c r="F1152" t="s">
        <v>375</v>
      </c>
      <c r="G1152" t="str">
        <f>""</f>
        <v/>
      </c>
      <c r="H1152" t="str">
        <f>" 20"</f>
        <v xml:space="preserve"> 20</v>
      </c>
      <c r="I1152">
        <v>500.01</v>
      </c>
      <c r="J1152">
        <v>9999999.9900000002</v>
      </c>
      <c r="K1152" t="s">
        <v>376</v>
      </c>
      <c r="L1152" t="s">
        <v>378</v>
      </c>
      <c r="P1152" t="s">
        <v>29</v>
      </c>
      <c r="Q1152" t="s">
        <v>29</v>
      </c>
      <c r="R1152" t="s">
        <v>377</v>
      </c>
    </row>
    <row r="1153" spans="1:18" x14ac:dyDescent="0.25">
      <c r="A1153" t="str">
        <f>"16020"</f>
        <v>16020</v>
      </c>
      <c r="B1153" t="str">
        <f>"05150"</f>
        <v>05150</v>
      </c>
      <c r="C1153" t="str">
        <f>"1700"</f>
        <v>1700</v>
      </c>
      <c r="D1153" t="str">
        <f>"16020"</f>
        <v>16020</v>
      </c>
      <c r="E1153" t="s">
        <v>492</v>
      </c>
      <c r="F1153" t="s">
        <v>375</v>
      </c>
      <c r="G1153" t="str">
        <f>""</f>
        <v/>
      </c>
      <c r="H1153" t="str">
        <f>" 00"</f>
        <v xml:space="preserve"> 00</v>
      </c>
      <c r="I1153">
        <v>0.01</v>
      </c>
      <c r="J1153">
        <v>9999999.9900000002</v>
      </c>
      <c r="K1153" t="s">
        <v>376</v>
      </c>
      <c r="L1153" t="s">
        <v>378</v>
      </c>
      <c r="P1153" t="s">
        <v>29</v>
      </c>
      <c r="Q1153" t="s">
        <v>29</v>
      </c>
      <c r="R1153" t="s">
        <v>377</v>
      </c>
    </row>
    <row r="1154" spans="1:18" x14ac:dyDescent="0.25">
      <c r="A1154" t="str">
        <f>"18092"</f>
        <v>18092</v>
      </c>
      <c r="B1154" t="str">
        <f>"05151"</f>
        <v>05151</v>
      </c>
      <c r="C1154" t="str">
        <f>"1100"</f>
        <v>1100</v>
      </c>
      <c r="D1154" t="str">
        <f>"05151A"</f>
        <v>05151A</v>
      </c>
      <c r="E1154" t="s">
        <v>590</v>
      </c>
      <c r="F1154" t="s">
        <v>590</v>
      </c>
      <c r="G1154" t="str">
        <f>""</f>
        <v/>
      </c>
      <c r="H1154" t="str">
        <f>" 00"</f>
        <v xml:space="preserve"> 00</v>
      </c>
      <c r="I1154">
        <v>0.01</v>
      </c>
      <c r="J1154">
        <v>9999999.9900000002</v>
      </c>
      <c r="K1154" t="s">
        <v>376</v>
      </c>
      <c r="L1154" t="s">
        <v>378</v>
      </c>
      <c r="P1154" t="s">
        <v>29</v>
      </c>
      <c r="Q1154" t="s">
        <v>29</v>
      </c>
      <c r="R1154" t="s">
        <v>377</v>
      </c>
    </row>
    <row r="1155" spans="1:18" x14ac:dyDescent="0.25">
      <c r="A1155" t="str">
        <f>"18092"</f>
        <v>18092</v>
      </c>
      <c r="B1155" t="str">
        <f>"05152"</f>
        <v>05152</v>
      </c>
      <c r="C1155" t="str">
        <f>"1700"</f>
        <v>1700</v>
      </c>
      <c r="D1155" t="str">
        <f>"05152A"</f>
        <v>05152A</v>
      </c>
      <c r="E1155" t="s">
        <v>590</v>
      </c>
      <c r="F1155" t="s">
        <v>591</v>
      </c>
      <c r="G1155" t="str">
        <f>""</f>
        <v/>
      </c>
      <c r="H1155" t="str">
        <f>" 00"</f>
        <v xml:space="preserve"> 00</v>
      </c>
      <c r="I1155">
        <v>0.01</v>
      </c>
      <c r="J1155">
        <v>9999999.9900000002</v>
      </c>
      <c r="K1155" t="s">
        <v>376</v>
      </c>
      <c r="L1155" t="s">
        <v>378</v>
      </c>
      <c r="P1155" t="s">
        <v>29</v>
      </c>
      <c r="Q1155" t="s">
        <v>29</v>
      </c>
      <c r="R1155" t="s">
        <v>377</v>
      </c>
    </row>
    <row r="1156" spans="1:18" x14ac:dyDescent="0.25">
      <c r="A1156" t="str">
        <f>"18130"</f>
        <v>18130</v>
      </c>
      <c r="B1156" t="str">
        <f>"05150"</f>
        <v>05150</v>
      </c>
      <c r="C1156" t="str">
        <f>"1400"</f>
        <v>1400</v>
      </c>
      <c r="D1156" t="str">
        <f>"18130"</f>
        <v>18130</v>
      </c>
      <c r="E1156" t="s">
        <v>614</v>
      </c>
      <c r="F1156" t="s">
        <v>375</v>
      </c>
      <c r="G1156" t="str">
        <f>""</f>
        <v/>
      </c>
      <c r="H1156" t="str">
        <f>" 00"</f>
        <v xml:space="preserve"> 00</v>
      </c>
      <c r="I1156">
        <v>0.01</v>
      </c>
      <c r="J1156">
        <v>9999999.9900000002</v>
      </c>
      <c r="K1156" t="s">
        <v>376</v>
      </c>
      <c r="L1156" t="s">
        <v>615</v>
      </c>
      <c r="P1156" t="s">
        <v>29</v>
      </c>
      <c r="Q1156" t="s">
        <v>29</v>
      </c>
      <c r="R1156" t="s">
        <v>377</v>
      </c>
    </row>
    <row r="1157" spans="1:18" x14ac:dyDescent="0.25">
      <c r="A1157" t="str">
        <f>"18609"</f>
        <v>18609</v>
      </c>
      <c r="B1157" t="str">
        <f>"05150"</f>
        <v>05150</v>
      </c>
      <c r="C1157" t="str">
        <f>"1800"</f>
        <v>1800</v>
      </c>
      <c r="D1157" t="str">
        <f>""</f>
        <v/>
      </c>
      <c r="E1157" t="s">
        <v>660</v>
      </c>
      <c r="F1157" t="s">
        <v>375</v>
      </c>
      <c r="G1157" t="str">
        <f>""</f>
        <v/>
      </c>
      <c r="H1157" t="str">
        <f>" 00"</f>
        <v xml:space="preserve"> 00</v>
      </c>
      <c r="I1157">
        <v>0.01</v>
      </c>
      <c r="J1157">
        <v>9999999.9900000002</v>
      </c>
      <c r="K1157" t="s">
        <v>376</v>
      </c>
      <c r="L1157" t="s">
        <v>378</v>
      </c>
      <c r="P1157" t="s">
        <v>29</v>
      </c>
      <c r="Q1157" t="s">
        <v>29</v>
      </c>
      <c r="R1157" t="s">
        <v>377</v>
      </c>
    </row>
    <row r="1158" spans="1:18" x14ac:dyDescent="0.25">
      <c r="A1158" t="str">
        <f>"84047"</f>
        <v>84047</v>
      </c>
      <c r="B1158" t="str">
        <f>"07020"</f>
        <v>07020</v>
      </c>
      <c r="C1158" t="str">
        <f>"1700"</f>
        <v>1700</v>
      </c>
      <c r="D1158" t="str">
        <f>"84047"</f>
        <v>84047</v>
      </c>
      <c r="E1158" t="s">
        <v>958</v>
      </c>
      <c r="F1158" t="s">
        <v>904</v>
      </c>
      <c r="G1158" t="str">
        <f>""</f>
        <v/>
      </c>
      <c r="H1158" t="str">
        <f>" 00"</f>
        <v xml:space="preserve"> 00</v>
      </c>
      <c r="I1158">
        <v>0.01</v>
      </c>
      <c r="J1158">
        <v>9999999.9900000002</v>
      </c>
      <c r="K1158" t="s">
        <v>376</v>
      </c>
      <c r="L1158" t="s">
        <v>378</v>
      </c>
      <c r="P1158" t="s">
        <v>107</v>
      </c>
      <c r="Q1158" t="s">
        <v>107</v>
      </c>
      <c r="R1158" t="s">
        <v>378</v>
      </c>
    </row>
    <row r="1159" spans="1:18" x14ac:dyDescent="0.25">
      <c r="A1159" t="str">
        <f>"84186"</f>
        <v>84186</v>
      </c>
      <c r="B1159" t="str">
        <f>"07020"</f>
        <v>07020</v>
      </c>
      <c r="C1159" t="str">
        <f>"1700"</f>
        <v>1700</v>
      </c>
      <c r="D1159" t="str">
        <f>"84186"</f>
        <v>84186</v>
      </c>
      <c r="E1159" t="s">
        <v>1044</v>
      </c>
      <c r="F1159" t="s">
        <v>904</v>
      </c>
      <c r="G1159" t="str">
        <f>""</f>
        <v/>
      </c>
      <c r="H1159" t="str">
        <f>" 00"</f>
        <v xml:space="preserve"> 00</v>
      </c>
      <c r="I1159">
        <v>0.01</v>
      </c>
      <c r="J1159">
        <v>9999999.9900000002</v>
      </c>
      <c r="K1159" t="s">
        <v>376</v>
      </c>
      <c r="L1159" t="s">
        <v>378</v>
      </c>
      <c r="P1159" t="s">
        <v>107</v>
      </c>
      <c r="Q1159" t="s">
        <v>107</v>
      </c>
      <c r="R1159" t="s">
        <v>378</v>
      </c>
    </row>
    <row r="1160" spans="1:18" x14ac:dyDescent="0.25">
      <c r="A1160" t="str">
        <f>"84229"</f>
        <v>84229</v>
      </c>
      <c r="B1160" t="str">
        <f>"07020"</f>
        <v>07020</v>
      </c>
      <c r="C1160" t="str">
        <f>"1700"</f>
        <v>1700</v>
      </c>
      <c r="D1160" t="str">
        <f>"84229"</f>
        <v>84229</v>
      </c>
      <c r="E1160" t="s">
        <v>1076</v>
      </c>
      <c r="F1160" t="s">
        <v>904</v>
      </c>
      <c r="G1160" t="str">
        <f>""</f>
        <v/>
      </c>
      <c r="H1160" t="str">
        <f>" 00"</f>
        <v xml:space="preserve"> 00</v>
      </c>
      <c r="I1160">
        <v>0.01</v>
      </c>
      <c r="J1160">
        <v>9999999.9900000002</v>
      </c>
      <c r="K1160" t="s">
        <v>376</v>
      </c>
      <c r="L1160" t="s">
        <v>378</v>
      </c>
      <c r="P1160" t="s">
        <v>107</v>
      </c>
      <c r="Q1160" t="s">
        <v>107</v>
      </c>
      <c r="R1160" t="s">
        <v>376</v>
      </c>
    </row>
    <row r="1161" spans="1:18" x14ac:dyDescent="0.25">
      <c r="A1161" t="str">
        <f>"85124"</f>
        <v>85124</v>
      </c>
      <c r="B1161" t="str">
        <f>"07030"</f>
        <v>07030</v>
      </c>
      <c r="C1161" t="str">
        <f>"8000"</f>
        <v>8000</v>
      </c>
      <c r="D1161" t="str">
        <f>"85124"</f>
        <v>85124</v>
      </c>
      <c r="E1161" t="s">
        <v>1136</v>
      </c>
      <c r="F1161" t="s">
        <v>1121</v>
      </c>
      <c r="G1161" t="str">
        <f>""</f>
        <v/>
      </c>
      <c r="H1161" t="str">
        <f>" 00"</f>
        <v xml:space="preserve"> 00</v>
      </c>
      <c r="I1161">
        <v>0.01</v>
      </c>
      <c r="J1161">
        <v>9999999.9900000002</v>
      </c>
      <c r="K1161" t="s">
        <v>376</v>
      </c>
      <c r="L1161" t="s">
        <v>378</v>
      </c>
      <c r="P1161" t="s">
        <v>29</v>
      </c>
      <c r="Q1161" t="s">
        <v>29</v>
      </c>
      <c r="R1161" t="s">
        <v>377</v>
      </c>
    </row>
    <row r="1162" spans="1:18" x14ac:dyDescent="0.25">
      <c r="B1162"/>
      <c r="C1162"/>
      <c r="D1162"/>
    </row>
    <row r="1163" spans="1:18" x14ac:dyDescent="0.25">
      <c r="B1163"/>
      <c r="C1163"/>
      <c r="D1163"/>
    </row>
    <row r="1164" spans="1:18" x14ac:dyDescent="0.25">
      <c r="B1164"/>
      <c r="C1164"/>
      <c r="D1164"/>
    </row>
    <row r="1165" spans="1:18" x14ac:dyDescent="0.25">
      <c r="B1165"/>
      <c r="C1165"/>
      <c r="D1165"/>
    </row>
    <row r="1166" spans="1:18" x14ac:dyDescent="0.25">
      <c r="B1166"/>
      <c r="C1166"/>
      <c r="D1166"/>
    </row>
    <row r="1167" spans="1:18" x14ac:dyDescent="0.25">
      <c r="B1167"/>
      <c r="C1167"/>
      <c r="D1167"/>
    </row>
    <row r="1168" spans="1:18" x14ac:dyDescent="0.25">
      <c r="B1168"/>
      <c r="C1168"/>
      <c r="D1168"/>
    </row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  <row r="2038" customFormat="1" x14ac:dyDescent="0.25"/>
    <row r="2039" customFormat="1" x14ac:dyDescent="0.25"/>
    <row r="2040" customFormat="1" x14ac:dyDescent="0.25"/>
    <row r="2041" customFormat="1" x14ac:dyDescent="0.25"/>
    <row r="2042" customFormat="1" x14ac:dyDescent="0.25"/>
    <row r="2043" customFormat="1" x14ac:dyDescent="0.25"/>
    <row r="2044" customFormat="1" x14ac:dyDescent="0.25"/>
    <row r="2045" customFormat="1" x14ac:dyDescent="0.25"/>
    <row r="2046" customFormat="1" x14ac:dyDescent="0.25"/>
    <row r="2047" customFormat="1" x14ac:dyDescent="0.25"/>
    <row r="2048" customFormat="1" x14ac:dyDescent="0.25"/>
    <row r="2049" customFormat="1" x14ac:dyDescent="0.25"/>
    <row r="2050" customFormat="1" x14ac:dyDescent="0.25"/>
    <row r="2051" customFormat="1" x14ac:dyDescent="0.25"/>
    <row r="2052" customFormat="1" x14ac:dyDescent="0.25"/>
    <row r="2053" customFormat="1" x14ac:dyDescent="0.25"/>
    <row r="2054" customFormat="1" x14ac:dyDescent="0.25"/>
    <row r="2055" customFormat="1" x14ac:dyDescent="0.25"/>
    <row r="2056" customFormat="1" x14ac:dyDescent="0.25"/>
    <row r="2057" customFormat="1" x14ac:dyDescent="0.25"/>
    <row r="2058" customFormat="1" x14ac:dyDescent="0.25"/>
    <row r="2059" customFormat="1" x14ac:dyDescent="0.25"/>
    <row r="2060" customFormat="1" x14ac:dyDescent="0.25"/>
    <row r="2061" customFormat="1" x14ac:dyDescent="0.25"/>
    <row r="2062" customFormat="1" x14ac:dyDescent="0.25"/>
    <row r="2063" customFormat="1" x14ac:dyDescent="0.25"/>
    <row r="2064" customFormat="1" x14ac:dyDescent="0.25"/>
    <row r="2065" customFormat="1" x14ac:dyDescent="0.25"/>
    <row r="2066" customFormat="1" x14ac:dyDescent="0.25"/>
    <row r="2067" customFormat="1" x14ac:dyDescent="0.25"/>
    <row r="2068" customFormat="1" x14ac:dyDescent="0.25"/>
    <row r="2069" customFormat="1" x14ac:dyDescent="0.25"/>
    <row r="2070" customFormat="1" x14ac:dyDescent="0.25"/>
    <row r="2071" customFormat="1" x14ac:dyDescent="0.25"/>
    <row r="2072" customFormat="1" x14ac:dyDescent="0.25"/>
    <row r="2073" customFormat="1" x14ac:dyDescent="0.25"/>
    <row r="2074" customFormat="1" x14ac:dyDescent="0.25"/>
    <row r="2075" customFormat="1" x14ac:dyDescent="0.25"/>
    <row r="2076" customFormat="1" x14ac:dyDescent="0.25"/>
    <row r="2077" customFormat="1" x14ac:dyDescent="0.25"/>
    <row r="2078" customFormat="1" x14ac:dyDescent="0.25"/>
    <row r="2079" customFormat="1" x14ac:dyDescent="0.25"/>
    <row r="2080" customFormat="1" x14ac:dyDescent="0.25"/>
    <row r="2081" customFormat="1" x14ac:dyDescent="0.25"/>
    <row r="2082" customFormat="1" x14ac:dyDescent="0.25"/>
    <row r="2083" customFormat="1" x14ac:dyDescent="0.25"/>
    <row r="2084" customFormat="1" x14ac:dyDescent="0.25"/>
    <row r="2085" customFormat="1" x14ac:dyDescent="0.25"/>
    <row r="2086" customFormat="1" x14ac:dyDescent="0.25"/>
    <row r="2087" customFormat="1" x14ac:dyDescent="0.25"/>
    <row r="2088" customFormat="1" x14ac:dyDescent="0.25"/>
    <row r="2089" customFormat="1" x14ac:dyDescent="0.25"/>
    <row r="2090" customFormat="1" x14ac:dyDescent="0.25"/>
    <row r="2091" customFormat="1" x14ac:dyDescent="0.25"/>
    <row r="2092" customFormat="1" x14ac:dyDescent="0.25"/>
    <row r="2093" customFormat="1" x14ac:dyDescent="0.25"/>
    <row r="2094" customFormat="1" x14ac:dyDescent="0.25"/>
    <row r="2095" customFormat="1" x14ac:dyDescent="0.25"/>
    <row r="2096" customFormat="1" x14ac:dyDescent="0.25"/>
    <row r="2097" customFormat="1" x14ac:dyDescent="0.25"/>
    <row r="2098" customFormat="1" x14ac:dyDescent="0.25"/>
    <row r="2099" customFormat="1" x14ac:dyDescent="0.25"/>
    <row r="2100" customFormat="1" x14ac:dyDescent="0.25"/>
    <row r="2101" customFormat="1" x14ac:dyDescent="0.25"/>
    <row r="2102" customFormat="1" x14ac:dyDescent="0.25"/>
    <row r="2103" customFormat="1" x14ac:dyDescent="0.25"/>
    <row r="2104" customFormat="1" x14ac:dyDescent="0.25"/>
    <row r="2105" customFormat="1" x14ac:dyDescent="0.25"/>
    <row r="2106" customFormat="1" x14ac:dyDescent="0.25"/>
    <row r="2107" customFormat="1" x14ac:dyDescent="0.25"/>
    <row r="2108" customFormat="1" x14ac:dyDescent="0.25"/>
    <row r="2109" customFormat="1" x14ac:dyDescent="0.25"/>
    <row r="2110" customFormat="1" x14ac:dyDescent="0.25"/>
    <row r="2111" customFormat="1" x14ac:dyDescent="0.25"/>
    <row r="2112" customFormat="1" x14ac:dyDescent="0.25"/>
    <row r="2113" customFormat="1" x14ac:dyDescent="0.25"/>
    <row r="2114" customFormat="1" x14ac:dyDescent="0.25"/>
    <row r="2115" customFormat="1" x14ac:dyDescent="0.25"/>
    <row r="2116" customFormat="1" x14ac:dyDescent="0.25"/>
    <row r="2117" customFormat="1" x14ac:dyDescent="0.25"/>
    <row r="2118" customFormat="1" x14ac:dyDescent="0.25"/>
    <row r="2119" customFormat="1" x14ac:dyDescent="0.25"/>
    <row r="2120" customFormat="1" x14ac:dyDescent="0.25"/>
    <row r="2121" customFormat="1" x14ac:dyDescent="0.25"/>
    <row r="2122" customFormat="1" x14ac:dyDescent="0.25"/>
    <row r="2123" customFormat="1" x14ac:dyDescent="0.25"/>
    <row r="2124" customFormat="1" x14ac:dyDescent="0.25"/>
    <row r="2125" customFormat="1" x14ac:dyDescent="0.25"/>
    <row r="2126" customFormat="1" x14ac:dyDescent="0.25"/>
    <row r="2127" customFormat="1" x14ac:dyDescent="0.25"/>
    <row r="2128" customFormat="1" x14ac:dyDescent="0.25"/>
    <row r="2129" customFormat="1" x14ac:dyDescent="0.25"/>
    <row r="2130" customFormat="1" x14ac:dyDescent="0.25"/>
    <row r="2131" customFormat="1" x14ac:dyDescent="0.25"/>
    <row r="2132" customFormat="1" x14ac:dyDescent="0.25"/>
    <row r="2133" customFormat="1" x14ac:dyDescent="0.25"/>
    <row r="2134" customFormat="1" x14ac:dyDescent="0.25"/>
    <row r="2135" customFormat="1" x14ac:dyDescent="0.25"/>
    <row r="2136" customFormat="1" x14ac:dyDescent="0.25"/>
    <row r="2137" customFormat="1" x14ac:dyDescent="0.25"/>
    <row r="2138" customFormat="1" x14ac:dyDescent="0.25"/>
    <row r="2139" customFormat="1" x14ac:dyDescent="0.25"/>
    <row r="2140" customFormat="1" x14ac:dyDescent="0.25"/>
    <row r="2141" customFormat="1" x14ac:dyDescent="0.25"/>
    <row r="2142" customFormat="1" x14ac:dyDescent="0.25"/>
    <row r="2143" customFormat="1" x14ac:dyDescent="0.25"/>
    <row r="2144" customFormat="1" x14ac:dyDescent="0.25"/>
    <row r="2145" customFormat="1" x14ac:dyDescent="0.25"/>
    <row r="2146" customFormat="1" x14ac:dyDescent="0.25"/>
    <row r="2147" customFormat="1" x14ac:dyDescent="0.25"/>
    <row r="2148" customFormat="1" x14ac:dyDescent="0.25"/>
    <row r="2149" customFormat="1" x14ac:dyDescent="0.25"/>
    <row r="2150" customFormat="1" x14ac:dyDescent="0.25"/>
    <row r="2151" customFormat="1" x14ac:dyDescent="0.25"/>
    <row r="2152" customFormat="1" x14ac:dyDescent="0.25"/>
    <row r="2153" customFormat="1" x14ac:dyDescent="0.25"/>
    <row r="2154" customFormat="1" x14ac:dyDescent="0.25"/>
    <row r="2155" customFormat="1" x14ac:dyDescent="0.25"/>
    <row r="2156" customFormat="1" x14ac:dyDescent="0.25"/>
    <row r="2157" customFormat="1" x14ac:dyDescent="0.25"/>
    <row r="2158" customFormat="1" x14ac:dyDescent="0.25"/>
    <row r="2159" customFormat="1" x14ac:dyDescent="0.25"/>
    <row r="2160" customFormat="1" x14ac:dyDescent="0.25"/>
    <row r="2161" customFormat="1" x14ac:dyDescent="0.25"/>
    <row r="2162" customFormat="1" x14ac:dyDescent="0.25"/>
    <row r="2163" customFormat="1" x14ac:dyDescent="0.25"/>
    <row r="2164" customFormat="1" x14ac:dyDescent="0.25"/>
    <row r="2165" customFormat="1" x14ac:dyDescent="0.25"/>
    <row r="2166" customFormat="1" x14ac:dyDescent="0.25"/>
    <row r="2167" customFormat="1" x14ac:dyDescent="0.25"/>
    <row r="2168" customFormat="1" x14ac:dyDescent="0.25"/>
    <row r="2169" customFormat="1" x14ac:dyDescent="0.25"/>
    <row r="2170" customFormat="1" x14ac:dyDescent="0.25"/>
    <row r="2171" customFormat="1" x14ac:dyDescent="0.25"/>
    <row r="2172" customFormat="1" x14ac:dyDescent="0.25"/>
    <row r="2173" customFormat="1" x14ac:dyDescent="0.25"/>
    <row r="2174" customFormat="1" x14ac:dyDescent="0.25"/>
    <row r="2175" customFormat="1" x14ac:dyDescent="0.25"/>
    <row r="2176" customFormat="1" x14ac:dyDescent="0.25"/>
    <row r="2177" customFormat="1" x14ac:dyDescent="0.25"/>
    <row r="2178" customFormat="1" x14ac:dyDescent="0.25"/>
    <row r="2179" customFormat="1" x14ac:dyDescent="0.25"/>
    <row r="2180" customFormat="1" x14ac:dyDescent="0.25"/>
    <row r="2181" customFormat="1" x14ac:dyDescent="0.25"/>
    <row r="2182" customFormat="1" x14ac:dyDescent="0.25"/>
    <row r="2183" customFormat="1" x14ac:dyDescent="0.25"/>
    <row r="2184" customFormat="1" x14ac:dyDescent="0.25"/>
    <row r="2185" customFormat="1" x14ac:dyDescent="0.25"/>
    <row r="2186" customFormat="1" x14ac:dyDescent="0.25"/>
    <row r="2187" customFormat="1" x14ac:dyDescent="0.25"/>
    <row r="2188" customFormat="1" x14ac:dyDescent="0.25"/>
    <row r="2189" customFormat="1" x14ac:dyDescent="0.25"/>
    <row r="2190" customFormat="1" x14ac:dyDescent="0.25"/>
    <row r="2191" customFormat="1" x14ac:dyDescent="0.25"/>
    <row r="2192" customFormat="1" x14ac:dyDescent="0.25"/>
    <row r="2193" customFormat="1" x14ac:dyDescent="0.25"/>
    <row r="2194" customFormat="1" x14ac:dyDescent="0.25"/>
    <row r="2195" customFormat="1" x14ac:dyDescent="0.25"/>
    <row r="2196" customFormat="1" x14ac:dyDescent="0.25"/>
    <row r="2197" customFormat="1" x14ac:dyDescent="0.25"/>
    <row r="2198" customFormat="1" x14ac:dyDescent="0.25"/>
    <row r="2199" customFormat="1" x14ac:dyDescent="0.25"/>
    <row r="2200" customFormat="1" x14ac:dyDescent="0.25"/>
    <row r="2201" customFormat="1" x14ac:dyDescent="0.25"/>
    <row r="2202" customFormat="1" x14ac:dyDescent="0.25"/>
    <row r="2203" customFormat="1" x14ac:dyDescent="0.25"/>
    <row r="2204" customFormat="1" x14ac:dyDescent="0.25"/>
    <row r="2205" customFormat="1" x14ac:dyDescent="0.25"/>
    <row r="2206" customFormat="1" x14ac:dyDescent="0.25"/>
    <row r="2207" customFormat="1" x14ac:dyDescent="0.25"/>
    <row r="2208" customFormat="1" x14ac:dyDescent="0.25"/>
    <row r="2209" customFormat="1" x14ac:dyDescent="0.25"/>
    <row r="2210" customFormat="1" x14ac:dyDescent="0.25"/>
    <row r="2211" customFormat="1" x14ac:dyDescent="0.25"/>
    <row r="2212" customFormat="1" x14ac:dyDescent="0.25"/>
    <row r="2213" customFormat="1" x14ac:dyDescent="0.25"/>
    <row r="2214" customFormat="1" x14ac:dyDescent="0.25"/>
    <row r="2215" customFormat="1" x14ac:dyDescent="0.25"/>
    <row r="2216" customFormat="1" x14ac:dyDescent="0.25"/>
    <row r="2217" customFormat="1" x14ac:dyDescent="0.25"/>
    <row r="2218" customFormat="1" x14ac:dyDescent="0.25"/>
    <row r="2219" customFormat="1" x14ac:dyDescent="0.25"/>
    <row r="2220" customFormat="1" x14ac:dyDescent="0.25"/>
    <row r="2221" customFormat="1" x14ac:dyDescent="0.25"/>
    <row r="2222" customFormat="1" x14ac:dyDescent="0.25"/>
    <row r="2223" customFormat="1" x14ac:dyDescent="0.25"/>
    <row r="2224" customFormat="1" x14ac:dyDescent="0.25"/>
    <row r="2225" customFormat="1" x14ac:dyDescent="0.25"/>
    <row r="2226" customFormat="1" x14ac:dyDescent="0.25"/>
    <row r="2227" customFormat="1" x14ac:dyDescent="0.25"/>
    <row r="2228" customFormat="1" x14ac:dyDescent="0.25"/>
    <row r="2229" customFormat="1" x14ac:dyDescent="0.25"/>
    <row r="2230" customFormat="1" x14ac:dyDescent="0.25"/>
    <row r="2231" customFormat="1" x14ac:dyDescent="0.25"/>
    <row r="2232" customFormat="1" x14ac:dyDescent="0.25"/>
    <row r="2233" customFormat="1" x14ac:dyDescent="0.25"/>
    <row r="2234" customFormat="1" x14ac:dyDescent="0.25"/>
    <row r="2235" customFormat="1" x14ac:dyDescent="0.25"/>
    <row r="2236" customFormat="1" x14ac:dyDescent="0.25"/>
    <row r="2237" customFormat="1" x14ac:dyDescent="0.25"/>
    <row r="2238" customFormat="1" x14ac:dyDescent="0.25"/>
    <row r="2239" customFormat="1" x14ac:dyDescent="0.25"/>
    <row r="2240" customFormat="1" x14ac:dyDescent="0.25"/>
    <row r="2241" customFormat="1" x14ac:dyDescent="0.25"/>
    <row r="2242" customFormat="1" x14ac:dyDescent="0.25"/>
    <row r="2243" customFormat="1" x14ac:dyDescent="0.25"/>
    <row r="2244" customFormat="1" x14ac:dyDescent="0.25"/>
    <row r="2245" customFormat="1" x14ac:dyDescent="0.25"/>
    <row r="2246" customFormat="1" x14ac:dyDescent="0.25"/>
    <row r="2247" customFormat="1" x14ac:dyDescent="0.25"/>
    <row r="2248" customFormat="1" x14ac:dyDescent="0.25"/>
    <row r="2249" customFormat="1" x14ac:dyDescent="0.25"/>
    <row r="2250" customFormat="1" x14ac:dyDescent="0.25"/>
    <row r="2251" customFormat="1" x14ac:dyDescent="0.25"/>
    <row r="2252" customFormat="1" x14ac:dyDescent="0.25"/>
    <row r="2253" customFormat="1" x14ac:dyDescent="0.25"/>
    <row r="2254" customFormat="1" x14ac:dyDescent="0.25"/>
    <row r="2255" customFormat="1" x14ac:dyDescent="0.25"/>
    <row r="2256" customFormat="1" x14ac:dyDescent="0.25"/>
    <row r="2257" customFormat="1" x14ac:dyDescent="0.25"/>
    <row r="2258" customFormat="1" x14ac:dyDescent="0.25"/>
    <row r="2259" customFormat="1" x14ac:dyDescent="0.25"/>
    <row r="2260" customFormat="1" x14ac:dyDescent="0.25"/>
    <row r="2261" customFormat="1" x14ac:dyDescent="0.25"/>
    <row r="2262" customFormat="1" x14ac:dyDescent="0.25"/>
    <row r="2263" customFormat="1" x14ac:dyDescent="0.25"/>
    <row r="2264" customFormat="1" x14ac:dyDescent="0.25"/>
    <row r="2265" customFormat="1" x14ac:dyDescent="0.25"/>
    <row r="2266" customFormat="1" x14ac:dyDescent="0.25"/>
    <row r="2267" customFormat="1" x14ac:dyDescent="0.25"/>
    <row r="2268" customFormat="1" x14ac:dyDescent="0.25"/>
    <row r="2269" customFormat="1" x14ac:dyDescent="0.25"/>
    <row r="2270" customFormat="1" x14ac:dyDescent="0.25"/>
    <row r="2271" customFormat="1" x14ac:dyDescent="0.25"/>
    <row r="2272" customFormat="1" x14ac:dyDescent="0.25"/>
    <row r="2273" customFormat="1" x14ac:dyDescent="0.25"/>
    <row r="2274" customFormat="1" x14ac:dyDescent="0.25"/>
    <row r="2275" customFormat="1" x14ac:dyDescent="0.25"/>
    <row r="2276" customFormat="1" x14ac:dyDescent="0.25"/>
    <row r="2277" customFormat="1" x14ac:dyDescent="0.25"/>
    <row r="2278" customFormat="1" x14ac:dyDescent="0.25"/>
    <row r="2279" customFormat="1" x14ac:dyDescent="0.25"/>
    <row r="2280" customFormat="1" x14ac:dyDescent="0.25"/>
    <row r="2281" customFormat="1" x14ac:dyDescent="0.25"/>
    <row r="2282" customFormat="1" x14ac:dyDescent="0.25"/>
    <row r="2283" customFormat="1" x14ac:dyDescent="0.25"/>
    <row r="2284" customFormat="1" x14ac:dyDescent="0.25"/>
    <row r="2285" customFormat="1" x14ac:dyDescent="0.25"/>
    <row r="2286" customFormat="1" x14ac:dyDescent="0.25"/>
    <row r="2287" customFormat="1" x14ac:dyDescent="0.25"/>
    <row r="2288" customFormat="1" x14ac:dyDescent="0.25"/>
    <row r="2289" customFormat="1" x14ac:dyDescent="0.25"/>
    <row r="2290" customFormat="1" x14ac:dyDescent="0.25"/>
    <row r="2291" customFormat="1" x14ac:dyDescent="0.25"/>
    <row r="2292" customFormat="1" x14ac:dyDescent="0.25"/>
    <row r="2293" customFormat="1" x14ac:dyDescent="0.25"/>
    <row r="2294" customFormat="1" x14ac:dyDescent="0.25"/>
    <row r="2295" customFormat="1" x14ac:dyDescent="0.25"/>
    <row r="2296" customFormat="1" x14ac:dyDescent="0.25"/>
    <row r="2297" customFormat="1" x14ac:dyDescent="0.25"/>
    <row r="2298" customFormat="1" x14ac:dyDescent="0.25"/>
    <row r="2299" customFormat="1" x14ac:dyDescent="0.25"/>
    <row r="2300" customFormat="1" x14ac:dyDescent="0.25"/>
    <row r="2301" customFormat="1" x14ac:dyDescent="0.25"/>
    <row r="2302" customFormat="1" x14ac:dyDescent="0.25"/>
    <row r="2303" customFormat="1" x14ac:dyDescent="0.25"/>
    <row r="2304" customFormat="1" x14ac:dyDescent="0.25"/>
    <row r="2305" customFormat="1" x14ac:dyDescent="0.25"/>
    <row r="2306" customFormat="1" x14ac:dyDescent="0.25"/>
    <row r="2307" customFormat="1" x14ac:dyDescent="0.25"/>
    <row r="2308" customFormat="1" x14ac:dyDescent="0.25"/>
    <row r="2309" customFormat="1" x14ac:dyDescent="0.25"/>
    <row r="2310" customFormat="1" x14ac:dyDescent="0.25"/>
    <row r="2311" customFormat="1" x14ac:dyDescent="0.25"/>
    <row r="2312" customFormat="1" x14ac:dyDescent="0.25"/>
    <row r="2313" customFormat="1" x14ac:dyDescent="0.25"/>
    <row r="2314" customFormat="1" x14ac:dyDescent="0.25"/>
    <row r="2315" customFormat="1" x14ac:dyDescent="0.25"/>
    <row r="2316" customFormat="1" x14ac:dyDescent="0.25"/>
    <row r="2317" customFormat="1" x14ac:dyDescent="0.25"/>
    <row r="2318" customFormat="1" x14ac:dyDescent="0.25"/>
    <row r="2319" customFormat="1" x14ac:dyDescent="0.25"/>
    <row r="2320" customFormat="1" x14ac:dyDescent="0.25"/>
    <row r="2321" customFormat="1" x14ac:dyDescent="0.25"/>
    <row r="2322" customFormat="1" x14ac:dyDescent="0.25"/>
    <row r="2323" customFormat="1" x14ac:dyDescent="0.25"/>
    <row r="2324" customFormat="1" x14ac:dyDescent="0.25"/>
    <row r="2325" customFormat="1" x14ac:dyDescent="0.25"/>
    <row r="2326" customFormat="1" x14ac:dyDescent="0.25"/>
    <row r="2327" customFormat="1" x14ac:dyDescent="0.25"/>
    <row r="2328" customFormat="1" x14ac:dyDescent="0.25"/>
    <row r="2329" customFormat="1" x14ac:dyDescent="0.25"/>
    <row r="2330" customFormat="1" x14ac:dyDescent="0.25"/>
    <row r="2331" customFormat="1" x14ac:dyDescent="0.25"/>
    <row r="2332" customFormat="1" x14ac:dyDescent="0.25"/>
    <row r="2333" customFormat="1" x14ac:dyDescent="0.25"/>
    <row r="2334" customFormat="1" x14ac:dyDescent="0.25"/>
    <row r="2335" customFormat="1" x14ac:dyDescent="0.25"/>
    <row r="2336" customFormat="1" x14ac:dyDescent="0.25"/>
    <row r="2337" customFormat="1" x14ac:dyDescent="0.25"/>
    <row r="2338" customFormat="1" x14ac:dyDescent="0.25"/>
    <row r="2339" customFormat="1" x14ac:dyDescent="0.25"/>
    <row r="2340" customFormat="1" x14ac:dyDescent="0.25"/>
    <row r="2341" customFormat="1" x14ac:dyDescent="0.25"/>
    <row r="2342" customFormat="1" x14ac:dyDescent="0.25"/>
    <row r="2343" customFormat="1" x14ac:dyDescent="0.25"/>
    <row r="2344" customFormat="1" x14ac:dyDescent="0.25"/>
    <row r="2345" customFormat="1" x14ac:dyDescent="0.25"/>
    <row r="2346" customFormat="1" x14ac:dyDescent="0.25"/>
    <row r="2347" customFormat="1" x14ac:dyDescent="0.25"/>
    <row r="2348" customFormat="1" x14ac:dyDescent="0.25"/>
    <row r="2349" customFormat="1" x14ac:dyDescent="0.25"/>
    <row r="2350" customFormat="1" x14ac:dyDescent="0.25"/>
    <row r="2351" customFormat="1" x14ac:dyDescent="0.25"/>
    <row r="2352" customFormat="1" x14ac:dyDescent="0.25"/>
    <row r="2353" customFormat="1" x14ac:dyDescent="0.25"/>
    <row r="2354" customFormat="1" x14ac:dyDescent="0.25"/>
    <row r="2355" customFormat="1" x14ac:dyDescent="0.25"/>
    <row r="2356" customFormat="1" x14ac:dyDescent="0.25"/>
    <row r="2357" customFormat="1" x14ac:dyDescent="0.25"/>
    <row r="2358" customFormat="1" x14ac:dyDescent="0.25"/>
    <row r="2359" customFormat="1" x14ac:dyDescent="0.25"/>
    <row r="2360" customFormat="1" x14ac:dyDescent="0.25"/>
    <row r="2361" customFormat="1" x14ac:dyDescent="0.25"/>
    <row r="2362" customFormat="1" x14ac:dyDescent="0.25"/>
    <row r="2363" customFormat="1" x14ac:dyDescent="0.25"/>
    <row r="2364" customFormat="1" x14ac:dyDescent="0.25"/>
    <row r="2365" customFormat="1" x14ac:dyDescent="0.25"/>
    <row r="2366" customFormat="1" x14ac:dyDescent="0.25"/>
    <row r="2367" customFormat="1" x14ac:dyDescent="0.25"/>
    <row r="2368" customFormat="1" x14ac:dyDescent="0.25"/>
    <row r="2369" customFormat="1" x14ac:dyDescent="0.25"/>
    <row r="2370" customFormat="1" x14ac:dyDescent="0.25"/>
    <row r="2371" customFormat="1" x14ac:dyDescent="0.25"/>
    <row r="2372" customFormat="1" x14ac:dyDescent="0.25"/>
    <row r="2373" customFormat="1" x14ac:dyDescent="0.25"/>
    <row r="2374" customFormat="1" x14ac:dyDescent="0.25"/>
    <row r="2375" customFormat="1" x14ac:dyDescent="0.25"/>
    <row r="2376" customFormat="1" x14ac:dyDescent="0.25"/>
    <row r="2377" customFormat="1" x14ac:dyDescent="0.25"/>
    <row r="2378" customFormat="1" x14ac:dyDescent="0.25"/>
    <row r="2379" customFormat="1" x14ac:dyDescent="0.25"/>
    <row r="2380" customFormat="1" x14ac:dyDescent="0.25"/>
    <row r="2381" customFormat="1" x14ac:dyDescent="0.25"/>
    <row r="2382" customFormat="1" x14ac:dyDescent="0.25"/>
    <row r="2383" customFormat="1" x14ac:dyDescent="0.25"/>
    <row r="2384" customFormat="1" x14ac:dyDescent="0.25"/>
    <row r="2385" customFormat="1" x14ac:dyDescent="0.25"/>
    <row r="2386" customFormat="1" x14ac:dyDescent="0.25"/>
    <row r="2387" customFormat="1" x14ac:dyDescent="0.25"/>
    <row r="2388" customFormat="1" x14ac:dyDescent="0.25"/>
    <row r="2389" customFormat="1" x14ac:dyDescent="0.25"/>
    <row r="2390" customFormat="1" x14ac:dyDescent="0.25"/>
    <row r="2391" customFormat="1" x14ac:dyDescent="0.25"/>
    <row r="2392" customFormat="1" x14ac:dyDescent="0.25"/>
    <row r="2393" customFormat="1" x14ac:dyDescent="0.25"/>
    <row r="2394" customFormat="1" x14ac:dyDescent="0.25"/>
    <row r="2395" customFormat="1" x14ac:dyDescent="0.25"/>
    <row r="2396" customFormat="1" x14ac:dyDescent="0.25"/>
    <row r="2397" customFormat="1" x14ac:dyDescent="0.25"/>
    <row r="2398" customFormat="1" x14ac:dyDescent="0.25"/>
    <row r="2399" customFormat="1" x14ac:dyDescent="0.25"/>
    <row r="2400" customFormat="1" x14ac:dyDescent="0.25"/>
    <row r="2401" customFormat="1" x14ac:dyDescent="0.25"/>
    <row r="2402" customFormat="1" x14ac:dyDescent="0.25"/>
    <row r="2403" customFormat="1" x14ac:dyDescent="0.25"/>
    <row r="2404" customFormat="1" x14ac:dyDescent="0.25"/>
    <row r="2405" customFormat="1" x14ac:dyDescent="0.25"/>
    <row r="2406" customFormat="1" x14ac:dyDescent="0.25"/>
    <row r="2407" customFormat="1" x14ac:dyDescent="0.25"/>
    <row r="2408" customFormat="1" x14ac:dyDescent="0.25"/>
    <row r="2409" customFormat="1" x14ac:dyDescent="0.25"/>
    <row r="2410" customFormat="1" x14ac:dyDescent="0.25"/>
    <row r="2411" customFormat="1" x14ac:dyDescent="0.25"/>
    <row r="2412" customFormat="1" x14ac:dyDescent="0.25"/>
    <row r="2413" customFormat="1" x14ac:dyDescent="0.25"/>
    <row r="2414" customFormat="1" x14ac:dyDescent="0.25"/>
    <row r="2415" customFormat="1" x14ac:dyDescent="0.25"/>
    <row r="2416" customFormat="1" x14ac:dyDescent="0.25"/>
    <row r="2417" customFormat="1" x14ac:dyDescent="0.25"/>
    <row r="2418" customFormat="1" x14ac:dyDescent="0.25"/>
    <row r="2419" customFormat="1" x14ac:dyDescent="0.25"/>
    <row r="2420" customFormat="1" x14ac:dyDescent="0.25"/>
    <row r="2421" customFormat="1" x14ac:dyDescent="0.25"/>
    <row r="2422" customFormat="1" x14ac:dyDescent="0.25"/>
    <row r="2423" customFormat="1" x14ac:dyDescent="0.25"/>
    <row r="2424" customFormat="1" x14ac:dyDescent="0.25"/>
    <row r="2425" customFormat="1" x14ac:dyDescent="0.25"/>
    <row r="2426" customFormat="1" x14ac:dyDescent="0.25"/>
    <row r="2427" customFormat="1" x14ac:dyDescent="0.25"/>
    <row r="2428" customFormat="1" x14ac:dyDescent="0.25"/>
    <row r="2429" customFormat="1" x14ac:dyDescent="0.25"/>
    <row r="2430" customFormat="1" x14ac:dyDescent="0.25"/>
    <row r="2431" customFormat="1" x14ac:dyDescent="0.25"/>
    <row r="2432" customFormat="1" x14ac:dyDescent="0.25"/>
    <row r="2433" customFormat="1" x14ac:dyDescent="0.25"/>
    <row r="2434" customFormat="1" x14ac:dyDescent="0.25"/>
    <row r="2435" customFormat="1" x14ac:dyDescent="0.25"/>
    <row r="2436" customFormat="1" x14ac:dyDescent="0.25"/>
    <row r="2437" customFormat="1" x14ac:dyDescent="0.25"/>
    <row r="2438" customFormat="1" x14ac:dyDescent="0.25"/>
    <row r="2439" customFormat="1" x14ac:dyDescent="0.25"/>
    <row r="2440" customFormat="1" x14ac:dyDescent="0.25"/>
    <row r="2441" customFormat="1" x14ac:dyDescent="0.25"/>
    <row r="2442" customFormat="1" x14ac:dyDescent="0.25"/>
    <row r="2443" customFormat="1" x14ac:dyDescent="0.25"/>
    <row r="2444" customFormat="1" x14ac:dyDescent="0.25"/>
    <row r="2445" customFormat="1" x14ac:dyDescent="0.25"/>
    <row r="2446" customFormat="1" x14ac:dyDescent="0.25"/>
    <row r="2447" customFormat="1" x14ac:dyDescent="0.25"/>
    <row r="2448" customFormat="1" x14ac:dyDescent="0.25"/>
    <row r="2449" customFormat="1" x14ac:dyDescent="0.25"/>
    <row r="2450" customFormat="1" x14ac:dyDescent="0.25"/>
    <row r="2451" customFormat="1" x14ac:dyDescent="0.25"/>
    <row r="2452" customFormat="1" x14ac:dyDescent="0.25"/>
    <row r="2453" customFormat="1" x14ac:dyDescent="0.25"/>
    <row r="2454" customFormat="1" x14ac:dyDescent="0.25"/>
    <row r="2455" customFormat="1" x14ac:dyDescent="0.25"/>
    <row r="2456" customFormat="1" x14ac:dyDescent="0.25"/>
    <row r="2457" customFormat="1" x14ac:dyDescent="0.25"/>
    <row r="2458" customFormat="1" x14ac:dyDescent="0.25"/>
    <row r="2459" customFormat="1" x14ac:dyDescent="0.25"/>
    <row r="2460" customFormat="1" x14ac:dyDescent="0.25"/>
    <row r="2461" customFormat="1" x14ac:dyDescent="0.25"/>
    <row r="2462" customFormat="1" x14ac:dyDescent="0.25"/>
    <row r="2463" customFormat="1" x14ac:dyDescent="0.25"/>
    <row r="2464" customFormat="1" x14ac:dyDescent="0.25"/>
    <row r="2465" customFormat="1" x14ac:dyDescent="0.25"/>
    <row r="2466" customFormat="1" x14ac:dyDescent="0.25"/>
    <row r="2467" customFormat="1" x14ac:dyDescent="0.25"/>
    <row r="2468" customFormat="1" x14ac:dyDescent="0.25"/>
    <row r="2469" customFormat="1" x14ac:dyDescent="0.25"/>
    <row r="2470" customFormat="1" x14ac:dyDescent="0.25"/>
    <row r="2471" customFormat="1" x14ac:dyDescent="0.25"/>
    <row r="2472" customFormat="1" x14ac:dyDescent="0.25"/>
    <row r="2473" customFormat="1" x14ac:dyDescent="0.25"/>
    <row r="2474" customFormat="1" x14ac:dyDescent="0.25"/>
    <row r="2475" customFormat="1" x14ac:dyDescent="0.25"/>
    <row r="2476" customFormat="1" x14ac:dyDescent="0.25"/>
    <row r="2477" customFormat="1" x14ac:dyDescent="0.25"/>
    <row r="2478" customFormat="1" x14ac:dyDescent="0.25"/>
    <row r="2479" customFormat="1" x14ac:dyDescent="0.25"/>
    <row r="2480" customFormat="1" x14ac:dyDescent="0.25"/>
    <row r="2481" customFormat="1" x14ac:dyDescent="0.25"/>
    <row r="2482" customFormat="1" x14ac:dyDescent="0.25"/>
    <row r="2483" customFormat="1" x14ac:dyDescent="0.25"/>
    <row r="2484" customFormat="1" x14ac:dyDescent="0.25"/>
    <row r="2485" customFormat="1" x14ac:dyDescent="0.25"/>
    <row r="2486" customFormat="1" x14ac:dyDescent="0.25"/>
    <row r="2487" customFormat="1" x14ac:dyDescent="0.25"/>
    <row r="2488" customFormat="1" x14ac:dyDescent="0.25"/>
    <row r="2489" customFormat="1" x14ac:dyDescent="0.25"/>
    <row r="2490" customFormat="1" x14ac:dyDescent="0.25"/>
    <row r="2491" customFormat="1" x14ac:dyDescent="0.25"/>
    <row r="2492" customFormat="1" x14ac:dyDescent="0.25"/>
    <row r="2493" customFormat="1" x14ac:dyDescent="0.25"/>
    <row r="2494" customFormat="1" x14ac:dyDescent="0.25"/>
    <row r="2495" customFormat="1" x14ac:dyDescent="0.25"/>
    <row r="2496" customFormat="1" x14ac:dyDescent="0.25"/>
    <row r="2497" customFormat="1" x14ac:dyDescent="0.25"/>
    <row r="2498" customFormat="1" x14ac:dyDescent="0.25"/>
    <row r="2499" customFormat="1" x14ac:dyDescent="0.25"/>
    <row r="2500" customFormat="1" x14ac:dyDescent="0.25"/>
    <row r="2501" customFormat="1" x14ac:dyDescent="0.25"/>
    <row r="2502" customFormat="1" x14ac:dyDescent="0.25"/>
    <row r="2503" customFormat="1" x14ac:dyDescent="0.25"/>
    <row r="2504" customFormat="1" x14ac:dyDescent="0.25"/>
    <row r="2505" customFormat="1" x14ac:dyDescent="0.25"/>
    <row r="2506" customFormat="1" x14ac:dyDescent="0.25"/>
    <row r="2507" customFormat="1" x14ac:dyDescent="0.25"/>
    <row r="2508" customFormat="1" x14ac:dyDescent="0.25"/>
    <row r="2509" customFormat="1" x14ac:dyDescent="0.25"/>
    <row r="2510" customFormat="1" x14ac:dyDescent="0.25"/>
    <row r="2511" customFormat="1" x14ac:dyDescent="0.25"/>
    <row r="2512" customFormat="1" x14ac:dyDescent="0.25"/>
    <row r="2513" customFormat="1" x14ac:dyDescent="0.25"/>
    <row r="2514" customFormat="1" x14ac:dyDescent="0.25"/>
    <row r="2515" customFormat="1" x14ac:dyDescent="0.25"/>
    <row r="2516" customFormat="1" x14ac:dyDescent="0.25"/>
    <row r="2517" customFormat="1" x14ac:dyDescent="0.25"/>
    <row r="2518" customFormat="1" x14ac:dyDescent="0.25"/>
    <row r="2519" customFormat="1" x14ac:dyDescent="0.25"/>
    <row r="2520" customFormat="1" x14ac:dyDescent="0.25"/>
    <row r="2521" customFormat="1" x14ac:dyDescent="0.25"/>
    <row r="2522" customFormat="1" x14ac:dyDescent="0.25"/>
    <row r="2523" customFormat="1" x14ac:dyDescent="0.25"/>
    <row r="2524" customFormat="1" x14ac:dyDescent="0.25"/>
    <row r="2525" customFormat="1" x14ac:dyDescent="0.25"/>
    <row r="2526" customFormat="1" x14ac:dyDescent="0.25"/>
    <row r="2527" customFormat="1" x14ac:dyDescent="0.25"/>
    <row r="2528" customFormat="1" x14ac:dyDescent="0.25"/>
    <row r="2529" customFormat="1" x14ac:dyDescent="0.25"/>
    <row r="2530" customFormat="1" x14ac:dyDescent="0.25"/>
    <row r="2531" customFormat="1" x14ac:dyDescent="0.25"/>
    <row r="2532" customFormat="1" x14ac:dyDescent="0.25"/>
    <row r="2533" customFormat="1" x14ac:dyDescent="0.25"/>
    <row r="2534" customFormat="1" x14ac:dyDescent="0.25"/>
    <row r="2535" customFormat="1" x14ac:dyDescent="0.25"/>
    <row r="2536" customFormat="1" x14ac:dyDescent="0.25"/>
    <row r="2537" customFormat="1" x14ac:dyDescent="0.25"/>
    <row r="2538" customFormat="1" x14ac:dyDescent="0.25"/>
    <row r="2539" customFormat="1" x14ac:dyDescent="0.25"/>
    <row r="2540" customFormat="1" x14ac:dyDescent="0.25"/>
    <row r="2541" customFormat="1" x14ac:dyDescent="0.25"/>
    <row r="2542" customFormat="1" x14ac:dyDescent="0.25"/>
    <row r="2543" customFormat="1" x14ac:dyDescent="0.25"/>
    <row r="2544" customFormat="1" x14ac:dyDescent="0.25"/>
    <row r="2545" customFormat="1" x14ac:dyDescent="0.25"/>
    <row r="2546" customFormat="1" x14ac:dyDescent="0.25"/>
    <row r="2547" customFormat="1" x14ac:dyDescent="0.25"/>
    <row r="2548" customFormat="1" x14ac:dyDescent="0.25"/>
    <row r="2549" customFormat="1" x14ac:dyDescent="0.25"/>
    <row r="2550" customFormat="1" x14ac:dyDescent="0.25"/>
    <row r="2551" customFormat="1" x14ac:dyDescent="0.25"/>
    <row r="2552" customFormat="1" x14ac:dyDescent="0.25"/>
    <row r="2553" customFormat="1" x14ac:dyDescent="0.25"/>
    <row r="2554" customFormat="1" x14ac:dyDescent="0.25"/>
    <row r="2555" customFormat="1" x14ac:dyDescent="0.25"/>
    <row r="2556" customFormat="1" x14ac:dyDescent="0.25"/>
    <row r="2557" customFormat="1" x14ac:dyDescent="0.25"/>
    <row r="2558" customFormat="1" x14ac:dyDescent="0.25"/>
    <row r="2559" customFormat="1" x14ac:dyDescent="0.25"/>
    <row r="2560" customFormat="1" x14ac:dyDescent="0.25"/>
    <row r="2561" customFormat="1" x14ac:dyDescent="0.25"/>
    <row r="2562" customFormat="1" x14ac:dyDescent="0.25"/>
    <row r="2563" customFormat="1" x14ac:dyDescent="0.25"/>
    <row r="2564" customFormat="1" x14ac:dyDescent="0.25"/>
    <row r="2565" customFormat="1" x14ac:dyDescent="0.25"/>
    <row r="2566" customFormat="1" x14ac:dyDescent="0.25"/>
    <row r="2567" customFormat="1" x14ac:dyDescent="0.25"/>
    <row r="2568" customFormat="1" x14ac:dyDescent="0.25"/>
    <row r="2569" customFormat="1" x14ac:dyDescent="0.25"/>
    <row r="2570" customFormat="1" x14ac:dyDescent="0.25"/>
    <row r="2571" customFormat="1" x14ac:dyDescent="0.25"/>
    <row r="2572" customFormat="1" x14ac:dyDescent="0.25"/>
    <row r="2573" customFormat="1" x14ac:dyDescent="0.25"/>
    <row r="2574" customFormat="1" x14ac:dyDescent="0.25"/>
    <row r="2575" customFormat="1" x14ac:dyDescent="0.25"/>
    <row r="2576" customFormat="1" x14ac:dyDescent="0.25"/>
    <row r="2577" customFormat="1" x14ac:dyDescent="0.25"/>
    <row r="2578" customFormat="1" x14ac:dyDescent="0.25"/>
    <row r="2579" customFormat="1" x14ac:dyDescent="0.25"/>
    <row r="2580" customFormat="1" x14ac:dyDescent="0.25"/>
    <row r="2581" customFormat="1" x14ac:dyDescent="0.25"/>
    <row r="2582" customFormat="1" x14ac:dyDescent="0.25"/>
    <row r="2583" customFormat="1" x14ac:dyDescent="0.25"/>
    <row r="2584" customFormat="1" x14ac:dyDescent="0.25"/>
    <row r="2585" customFormat="1" x14ac:dyDescent="0.25"/>
    <row r="2586" customFormat="1" x14ac:dyDescent="0.25"/>
    <row r="2587" customFormat="1" x14ac:dyDescent="0.25"/>
    <row r="2588" customFormat="1" x14ac:dyDescent="0.25"/>
    <row r="2589" customFormat="1" x14ac:dyDescent="0.25"/>
    <row r="2590" customFormat="1" x14ac:dyDescent="0.25"/>
    <row r="2591" customFormat="1" x14ac:dyDescent="0.25"/>
    <row r="2592" customFormat="1" x14ac:dyDescent="0.25"/>
    <row r="2593" customFormat="1" x14ac:dyDescent="0.25"/>
    <row r="2594" customFormat="1" x14ac:dyDescent="0.25"/>
    <row r="2595" customFormat="1" x14ac:dyDescent="0.25"/>
    <row r="2596" customFormat="1" x14ac:dyDescent="0.25"/>
    <row r="2597" customFormat="1" x14ac:dyDescent="0.25"/>
    <row r="2598" customFormat="1" x14ac:dyDescent="0.25"/>
    <row r="2599" customFormat="1" x14ac:dyDescent="0.25"/>
    <row r="2600" customFormat="1" x14ac:dyDescent="0.25"/>
    <row r="2601" customFormat="1" x14ac:dyDescent="0.25"/>
    <row r="2602" customFormat="1" x14ac:dyDescent="0.25"/>
    <row r="2603" customFormat="1" x14ac:dyDescent="0.25"/>
    <row r="2604" customFormat="1" x14ac:dyDescent="0.25"/>
    <row r="2605" customFormat="1" x14ac:dyDescent="0.25"/>
    <row r="2606" customFormat="1" x14ac:dyDescent="0.25"/>
    <row r="2607" customFormat="1" x14ac:dyDescent="0.25"/>
    <row r="2608" customFormat="1" x14ac:dyDescent="0.25"/>
    <row r="2609" customFormat="1" x14ac:dyDescent="0.25"/>
    <row r="2610" customFormat="1" x14ac:dyDescent="0.25"/>
    <row r="2611" customFormat="1" x14ac:dyDescent="0.25"/>
    <row r="2612" customFormat="1" x14ac:dyDescent="0.25"/>
    <row r="2613" customFormat="1" x14ac:dyDescent="0.25"/>
    <row r="2614" customFormat="1" x14ac:dyDescent="0.25"/>
    <row r="2615" customFormat="1" x14ac:dyDescent="0.25"/>
    <row r="2616" customFormat="1" x14ac:dyDescent="0.25"/>
    <row r="2617" customFormat="1" x14ac:dyDescent="0.25"/>
    <row r="2618" customFormat="1" x14ac:dyDescent="0.25"/>
    <row r="2619" customFormat="1" x14ac:dyDescent="0.25"/>
    <row r="2620" customFormat="1" x14ac:dyDescent="0.25"/>
    <row r="2621" customFormat="1" x14ac:dyDescent="0.25"/>
    <row r="2622" customFormat="1" x14ac:dyDescent="0.25"/>
    <row r="2623" customFormat="1" x14ac:dyDescent="0.25"/>
    <row r="2624" customFormat="1" x14ac:dyDescent="0.25"/>
    <row r="2625" customFormat="1" x14ac:dyDescent="0.25"/>
    <row r="2626" customFormat="1" x14ac:dyDescent="0.25"/>
    <row r="2627" customFormat="1" x14ac:dyDescent="0.25"/>
    <row r="2628" customFormat="1" x14ac:dyDescent="0.25"/>
    <row r="2629" customFormat="1" x14ac:dyDescent="0.25"/>
    <row r="2630" customFormat="1" x14ac:dyDescent="0.25"/>
    <row r="2631" customFormat="1" x14ac:dyDescent="0.25"/>
    <row r="2632" customFormat="1" x14ac:dyDescent="0.25"/>
    <row r="2633" customFormat="1" x14ac:dyDescent="0.25"/>
    <row r="2634" customFormat="1" x14ac:dyDescent="0.25"/>
    <row r="2635" customFormat="1" x14ac:dyDescent="0.25"/>
    <row r="2636" customFormat="1" x14ac:dyDescent="0.25"/>
    <row r="2637" customFormat="1" x14ac:dyDescent="0.25"/>
    <row r="2638" customFormat="1" x14ac:dyDescent="0.25"/>
    <row r="2639" customFormat="1" x14ac:dyDescent="0.25"/>
    <row r="2640" customFormat="1" x14ac:dyDescent="0.25"/>
    <row r="2641" customFormat="1" x14ac:dyDescent="0.25"/>
    <row r="2642" customFormat="1" x14ac:dyDescent="0.25"/>
    <row r="2643" customFormat="1" x14ac:dyDescent="0.25"/>
    <row r="2644" customFormat="1" x14ac:dyDescent="0.25"/>
    <row r="2645" customFormat="1" x14ac:dyDescent="0.25"/>
    <row r="2646" customFormat="1" x14ac:dyDescent="0.25"/>
    <row r="2647" customFormat="1" x14ac:dyDescent="0.25"/>
    <row r="2648" customFormat="1" x14ac:dyDescent="0.25"/>
    <row r="2649" customFormat="1" x14ac:dyDescent="0.25"/>
    <row r="2650" customFormat="1" x14ac:dyDescent="0.25"/>
    <row r="2651" customFormat="1" x14ac:dyDescent="0.25"/>
    <row r="2652" customFormat="1" x14ac:dyDescent="0.25"/>
    <row r="2653" customFormat="1" x14ac:dyDescent="0.25"/>
    <row r="2654" customFormat="1" x14ac:dyDescent="0.25"/>
    <row r="2655" customFormat="1" x14ac:dyDescent="0.25"/>
    <row r="2656" customFormat="1" x14ac:dyDescent="0.25"/>
    <row r="2657" customFormat="1" x14ac:dyDescent="0.25"/>
    <row r="2658" customFormat="1" x14ac:dyDescent="0.25"/>
    <row r="2659" customFormat="1" x14ac:dyDescent="0.25"/>
    <row r="2660" customFormat="1" x14ac:dyDescent="0.25"/>
    <row r="2661" customFormat="1" x14ac:dyDescent="0.25"/>
    <row r="2662" customFormat="1" x14ac:dyDescent="0.25"/>
    <row r="2663" customFormat="1" x14ac:dyDescent="0.25"/>
    <row r="2664" customFormat="1" x14ac:dyDescent="0.25"/>
    <row r="2665" customFormat="1" x14ac:dyDescent="0.25"/>
    <row r="2666" customFormat="1" x14ac:dyDescent="0.25"/>
    <row r="2667" customFormat="1" x14ac:dyDescent="0.25"/>
    <row r="2668" customFormat="1" x14ac:dyDescent="0.25"/>
    <row r="2669" customFormat="1" x14ac:dyDescent="0.25"/>
    <row r="2670" customFormat="1" x14ac:dyDescent="0.25"/>
    <row r="2671" customFormat="1" x14ac:dyDescent="0.25"/>
    <row r="2672" customFormat="1" x14ac:dyDescent="0.25"/>
    <row r="2673" customFormat="1" x14ac:dyDescent="0.25"/>
    <row r="2674" customFormat="1" x14ac:dyDescent="0.25"/>
    <row r="2675" customFormat="1" x14ac:dyDescent="0.25"/>
    <row r="2676" customFormat="1" x14ac:dyDescent="0.25"/>
    <row r="2677" customFormat="1" x14ac:dyDescent="0.25"/>
    <row r="2678" customFormat="1" x14ac:dyDescent="0.25"/>
    <row r="2679" customFormat="1" x14ac:dyDescent="0.25"/>
    <row r="2680" customFormat="1" x14ac:dyDescent="0.25"/>
    <row r="2681" customFormat="1" x14ac:dyDescent="0.25"/>
    <row r="2682" customFormat="1" x14ac:dyDescent="0.25"/>
    <row r="2683" customFormat="1" x14ac:dyDescent="0.25"/>
    <row r="2684" customFormat="1" x14ac:dyDescent="0.25"/>
    <row r="2685" customFormat="1" x14ac:dyDescent="0.25"/>
    <row r="2686" customFormat="1" x14ac:dyDescent="0.25"/>
    <row r="2687" customFormat="1" x14ac:dyDescent="0.25"/>
    <row r="2688" customFormat="1" x14ac:dyDescent="0.25"/>
    <row r="2689" customFormat="1" x14ac:dyDescent="0.25"/>
    <row r="2690" customFormat="1" x14ac:dyDescent="0.25"/>
    <row r="2691" customFormat="1" x14ac:dyDescent="0.25"/>
    <row r="2692" customFormat="1" x14ac:dyDescent="0.25"/>
    <row r="2693" customFormat="1" x14ac:dyDescent="0.25"/>
    <row r="2694" customFormat="1" x14ac:dyDescent="0.25"/>
    <row r="2695" customFormat="1" x14ac:dyDescent="0.25"/>
    <row r="2696" customFormat="1" x14ac:dyDescent="0.25"/>
    <row r="2697" customFormat="1" x14ac:dyDescent="0.25"/>
    <row r="2698" customFormat="1" x14ac:dyDescent="0.25"/>
    <row r="2699" customFormat="1" x14ac:dyDescent="0.25"/>
    <row r="2700" customFormat="1" x14ac:dyDescent="0.25"/>
    <row r="2701" customFormat="1" x14ac:dyDescent="0.25"/>
    <row r="2702" customFormat="1" x14ac:dyDescent="0.25"/>
    <row r="2703" customFormat="1" x14ac:dyDescent="0.25"/>
    <row r="2704" customFormat="1" x14ac:dyDescent="0.25"/>
    <row r="2705" customFormat="1" x14ac:dyDescent="0.25"/>
    <row r="2706" customFormat="1" x14ac:dyDescent="0.25"/>
    <row r="2707" customFormat="1" x14ac:dyDescent="0.25"/>
    <row r="2708" customFormat="1" x14ac:dyDescent="0.25"/>
    <row r="2709" customFormat="1" x14ac:dyDescent="0.25"/>
    <row r="2710" customFormat="1" x14ac:dyDescent="0.25"/>
    <row r="2711" customFormat="1" x14ac:dyDescent="0.25"/>
    <row r="2712" customFormat="1" x14ac:dyDescent="0.25"/>
    <row r="2713" customFormat="1" x14ac:dyDescent="0.25"/>
    <row r="2714" customFormat="1" x14ac:dyDescent="0.25"/>
    <row r="2715" customFormat="1" x14ac:dyDescent="0.25"/>
    <row r="2716" customFormat="1" x14ac:dyDescent="0.25"/>
    <row r="2717" customFormat="1" x14ac:dyDescent="0.25"/>
    <row r="2718" customFormat="1" x14ac:dyDescent="0.25"/>
    <row r="2719" customFormat="1" x14ac:dyDescent="0.25"/>
    <row r="2720" customFormat="1" x14ac:dyDescent="0.25"/>
    <row r="2721" customFormat="1" x14ac:dyDescent="0.25"/>
    <row r="2722" customFormat="1" x14ac:dyDescent="0.25"/>
    <row r="2723" customFormat="1" x14ac:dyDescent="0.25"/>
    <row r="2724" customFormat="1" x14ac:dyDescent="0.25"/>
    <row r="2725" customFormat="1" x14ac:dyDescent="0.25"/>
    <row r="2726" customFormat="1" x14ac:dyDescent="0.25"/>
    <row r="2727" customFormat="1" x14ac:dyDescent="0.25"/>
    <row r="2728" customFormat="1" x14ac:dyDescent="0.25"/>
    <row r="2729" customFormat="1" x14ac:dyDescent="0.25"/>
    <row r="2730" customFormat="1" x14ac:dyDescent="0.25"/>
    <row r="2731" customFormat="1" x14ac:dyDescent="0.25"/>
    <row r="2732" customFormat="1" x14ac:dyDescent="0.25"/>
    <row r="2733" customFormat="1" x14ac:dyDescent="0.25"/>
    <row r="2734" customFormat="1" x14ac:dyDescent="0.25"/>
    <row r="2735" customFormat="1" x14ac:dyDescent="0.25"/>
    <row r="2736" customFormat="1" x14ac:dyDescent="0.25"/>
    <row r="2737" customFormat="1" x14ac:dyDescent="0.25"/>
    <row r="2738" customFormat="1" x14ac:dyDescent="0.25"/>
    <row r="2739" customFormat="1" x14ac:dyDescent="0.25"/>
    <row r="2740" customFormat="1" x14ac:dyDescent="0.25"/>
    <row r="2741" customFormat="1" x14ac:dyDescent="0.25"/>
    <row r="2742" customFormat="1" x14ac:dyDescent="0.25"/>
    <row r="2743" customFormat="1" x14ac:dyDescent="0.25"/>
    <row r="2744" customFormat="1" x14ac:dyDescent="0.25"/>
    <row r="2745" customFormat="1" x14ac:dyDescent="0.25"/>
    <row r="2746" customFormat="1" x14ac:dyDescent="0.25"/>
    <row r="2747" customFormat="1" x14ac:dyDescent="0.25"/>
    <row r="2748" customFormat="1" x14ac:dyDescent="0.25"/>
    <row r="2749" customFormat="1" x14ac:dyDescent="0.25"/>
    <row r="2750" customFormat="1" x14ac:dyDescent="0.25"/>
    <row r="2751" customFormat="1" x14ac:dyDescent="0.25"/>
    <row r="2752" customFormat="1" x14ac:dyDescent="0.25"/>
    <row r="2753" customFormat="1" x14ac:dyDescent="0.25"/>
    <row r="2754" customFormat="1" x14ac:dyDescent="0.25"/>
    <row r="2755" customFormat="1" x14ac:dyDescent="0.25"/>
    <row r="2756" customFormat="1" x14ac:dyDescent="0.25"/>
    <row r="2757" customFormat="1" x14ac:dyDescent="0.25"/>
    <row r="2758" customFormat="1" x14ac:dyDescent="0.25"/>
    <row r="2759" customFormat="1" x14ac:dyDescent="0.25"/>
    <row r="2760" customFormat="1" x14ac:dyDescent="0.25"/>
    <row r="2761" customFormat="1" x14ac:dyDescent="0.25"/>
    <row r="2762" customFormat="1" x14ac:dyDescent="0.25"/>
    <row r="2763" customFormat="1" x14ac:dyDescent="0.25"/>
    <row r="2764" customFormat="1" x14ac:dyDescent="0.25"/>
    <row r="2765" customFormat="1" x14ac:dyDescent="0.25"/>
    <row r="2766" customFormat="1" x14ac:dyDescent="0.25"/>
    <row r="2767" customFormat="1" x14ac:dyDescent="0.25"/>
    <row r="2768" customFormat="1" x14ac:dyDescent="0.25"/>
    <row r="2769" customFormat="1" x14ac:dyDescent="0.25"/>
    <row r="2770" customFormat="1" x14ac:dyDescent="0.25"/>
    <row r="2771" customFormat="1" x14ac:dyDescent="0.25"/>
    <row r="2772" customFormat="1" x14ac:dyDescent="0.25"/>
    <row r="2773" customFormat="1" x14ac:dyDescent="0.25"/>
    <row r="2774" customFormat="1" x14ac:dyDescent="0.25"/>
    <row r="2775" customFormat="1" x14ac:dyDescent="0.25"/>
    <row r="2776" customFormat="1" x14ac:dyDescent="0.25"/>
    <row r="2777" customFormat="1" x14ac:dyDescent="0.25"/>
    <row r="2778" customFormat="1" x14ac:dyDescent="0.25"/>
    <row r="2779" customFormat="1" x14ac:dyDescent="0.25"/>
    <row r="2780" customFormat="1" x14ac:dyDescent="0.25"/>
    <row r="2781" customFormat="1" x14ac:dyDescent="0.25"/>
    <row r="2782" customFormat="1" x14ac:dyDescent="0.25"/>
    <row r="2783" customFormat="1" x14ac:dyDescent="0.25"/>
    <row r="2784" customFormat="1" x14ac:dyDescent="0.25"/>
    <row r="2785" customFormat="1" x14ac:dyDescent="0.25"/>
    <row r="2786" customFormat="1" x14ac:dyDescent="0.25"/>
    <row r="2787" customFormat="1" x14ac:dyDescent="0.25"/>
    <row r="2788" customFormat="1" x14ac:dyDescent="0.25"/>
    <row r="2789" customFormat="1" x14ac:dyDescent="0.25"/>
    <row r="2790" customFormat="1" x14ac:dyDescent="0.25"/>
    <row r="2791" customFormat="1" x14ac:dyDescent="0.25"/>
    <row r="2792" customFormat="1" x14ac:dyDescent="0.25"/>
    <row r="2793" customFormat="1" x14ac:dyDescent="0.25"/>
    <row r="2794" customFormat="1" x14ac:dyDescent="0.25"/>
    <row r="2795" customFormat="1" x14ac:dyDescent="0.25"/>
    <row r="2796" customFormat="1" x14ac:dyDescent="0.25"/>
    <row r="2797" customFormat="1" x14ac:dyDescent="0.25"/>
    <row r="2798" customFormat="1" x14ac:dyDescent="0.25"/>
    <row r="2799" customFormat="1" x14ac:dyDescent="0.25"/>
    <row r="2800" customFormat="1" x14ac:dyDescent="0.25"/>
    <row r="2801" customFormat="1" x14ac:dyDescent="0.25"/>
    <row r="2802" customFormat="1" x14ac:dyDescent="0.25"/>
    <row r="2803" customFormat="1" x14ac:dyDescent="0.25"/>
    <row r="2804" customFormat="1" x14ac:dyDescent="0.25"/>
    <row r="2805" customFormat="1" x14ac:dyDescent="0.25"/>
    <row r="2806" customFormat="1" x14ac:dyDescent="0.25"/>
    <row r="2807" customFormat="1" x14ac:dyDescent="0.25"/>
    <row r="2808" customFormat="1" x14ac:dyDescent="0.25"/>
    <row r="2809" customFormat="1" x14ac:dyDescent="0.25"/>
    <row r="2810" customFormat="1" x14ac:dyDescent="0.25"/>
    <row r="2811" customFormat="1" x14ac:dyDescent="0.25"/>
    <row r="2812" customFormat="1" x14ac:dyDescent="0.25"/>
    <row r="2813" customFormat="1" x14ac:dyDescent="0.25"/>
    <row r="2814" customFormat="1" x14ac:dyDescent="0.25"/>
    <row r="2815" customFormat="1" x14ac:dyDescent="0.25"/>
    <row r="2816" customFormat="1" x14ac:dyDescent="0.25"/>
    <row r="2817" customFormat="1" x14ac:dyDescent="0.25"/>
    <row r="2818" customFormat="1" x14ac:dyDescent="0.25"/>
    <row r="2819" customFormat="1" x14ac:dyDescent="0.25"/>
    <row r="2820" customFormat="1" x14ac:dyDescent="0.25"/>
    <row r="2821" customFormat="1" x14ac:dyDescent="0.25"/>
    <row r="2822" customFormat="1" x14ac:dyDescent="0.25"/>
    <row r="2823" customFormat="1" x14ac:dyDescent="0.25"/>
    <row r="2824" customFormat="1" x14ac:dyDescent="0.25"/>
    <row r="2825" customFormat="1" x14ac:dyDescent="0.25"/>
    <row r="2826" customFormat="1" x14ac:dyDescent="0.25"/>
    <row r="2827" customFormat="1" x14ac:dyDescent="0.25"/>
    <row r="2828" customFormat="1" x14ac:dyDescent="0.25"/>
    <row r="2829" customFormat="1" x14ac:dyDescent="0.25"/>
    <row r="2830" customFormat="1" x14ac:dyDescent="0.25"/>
    <row r="2831" customFormat="1" x14ac:dyDescent="0.25"/>
    <row r="2832" customFormat="1" x14ac:dyDescent="0.25"/>
    <row r="2833" customFormat="1" x14ac:dyDescent="0.25"/>
    <row r="2834" customFormat="1" x14ac:dyDescent="0.25"/>
    <row r="2835" customFormat="1" x14ac:dyDescent="0.25"/>
    <row r="2836" customFormat="1" x14ac:dyDescent="0.25"/>
    <row r="2837" customFormat="1" x14ac:dyDescent="0.25"/>
    <row r="2838" customFormat="1" x14ac:dyDescent="0.25"/>
    <row r="2839" customFormat="1" x14ac:dyDescent="0.25"/>
    <row r="2840" customFormat="1" x14ac:dyDescent="0.25"/>
    <row r="2841" customFormat="1" x14ac:dyDescent="0.25"/>
    <row r="2842" customFormat="1" x14ac:dyDescent="0.25"/>
    <row r="2843" customFormat="1" x14ac:dyDescent="0.25"/>
    <row r="2844" customFormat="1" x14ac:dyDescent="0.25"/>
    <row r="2845" customFormat="1" x14ac:dyDescent="0.25"/>
    <row r="2846" customFormat="1" x14ac:dyDescent="0.25"/>
    <row r="2847" customFormat="1" x14ac:dyDescent="0.25"/>
    <row r="2848" customFormat="1" x14ac:dyDescent="0.25"/>
    <row r="2849" customFormat="1" x14ac:dyDescent="0.25"/>
    <row r="2850" customFormat="1" x14ac:dyDescent="0.25"/>
    <row r="2851" customFormat="1" x14ac:dyDescent="0.25"/>
    <row r="2852" customFormat="1" x14ac:dyDescent="0.25"/>
    <row r="2853" customFormat="1" x14ac:dyDescent="0.25"/>
    <row r="2854" customFormat="1" x14ac:dyDescent="0.25"/>
    <row r="2855" customFormat="1" x14ac:dyDescent="0.25"/>
    <row r="2856" customFormat="1" x14ac:dyDescent="0.25"/>
    <row r="2857" customFormat="1" x14ac:dyDescent="0.25"/>
    <row r="2858" customFormat="1" x14ac:dyDescent="0.25"/>
    <row r="2859" customFormat="1" x14ac:dyDescent="0.25"/>
    <row r="2860" customFormat="1" x14ac:dyDescent="0.25"/>
    <row r="2861" customFormat="1" x14ac:dyDescent="0.25"/>
    <row r="2862" customFormat="1" x14ac:dyDescent="0.25"/>
    <row r="2863" customFormat="1" x14ac:dyDescent="0.25"/>
    <row r="2864" customFormat="1" x14ac:dyDescent="0.25"/>
    <row r="2865" customFormat="1" x14ac:dyDescent="0.25"/>
    <row r="2866" customFormat="1" x14ac:dyDescent="0.25"/>
    <row r="2867" customFormat="1" x14ac:dyDescent="0.25"/>
    <row r="2868" customFormat="1" x14ac:dyDescent="0.25"/>
    <row r="2869" customFormat="1" x14ac:dyDescent="0.25"/>
    <row r="2870" customFormat="1" x14ac:dyDescent="0.25"/>
    <row r="2871" customFormat="1" x14ac:dyDescent="0.25"/>
    <row r="2872" customFormat="1" x14ac:dyDescent="0.25"/>
    <row r="2873" customFormat="1" x14ac:dyDescent="0.25"/>
    <row r="2874" customFormat="1" x14ac:dyDescent="0.25"/>
    <row r="2875" customFormat="1" x14ac:dyDescent="0.25"/>
    <row r="2876" customFormat="1" x14ac:dyDescent="0.25"/>
    <row r="2877" customFormat="1" x14ac:dyDescent="0.25"/>
    <row r="2878" customFormat="1" x14ac:dyDescent="0.25"/>
    <row r="2879" customFormat="1" x14ac:dyDescent="0.25"/>
    <row r="2880" customFormat="1" x14ac:dyDescent="0.25"/>
    <row r="2881" customFormat="1" x14ac:dyDescent="0.25"/>
    <row r="2882" customFormat="1" x14ac:dyDescent="0.25"/>
    <row r="2883" customFormat="1" x14ac:dyDescent="0.25"/>
    <row r="2884" customFormat="1" x14ac:dyDescent="0.25"/>
    <row r="2885" customFormat="1" x14ac:dyDescent="0.25"/>
    <row r="2886" customFormat="1" x14ac:dyDescent="0.25"/>
    <row r="2887" customFormat="1" x14ac:dyDescent="0.25"/>
    <row r="2888" customFormat="1" x14ac:dyDescent="0.25"/>
    <row r="2889" customFormat="1" x14ac:dyDescent="0.25"/>
    <row r="2890" customFormat="1" x14ac:dyDescent="0.25"/>
    <row r="2891" customFormat="1" x14ac:dyDescent="0.25"/>
    <row r="2892" customFormat="1" x14ac:dyDescent="0.25"/>
    <row r="2893" customFormat="1" x14ac:dyDescent="0.25"/>
    <row r="2894" customFormat="1" x14ac:dyDescent="0.25"/>
    <row r="2895" customFormat="1" x14ac:dyDescent="0.25"/>
    <row r="2896" customFormat="1" x14ac:dyDescent="0.25"/>
    <row r="2897" customFormat="1" x14ac:dyDescent="0.25"/>
    <row r="2898" customFormat="1" x14ac:dyDescent="0.25"/>
    <row r="2899" customFormat="1" x14ac:dyDescent="0.25"/>
    <row r="2900" customFormat="1" x14ac:dyDescent="0.25"/>
    <row r="2901" customFormat="1" x14ac:dyDescent="0.25"/>
    <row r="2902" customFormat="1" x14ac:dyDescent="0.25"/>
    <row r="2903" customFormat="1" x14ac:dyDescent="0.25"/>
    <row r="2904" customFormat="1" x14ac:dyDescent="0.25"/>
    <row r="2905" customFormat="1" x14ac:dyDescent="0.25"/>
    <row r="2906" customFormat="1" x14ac:dyDescent="0.25"/>
    <row r="2907" customFormat="1" x14ac:dyDescent="0.25"/>
    <row r="2908" customFormat="1" x14ac:dyDescent="0.25"/>
    <row r="2909" customFormat="1" x14ac:dyDescent="0.25"/>
    <row r="2910" customFormat="1" x14ac:dyDescent="0.25"/>
    <row r="2911" customFormat="1" x14ac:dyDescent="0.25"/>
    <row r="2912" customFormat="1" x14ac:dyDescent="0.25"/>
    <row r="2913" customFormat="1" x14ac:dyDescent="0.25"/>
    <row r="2914" customFormat="1" x14ac:dyDescent="0.25"/>
    <row r="2915" customFormat="1" x14ac:dyDescent="0.25"/>
    <row r="2916" customFormat="1" x14ac:dyDescent="0.25"/>
    <row r="2917" customFormat="1" x14ac:dyDescent="0.25"/>
    <row r="2918" customFormat="1" x14ac:dyDescent="0.25"/>
    <row r="2919" customFormat="1" x14ac:dyDescent="0.25"/>
    <row r="2920" customFormat="1" x14ac:dyDescent="0.25"/>
    <row r="2921" customFormat="1" x14ac:dyDescent="0.25"/>
    <row r="2922" customFormat="1" x14ac:dyDescent="0.25"/>
    <row r="2923" customFormat="1" x14ac:dyDescent="0.25"/>
    <row r="2924" customFormat="1" x14ac:dyDescent="0.25"/>
    <row r="2925" customFormat="1" x14ac:dyDescent="0.25"/>
    <row r="2926" customFormat="1" x14ac:dyDescent="0.25"/>
    <row r="2927" customFormat="1" x14ac:dyDescent="0.25"/>
    <row r="2928" customFormat="1" x14ac:dyDescent="0.25"/>
    <row r="2929" customFormat="1" x14ac:dyDescent="0.25"/>
    <row r="2930" customFormat="1" x14ac:dyDescent="0.25"/>
    <row r="2931" customFormat="1" x14ac:dyDescent="0.25"/>
    <row r="2932" customFormat="1" x14ac:dyDescent="0.25"/>
    <row r="2933" customFormat="1" x14ac:dyDescent="0.25"/>
    <row r="2934" customFormat="1" x14ac:dyDescent="0.25"/>
    <row r="2935" customFormat="1" x14ac:dyDescent="0.25"/>
    <row r="2936" customFormat="1" x14ac:dyDescent="0.25"/>
    <row r="2937" customFormat="1" x14ac:dyDescent="0.25"/>
    <row r="2938" customFormat="1" x14ac:dyDescent="0.25"/>
    <row r="2939" customFormat="1" x14ac:dyDescent="0.25"/>
    <row r="2940" customFormat="1" x14ac:dyDescent="0.25"/>
    <row r="2941" customFormat="1" x14ac:dyDescent="0.25"/>
    <row r="2942" customFormat="1" x14ac:dyDescent="0.25"/>
    <row r="2943" customFormat="1" x14ac:dyDescent="0.25"/>
    <row r="2944" customFormat="1" x14ac:dyDescent="0.25"/>
    <row r="2945" customFormat="1" x14ac:dyDescent="0.25"/>
    <row r="2946" customFormat="1" x14ac:dyDescent="0.25"/>
    <row r="2947" customFormat="1" x14ac:dyDescent="0.25"/>
    <row r="2948" customFormat="1" x14ac:dyDescent="0.25"/>
    <row r="2949" customFormat="1" x14ac:dyDescent="0.25"/>
    <row r="2950" customFormat="1" x14ac:dyDescent="0.25"/>
    <row r="2951" customFormat="1" x14ac:dyDescent="0.25"/>
    <row r="2952" customFormat="1" x14ac:dyDescent="0.25"/>
    <row r="2953" customFormat="1" x14ac:dyDescent="0.25"/>
    <row r="2954" customFormat="1" x14ac:dyDescent="0.25"/>
    <row r="2955" customFormat="1" x14ac:dyDescent="0.25"/>
    <row r="2956" customFormat="1" x14ac:dyDescent="0.25"/>
    <row r="2957" customFormat="1" x14ac:dyDescent="0.25"/>
    <row r="2958" customFormat="1" x14ac:dyDescent="0.25"/>
    <row r="2959" customFormat="1" x14ac:dyDescent="0.25"/>
    <row r="2960" customFormat="1" x14ac:dyDescent="0.25"/>
    <row r="2961" customFormat="1" x14ac:dyDescent="0.25"/>
    <row r="2962" customFormat="1" x14ac:dyDescent="0.25"/>
    <row r="2963" customFormat="1" x14ac:dyDescent="0.25"/>
    <row r="2964" customFormat="1" x14ac:dyDescent="0.25"/>
    <row r="2965" customFormat="1" x14ac:dyDescent="0.25"/>
    <row r="2966" customFormat="1" x14ac:dyDescent="0.25"/>
    <row r="2967" customFormat="1" x14ac:dyDescent="0.25"/>
    <row r="2968" customFormat="1" x14ac:dyDescent="0.25"/>
    <row r="2969" customFormat="1" x14ac:dyDescent="0.25"/>
    <row r="2970" customFormat="1" x14ac:dyDescent="0.25"/>
    <row r="2971" customFormat="1" x14ac:dyDescent="0.25"/>
    <row r="2972" customFormat="1" x14ac:dyDescent="0.25"/>
    <row r="2973" customFormat="1" x14ac:dyDescent="0.25"/>
    <row r="2974" customFormat="1" x14ac:dyDescent="0.25"/>
    <row r="2975" customFormat="1" x14ac:dyDescent="0.25"/>
    <row r="2976" customFormat="1" x14ac:dyDescent="0.25"/>
    <row r="2977" customFormat="1" x14ac:dyDescent="0.25"/>
    <row r="2978" customFormat="1" x14ac:dyDescent="0.25"/>
    <row r="2979" customFormat="1" x14ac:dyDescent="0.25"/>
    <row r="2980" customFormat="1" x14ac:dyDescent="0.25"/>
    <row r="2981" customFormat="1" x14ac:dyDescent="0.25"/>
    <row r="2982" customFormat="1" x14ac:dyDescent="0.25"/>
    <row r="2983" customFormat="1" x14ac:dyDescent="0.25"/>
    <row r="2984" customFormat="1" x14ac:dyDescent="0.25"/>
    <row r="2985" customFormat="1" x14ac:dyDescent="0.25"/>
    <row r="2986" customFormat="1" x14ac:dyDescent="0.25"/>
    <row r="2987" customFormat="1" x14ac:dyDescent="0.25"/>
    <row r="2988" customFormat="1" x14ac:dyDescent="0.25"/>
    <row r="2989" customFormat="1" x14ac:dyDescent="0.25"/>
    <row r="2990" customFormat="1" x14ac:dyDescent="0.25"/>
    <row r="2991" customFormat="1" x14ac:dyDescent="0.25"/>
    <row r="2992" customFormat="1" x14ac:dyDescent="0.25"/>
    <row r="2993" customFormat="1" x14ac:dyDescent="0.25"/>
    <row r="2994" customFormat="1" x14ac:dyDescent="0.25"/>
    <row r="2995" customFormat="1" x14ac:dyDescent="0.25"/>
    <row r="2996" customFormat="1" x14ac:dyDescent="0.25"/>
    <row r="2997" customFormat="1" x14ac:dyDescent="0.25"/>
    <row r="2998" customFormat="1" x14ac:dyDescent="0.25"/>
    <row r="2999" customFormat="1" x14ac:dyDescent="0.25"/>
    <row r="3000" customFormat="1" x14ac:dyDescent="0.25"/>
    <row r="3001" customFormat="1" x14ac:dyDescent="0.25"/>
    <row r="3002" customFormat="1" x14ac:dyDescent="0.25"/>
    <row r="3003" customFormat="1" x14ac:dyDescent="0.25"/>
    <row r="3004" customFormat="1" x14ac:dyDescent="0.25"/>
    <row r="3005" customFormat="1" x14ac:dyDescent="0.25"/>
    <row r="3006" customFormat="1" x14ac:dyDescent="0.25"/>
    <row r="3007" customFormat="1" x14ac:dyDescent="0.25"/>
    <row r="3008" customFormat="1" x14ac:dyDescent="0.25"/>
    <row r="3009" customFormat="1" x14ac:dyDescent="0.25"/>
    <row r="3010" customFormat="1" x14ac:dyDescent="0.25"/>
    <row r="3011" customFormat="1" x14ac:dyDescent="0.25"/>
    <row r="3012" customFormat="1" x14ac:dyDescent="0.25"/>
    <row r="3013" customFormat="1" x14ac:dyDescent="0.25"/>
    <row r="3014" customFormat="1" x14ac:dyDescent="0.25"/>
    <row r="3015" customFormat="1" x14ac:dyDescent="0.25"/>
    <row r="3016" customFormat="1" x14ac:dyDescent="0.25"/>
    <row r="3017" customFormat="1" x14ac:dyDescent="0.25"/>
    <row r="3018" customFormat="1" x14ac:dyDescent="0.25"/>
    <row r="3019" customFormat="1" x14ac:dyDescent="0.25"/>
    <row r="3020" customFormat="1" x14ac:dyDescent="0.25"/>
    <row r="3021" customFormat="1" x14ac:dyDescent="0.25"/>
    <row r="3022" customFormat="1" x14ac:dyDescent="0.25"/>
    <row r="3023" customFormat="1" x14ac:dyDescent="0.25"/>
    <row r="3024" customFormat="1" x14ac:dyDescent="0.25"/>
    <row r="3025" customFormat="1" x14ac:dyDescent="0.25"/>
    <row r="3026" customFormat="1" x14ac:dyDescent="0.25"/>
    <row r="3027" customFormat="1" x14ac:dyDescent="0.25"/>
    <row r="3028" customFormat="1" x14ac:dyDescent="0.25"/>
    <row r="3029" customFormat="1" x14ac:dyDescent="0.25"/>
    <row r="3030" customFormat="1" x14ac:dyDescent="0.25"/>
    <row r="3031" customFormat="1" x14ac:dyDescent="0.25"/>
    <row r="3032" customFormat="1" x14ac:dyDescent="0.25"/>
    <row r="3033" customFormat="1" x14ac:dyDescent="0.25"/>
    <row r="3034" customFormat="1" x14ac:dyDescent="0.25"/>
    <row r="3035" customFormat="1" x14ac:dyDescent="0.25"/>
    <row r="3036" customFormat="1" x14ac:dyDescent="0.25"/>
    <row r="3037" customFormat="1" x14ac:dyDescent="0.25"/>
    <row r="3038" customFormat="1" x14ac:dyDescent="0.25"/>
    <row r="3039" customFormat="1" x14ac:dyDescent="0.25"/>
    <row r="3040" customFormat="1" x14ac:dyDescent="0.25"/>
    <row r="3041" customFormat="1" x14ac:dyDescent="0.25"/>
    <row r="3042" customFormat="1" x14ac:dyDescent="0.25"/>
    <row r="3043" customFormat="1" x14ac:dyDescent="0.25"/>
    <row r="3044" customFormat="1" x14ac:dyDescent="0.25"/>
    <row r="3045" customFormat="1" x14ac:dyDescent="0.25"/>
    <row r="3046" customFormat="1" x14ac:dyDescent="0.25"/>
    <row r="3047" customFormat="1" x14ac:dyDescent="0.25"/>
    <row r="3048" customFormat="1" x14ac:dyDescent="0.25"/>
    <row r="3049" customFormat="1" x14ac:dyDescent="0.25"/>
    <row r="3050" customFormat="1" x14ac:dyDescent="0.25"/>
    <row r="3051" customFormat="1" x14ac:dyDescent="0.25"/>
    <row r="3052" customFormat="1" x14ac:dyDescent="0.25"/>
    <row r="3053" customFormat="1" x14ac:dyDescent="0.25"/>
    <row r="3054" customFormat="1" x14ac:dyDescent="0.25"/>
    <row r="3055" customFormat="1" x14ac:dyDescent="0.25"/>
    <row r="3056" customFormat="1" x14ac:dyDescent="0.25"/>
    <row r="3057" customFormat="1" x14ac:dyDescent="0.25"/>
    <row r="3058" customFormat="1" x14ac:dyDescent="0.25"/>
    <row r="3059" customFormat="1" x14ac:dyDescent="0.25"/>
    <row r="3060" customFormat="1" x14ac:dyDescent="0.25"/>
    <row r="3061" customFormat="1" x14ac:dyDescent="0.25"/>
    <row r="3062" customFormat="1" x14ac:dyDescent="0.25"/>
    <row r="3063" customFormat="1" x14ac:dyDescent="0.25"/>
    <row r="3064" customFormat="1" x14ac:dyDescent="0.25"/>
    <row r="3065" customFormat="1" x14ac:dyDescent="0.25"/>
    <row r="3066" customFormat="1" x14ac:dyDescent="0.25"/>
    <row r="3067" customFormat="1" x14ac:dyDescent="0.25"/>
    <row r="3068" customFormat="1" x14ac:dyDescent="0.25"/>
    <row r="3069" customFormat="1" x14ac:dyDescent="0.25"/>
    <row r="3070" customFormat="1" x14ac:dyDescent="0.25"/>
    <row r="3071" customFormat="1" x14ac:dyDescent="0.25"/>
    <row r="3072" customFormat="1" x14ac:dyDescent="0.25"/>
    <row r="3073" customFormat="1" x14ac:dyDescent="0.25"/>
    <row r="3074" customFormat="1" x14ac:dyDescent="0.25"/>
    <row r="3075" customFormat="1" x14ac:dyDescent="0.25"/>
    <row r="3076" customFormat="1" x14ac:dyDescent="0.25"/>
    <row r="3077" customFormat="1" x14ac:dyDescent="0.25"/>
    <row r="3078" customFormat="1" x14ac:dyDescent="0.25"/>
    <row r="3079" customFormat="1" x14ac:dyDescent="0.25"/>
    <row r="3080" customFormat="1" x14ac:dyDescent="0.25"/>
    <row r="3081" customFormat="1" x14ac:dyDescent="0.25"/>
    <row r="3082" customFormat="1" x14ac:dyDescent="0.25"/>
    <row r="3083" customFormat="1" x14ac:dyDescent="0.25"/>
    <row r="3084" customFormat="1" x14ac:dyDescent="0.25"/>
    <row r="3085" customFormat="1" x14ac:dyDescent="0.25"/>
    <row r="3086" customFormat="1" x14ac:dyDescent="0.25"/>
    <row r="3087" customFormat="1" x14ac:dyDescent="0.25"/>
    <row r="3088" customFormat="1" x14ac:dyDescent="0.25"/>
    <row r="3089" customFormat="1" x14ac:dyDescent="0.25"/>
    <row r="3090" customFormat="1" x14ac:dyDescent="0.25"/>
    <row r="3091" customFormat="1" x14ac:dyDescent="0.25"/>
    <row r="3092" customFormat="1" x14ac:dyDescent="0.25"/>
    <row r="3093" customFormat="1" x14ac:dyDescent="0.25"/>
    <row r="3094" customFormat="1" x14ac:dyDescent="0.25"/>
    <row r="3095" customFormat="1" x14ac:dyDescent="0.25"/>
    <row r="3096" customFormat="1" x14ac:dyDescent="0.25"/>
    <row r="3097" customFormat="1" x14ac:dyDescent="0.25"/>
    <row r="3098" customFormat="1" x14ac:dyDescent="0.25"/>
    <row r="3099" customFormat="1" x14ac:dyDescent="0.25"/>
    <row r="3100" customFormat="1" x14ac:dyDescent="0.25"/>
    <row r="3101" customFormat="1" x14ac:dyDescent="0.25"/>
    <row r="3102" customFormat="1" x14ac:dyDescent="0.25"/>
    <row r="3103" customFormat="1" x14ac:dyDescent="0.25"/>
    <row r="3104" customFormat="1" x14ac:dyDescent="0.25"/>
    <row r="3105" customFormat="1" x14ac:dyDescent="0.25"/>
    <row r="3106" customFormat="1" x14ac:dyDescent="0.25"/>
    <row r="3107" customFormat="1" x14ac:dyDescent="0.25"/>
    <row r="3108" customFormat="1" x14ac:dyDescent="0.25"/>
    <row r="3109" customFormat="1" x14ac:dyDescent="0.25"/>
    <row r="3110" customFormat="1" x14ac:dyDescent="0.25"/>
    <row r="3111" customFormat="1" x14ac:dyDescent="0.25"/>
    <row r="3112" customFormat="1" x14ac:dyDescent="0.25"/>
    <row r="3113" customFormat="1" x14ac:dyDescent="0.25"/>
    <row r="3114" customFormat="1" x14ac:dyDescent="0.25"/>
    <row r="3115" customFormat="1" x14ac:dyDescent="0.25"/>
    <row r="3116" customFormat="1" x14ac:dyDescent="0.25"/>
    <row r="3117" customFormat="1" x14ac:dyDescent="0.25"/>
    <row r="3118" customFormat="1" x14ac:dyDescent="0.25"/>
    <row r="3119" customFormat="1" x14ac:dyDescent="0.25"/>
    <row r="3120" customFormat="1" x14ac:dyDescent="0.25"/>
    <row r="3121" customFormat="1" x14ac:dyDescent="0.25"/>
    <row r="3122" customFormat="1" x14ac:dyDescent="0.25"/>
    <row r="3123" customFormat="1" x14ac:dyDescent="0.25"/>
    <row r="3124" customFormat="1" x14ac:dyDescent="0.25"/>
    <row r="3125" customFormat="1" x14ac:dyDescent="0.25"/>
    <row r="3126" customFormat="1" x14ac:dyDescent="0.25"/>
    <row r="3127" customFormat="1" x14ac:dyDescent="0.25"/>
    <row r="3128" customFormat="1" x14ac:dyDescent="0.25"/>
    <row r="3129" customFormat="1" x14ac:dyDescent="0.25"/>
    <row r="3130" customFormat="1" x14ac:dyDescent="0.25"/>
    <row r="3131" customFormat="1" x14ac:dyDescent="0.25"/>
    <row r="3132" customFormat="1" x14ac:dyDescent="0.25"/>
    <row r="3133" customFormat="1" x14ac:dyDescent="0.25"/>
    <row r="3134" customFormat="1" x14ac:dyDescent="0.25"/>
    <row r="3135" customFormat="1" x14ac:dyDescent="0.25"/>
    <row r="3136" customFormat="1" x14ac:dyDescent="0.25"/>
    <row r="3137" customFormat="1" x14ac:dyDescent="0.25"/>
    <row r="3138" customFormat="1" x14ac:dyDescent="0.25"/>
    <row r="3139" customFormat="1" x14ac:dyDescent="0.25"/>
    <row r="3140" customFormat="1" x14ac:dyDescent="0.25"/>
    <row r="3141" customFormat="1" x14ac:dyDescent="0.25"/>
    <row r="3142" customFormat="1" x14ac:dyDescent="0.25"/>
    <row r="3143" customFormat="1" x14ac:dyDescent="0.25"/>
    <row r="3144" customFormat="1" x14ac:dyDescent="0.25"/>
    <row r="3145" customFormat="1" x14ac:dyDescent="0.25"/>
    <row r="3146" customFormat="1" x14ac:dyDescent="0.25"/>
    <row r="3147" customFormat="1" x14ac:dyDescent="0.25"/>
    <row r="3148" customFormat="1" x14ac:dyDescent="0.25"/>
    <row r="3149" customFormat="1" x14ac:dyDescent="0.25"/>
    <row r="3150" customFormat="1" x14ac:dyDescent="0.25"/>
    <row r="3151" customFormat="1" x14ac:dyDescent="0.25"/>
    <row r="3152" customFormat="1" x14ac:dyDescent="0.25"/>
    <row r="3153" customFormat="1" x14ac:dyDescent="0.25"/>
    <row r="3154" customFormat="1" x14ac:dyDescent="0.25"/>
    <row r="3155" customFormat="1" x14ac:dyDescent="0.25"/>
    <row r="3156" customFormat="1" x14ac:dyDescent="0.25"/>
    <row r="3157" customFormat="1" x14ac:dyDescent="0.25"/>
    <row r="3158" customFormat="1" x14ac:dyDescent="0.25"/>
    <row r="3159" customFormat="1" x14ac:dyDescent="0.25"/>
    <row r="3160" customFormat="1" x14ac:dyDescent="0.25"/>
    <row r="3161" customFormat="1" x14ac:dyDescent="0.25"/>
    <row r="3162" customFormat="1" x14ac:dyDescent="0.25"/>
    <row r="3163" customFormat="1" x14ac:dyDescent="0.25"/>
    <row r="3164" customFormat="1" x14ac:dyDescent="0.25"/>
    <row r="3165" customFormat="1" x14ac:dyDescent="0.25"/>
    <row r="3166" customFormat="1" x14ac:dyDescent="0.25"/>
    <row r="3167" customFormat="1" x14ac:dyDescent="0.25"/>
    <row r="3168" customFormat="1" x14ac:dyDescent="0.25"/>
    <row r="3169" customFormat="1" x14ac:dyDescent="0.25"/>
    <row r="3170" customFormat="1" x14ac:dyDescent="0.25"/>
    <row r="3171" customFormat="1" x14ac:dyDescent="0.25"/>
    <row r="3172" customFormat="1" x14ac:dyDescent="0.25"/>
    <row r="3173" customFormat="1" x14ac:dyDescent="0.25"/>
    <row r="3174" customFormat="1" x14ac:dyDescent="0.25"/>
    <row r="3175" customFormat="1" x14ac:dyDescent="0.25"/>
    <row r="3176" customFormat="1" x14ac:dyDescent="0.25"/>
    <row r="3177" customFormat="1" x14ac:dyDescent="0.25"/>
    <row r="3178" customFormat="1" x14ac:dyDescent="0.25"/>
    <row r="3179" customFormat="1" x14ac:dyDescent="0.25"/>
    <row r="3180" customFormat="1" x14ac:dyDescent="0.25"/>
    <row r="3181" customFormat="1" x14ac:dyDescent="0.25"/>
    <row r="3182" customFormat="1" x14ac:dyDescent="0.25"/>
    <row r="3183" customFormat="1" x14ac:dyDescent="0.25"/>
    <row r="3184" customFormat="1" x14ac:dyDescent="0.25"/>
    <row r="3185" customFormat="1" x14ac:dyDescent="0.25"/>
    <row r="3186" customFormat="1" x14ac:dyDescent="0.25"/>
    <row r="3187" customFormat="1" x14ac:dyDescent="0.25"/>
    <row r="3188" customFormat="1" x14ac:dyDescent="0.25"/>
    <row r="3189" customFormat="1" x14ac:dyDescent="0.25"/>
    <row r="3190" customFormat="1" x14ac:dyDescent="0.25"/>
    <row r="3191" customFormat="1" x14ac:dyDescent="0.25"/>
    <row r="3192" customFormat="1" x14ac:dyDescent="0.25"/>
    <row r="3193" customFormat="1" x14ac:dyDescent="0.25"/>
    <row r="3194" customFormat="1" x14ac:dyDescent="0.25"/>
    <row r="3195" customFormat="1" x14ac:dyDescent="0.25"/>
    <row r="3196" customFormat="1" x14ac:dyDescent="0.25"/>
    <row r="3197" customFormat="1" x14ac:dyDescent="0.25"/>
    <row r="3198" customFormat="1" x14ac:dyDescent="0.25"/>
    <row r="3199" customFormat="1" x14ac:dyDescent="0.25"/>
    <row r="3200" customFormat="1" x14ac:dyDescent="0.25"/>
    <row r="3201" customFormat="1" x14ac:dyDescent="0.25"/>
    <row r="3202" customFormat="1" x14ac:dyDescent="0.25"/>
    <row r="3203" customFormat="1" x14ac:dyDescent="0.25"/>
    <row r="3204" customFormat="1" x14ac:dyDescent="0.25"/>
    <row r="3205" customFormat="1" x14ac:dyDescent="0.25"/>
    <row r="3206" customFormat="1" x14ac:dyDescent="0.25"/>
    <row r="3207" customFormat="1" x14ac:dyDescent="0.25"/>
    <row r="3208" customFormat="1" x14ac:dyDescent="0.25"/>
    <row r="3209" customFormat="1" x14ac:dyDescent="0.25"/>
    <row r="3210" customFormat="1" x14ac:dyDescent="0.25"/>
    <row r="3211" customFormat="1" x14ac:dyDescent="0.25"/>
    <row r="3212" customFormat="1" x14ac:dyDescent="0.25"/>
    <row r="3213" customFormat="1" x14ac:dyDescent="0.25"/>
    <row r="3214" customFormat="1" x14ac:dyDescent="0.25"/>
    <row r="3215" customFormat="1" x14ac:dyDescent="0.25"/>
    <row r="3216" customFormat="1" x14ac:dyDescent="0.25"/>
    <row r="3217" customFormat="1" x14ac:dyDescent="0.25"/>
    <row r="3218" customFormat="1" x14ac:dyDescent="0.25"/>
    <row r="3219" customFormat="1" x14ac:dyDescent="0.25"/>
    <row r="3220" customFormat="1" x14ac:dyDescent="0.25"/>
    <row r="3221" customFormat="1" x14ac:dyDescent="0.25"/>
    <row r="3222" customFormat="1" x14ac:dyDescent="0.25"/>
    <row r="3223" customFormat="1" x14ac:dyDescent="0.25"/>
    <row r="3224" customFormat="1" x14ac:dyDescent="0.25"/>
    <row r="3225" customFormat="1" x14ac:dyDescent="0.25"/>
    <row r="3226" customFormat="1" x14ac:dyDescent="0.25"/>
    <row r="3227" customFormat="1" x14ac:dyDescent="0.25"/>
    <row r="3228" customFormat="1" x14ac:dyDescent="0.25"/>
    <row r="3229" customFormat="1" x14ac:dyDescent="0.25"/>
    <row r="3230" customFormat="1" x14ac:dyDescent="0.25"/>
    <row r="3231" customFormat="1" x14ac:dyDescent="0.25"/>
    <row r="3232" customFormat="1" x14ac:dyDescent="0.25"/>
    <row r="3233" customFormat="1" x14ac:dyDescent="0.25"/>
    <row r="3234" customFormat="1" x14ac:dyDescent="0.25"/>
    <row r="3235" customFormat="1" x14ac:dyDescent="0.25"/>
    <row r="3236" customFormat="1" x14ac:dyDescent="0.25"/>
    <row r="3237" customFormat="1" x14ac:dyDescent="0.25"/>
    <row r="3238" customFormat="1" x14ac:dyDescent="0.25"/>
    <row r="3239" customFormat="1" x14ac:dyDescent="0.25"/>
    <row r="3240" customFormat="1" x14ac:dyDescent="0.25"/>
    <row r="3241" customFormat="1" x14ac:dyDescent="0.25"/>
    <row r="3242" customFormat="1" x14ac:dyDescent="0.25"/>
    <row r="3243" customFormat="1" x14ac:dyDescent="0.25"/>
    <row r="3244" customFormat="1" x14ac:dyDescent="0.25"/>
    <row r="3245" customFormat="1" x14ac:dyDescent="0.25"/>
    <row r="3246" customFormat="1" x14ac:dyDescent="0.25"/>
    <row r="3247" customFormat="1" x14ac:dyDescent="0.25"/>
    <row r="3248" customFormat="1" x14ac:dyDescent="0.25"/>
    <row r="3249" customFormat="1" x14ac:dyDescent="0.25"/>
    <row r="3250" customFormat="1" x14ac:dyDescent="0.25"/>
    <row r="3251" customFormat="1" x14ac:dyDescent="0.25"/>
    <row r="3252" customFormat="1" x14ac:dyDescent="0.25"/>
    <row r="3253" customFormat="1" x14ac:dyDescent="0.25"/>
    <row r="3254" customFormat="1" x14ac:dyDescent="0.25"/>
    <row r="3255" customFormat="1" x14ac:dyDescent="0.25"/>
    <row r="3256" customFormat="1" x14ac:dyDescent="0.25"/>
    <row r="3257" customFormat="1" x14ac:dyDescent="0.25"/>
    <row r="3258" customFormat="1" x14ac:dyDescent="0.25"/>
    <row r="3259" customFormat="1" x14ac:dyDescent="0.25"/>
    <row r="3260" customFormat="1" x14ac:dyDescent="0.25"/>
    <row r="3261" customFormat="1" x14ac:dyDescent="0.25"/>
    <row r="3262" customFormat="1" x14ac:dyDescent="0.25"/>
    <row r="3263" customFormat="1" x14ac:dyDescent="0.25"/>
    <row r="3264" customFormat="1" x14ac:dyDescent="0.25"/>
    <row r="3265" customFormat="1" x14ac:dyDescent="0.25"/>
    <row r="3266" customFormat="1" x14ac:dyDescent="0.25"/>
    <row r="3267" customFormat="1" x14ac:dyDescent="0.25"/>
    <row r="3268" customFormat="1" x14ac:dyDescent="0.25"/>
    <row r="3269" customFormat="1" x14ac:dyDescent="0.25"/>
    <row r="3270" customFormat="1" x14ac:dyDescent="0.25"/>
    <row r="3271" customFormat="1" x14ac:dyDescent="0.25"/>
    <row r="3272" customFormat="1" x14ac:dyDescent="0.25"/>
    <row r="3273" customFormat="1" x14ac:dyDescent="0.25"/>
    <row r="3274" customFormat="1" x14ac:dyDescent="0.25"/>
    <row r="3275" customFormat="1" x14ac:dyDescent="0.25"/>
    <row r="3276" customFormat="1" x14ac:dyDescent="0.25"/>
    <row r="3277" customFormat="1" x14ac:dyDescent="0.25"/>
    <row r="3278" customFormat="1" x14ac:dyDescent="0.25"/>
    <row r="3279" customFormat="1" x14ac:dyDescent="0.25"/>
    <row r="3280" customFormat="1" x14ac:dyDescent="0.25"/>
    <row r="3281" customFormat="1" x14ac:dyDescent="0.25"/>
    <row r="3282" customFormat="1" x14ac:dyDescent="0.25"/>
    <row r="3283" customFormat="1" x14ac:dyDescent="0.25"/>
    <row r="3284" customFormat="1" x14ac:dyDescent="0.25"/>
    <row r="3285" customFormat="1" x14ac:dyDescent="0.25"/>
    <row r="3286" customFormat="1" x14ac:dyDescent="0.25"/>
    <row r="3287" customFormat="1" x14ac:dyDescent="0.25"/>
    <row r="3288" customFormat="1" x14ac:dyDescent="0.25"/>
    <row r="3289" customFormat="1" x14ac:dyDescent="0.25"/>
    <row r="3290" customFormat="1" x14ac:dyDescent="0.25"/>
    <row r="3291" customFormat="1" x14ac:dyDescent="0.25"/>
    <row r="3292" customFormat="1" x14ac:dyDescent="0.25"/>
    <row r="3293" customFormat="1" x14ac:dyDescent="0.25"/>
    <row r="3294" customFormat="1" x14ac:dyDescent="0.25"/>
    <row r="3295" customFormat="1" x14ac:dyDescent="0.25"/>
    <row r="3296" customFormat="1" x14ac:dyDescent="0.25"/>
    <row r="3297" customFormat="1" x14ac:dyDescent="0.25"/>
    <row r="3298" customFormat="1" x14ac:dyDescent="0.25"/>
    <row r="3299" customFormat="1" x14ac:dyDescent="0.25"/>
    <row r="3300" customFormat="1" x14ac:dyDescent="0.25"/>
    <row r="3301" customFormat="1" x14ac:dyDescent="0.25"/>
    <row r="3302" customFormat="1" x14ac:dyDescent="0.25"/>
    <row r="3303" customFormat="1" x14ac:dyDescent="0.25"/>
    <row r="3304" customFormat="1" x14ac:dyDescent="0.25"/>
    <row r="3305" customFormat="1" x14ac:dyDescent="0.25"/>
    <row r="3306" customFormat="1" x14ac:dyDescent="0.25"/>
    <row r="3307" customFormat="1" x14ac:dyDescent="0.25"/>
    <row r="3308" customFormat="1" x14ac:dyDescent="0.25"/>
    <row r="3309" customFormat="1" x14ac:dyDescent="0.25"/>
    <row r="3310" customFormat="1" x14ac:dyDescent="0.25"/>
    <row r="3311" customFormat="1" x14ac:dyDescent="0.25"/>
    <row r="3312" customFormat="1" x14ac:dyDescent="0.25"/>
    <row r="3313" customFormat="1" x14ac:dyDescent="0.25"/>
    <row r="3314" customFormat="1" x14ac:dyDescent="0.25"/>
    <row r="3315" customFormat="1" x14ac:dyDescent="0.25"/>
    <row r="3316" customFormat="1" x14ac:dyDescent="0.25"/>
    <row r="3317" customFormat="1" x14ac:dyDescent="0.25"/>
    <row r="3318" customFormat="1" x14ac:dyDescent="0.25"/>
    <row r="3319" customFormat="1" x14ac:dyDescent="0.25"/>
    <row r="3320" customFormat="1" x14ac:dyDescent="0.25"/>
    <row r="3321" customFormat="1" x14ac:dyDescent="0.25"/>
    <row r="3322" customFormat="1" x14ac:dyDescent="0.25"/>
    <row r="3323" customFormat="1" x14ac:dyDescent="0.25"/>
    <row r="3324" customFormat="1" x14ac:dyDescent="0.25"/>
    <row r="3325" customFormat="1" x14ac:dyDescent="0.25"/>
    <row r="3326" customFormat="1" x14ac:dyDescent="0.25"/>
    <row r="3327" customFormat="1" x14ac:dyDescent="0.25"/>
    <row r="3328" customFormat="1" x14ac:dyDescent="0.25"/>
    <row r="3329" customFormat="1" x14ac:dyDescent="0.25"/>
    <row r="3330" customFormat="1" x14ac:dyDescent="0.25"/>
    <row r="3331" customFormat="1" x14ac:dyDescent="0.25"/>
    <row r="3332" customFormat="1" x14ac:dyDescent="0.25"/>
    <row r="3333" customFormat="1" x14ac:dyDescent="0.25"/>
    <row r="3334" customFormat="1" x14ac:dyDescent="0.25"/>
    <row r="3335" customFormat="1" x14ac:dyDescent="0.25"/>
    <row r="3336" customFormat="1" x14ac:dyDescent="0.25"/>
    <row r="3337" customFormat="1" x14ac:dyDescent="0.25"/>
    <row r="3338" customFormat="1" x14ac:dyDescent="0.25"/>
    <row r="3339" customFormat="1" x14ac:dyDescent="0.25"/>
    <row r="3340" customFormat="1" x14ac:dyDescent="0.25"/>
    <row r="3341" customFormat="1" x14ac:dyDescent="0.25"/>
    <row r="3342" customFormat="1" x14ac:dyDescent="0.25"/>
    <row r="3343" customFormat="1" x14ac:dyDescent="0.25"/>
    <row r="3344" customFormat="1" x14ac:dyDescent="0.25"/>
    <row r="3345" customFormat="1" x14ac:dyDescent="0.25"/>
    <row r="3346" customFormat="1" x14ac:dyDescent="0.25"/>
    <row r="3347" customFormat="1" x14ac:dyDescent="0.25"/>
    <row r="3348" customFormat="1" x14ac:dyDescent="0.25"/>
    <row r="3349" customFormat="1" x14ac:dyDescent="0.25"/>
    <row r="3350" customFormat="1" x14ac:dyDescent="0.25"/>
    <row r="3351" customFormat="1" x14ac:dyDescent="0.25"/>
    <row r="3352" customFormat="1" x14ac:dyDescent="0.25"/>
    <row r="3353" customFormat="1" x14ac:dyDescent="0.25"/>
    <row r="3354" customFormat="1" x14ac:dyDescent="0.25"/>
    <row r="3355" customFormat="1" x14ac:dyDescent="0.25"/>
    <row r="3356" customFormat="1" x14ac:dyDescent="0.25"/>
    <row r="3357" customFormat="1" x14ac:dyDescent="0.25"/>
    <row r="3358" customFormat="1" x14ac:dyDescent="0.25"/>
    <row r="3359" customFormat="1" x14ac:dyDescent="0.25"/>
    <row r="3360" customFormat="1" x14ac:dyDescent="0.25"/>
    <row r="3361" customFormat="1" x14ac:dyDescent="0.25"/>
    <row r="3362" customFormat="1" x14ac:dyDescent="0.25"/>
    <row r="3363" customFormat="1" x14ac:dyDescent="0.25"/>
    <row r="3364" customFormat="1" x14ac:dyDescent="0.25"/>
    <row r="3365" customFormat="1" x14ac:dyDescent="0.25"/>
    <row r="3366" customFormat="1" x14ac:dyDescent="0.25"/>
    <row r="3367" customFormat="1" x14ac:dyDescent="0.25"/>
    <row r="3368" customFormat="1" x14ac:dyDescent="0.25"/>
    <row r="3369" customFormat="1" x14ac:dyDescent="0.25"/>
    <row r="3370" customFormat="1" x14ac:dyDescent="0.25"/>
    <row r="3371" customFormat="1" x14ac:dyDescent="0.25"/>
    <row r="3372" customFormat="1" x14ac:dyDescent="0.25"/>
    <row r="3373" customFormat="1" x14ac:dyDescent="0.25"/>
    <row r="3374" customFormat="1" x14ac:dyDescent="0.25"/>
    <row r="3375" customFormat="1" x14ac:dyDescent="0.25"/>
    <row r="3376" customFormat="1" x14ac:dyDescent="0.25"/>
    <row r="3377" customFormat="1" x14ac:dyDescent="0.25"/>
    <row r="3378" customFormat="1" x14ac:dyDescent="0.25"/>
    <row r="3379" customFormat="1" x14ac:dyDescent="0.25"/>
    <row r="3380" customFormat="1" x14ac:dyDescent="0.25"/>
    <row r="3381" customFormat="1" x14ac:dyDescent="0.25"/>
    <row r="3382" customFormat="1" x14ac:dyDescent="0.25"/>
    <row r="3383" customFormat="1" x14ac:dyDescent="0.25"/>
    <row r="3384" customFormat="1" x14ac:dyDescent="0.25"/>
    <row r="3385" customFormat="1" x14ac:dyDescent="0.25"/>
    <row r="3386" customFormat="1" x14ac:dyDescent="0.25"/>
    <row r="3387" customFormat="1" x14ac:dyDescent="0.25"/>
    <row r="3388" customFormat="1" x14ac:dyDescent="0.25"/>
    <row r="3389" customFormat="1" x14ac:dyDescent="0.25"/>
    <row r="3390" customFormat="1" x14ac:dyDescent="0.25"/>
    <row r="3391" customFormat="1" x14ac:dyDescent="0.25"/>
    <row r="3392" customFormat="1" x14ac:dyDescent="0.25"/>
    <row r="3393" customFormat="1" x14ac:dyDescent="0.25"/>
    <row r="3394" customFormat="1" x14ac:dyDescent="0.25"/>
    <row r="3395" customFormat="1" x14ac:dyDescent="0.25"/>
    <row r="3396" customFormat="1" x14ac:dyDescent="0.25"/>
    <row r="3397" customFormat="1" x14ac:dyDescent="0.25"/>
    <row r="3398" customFormat="1" x14ac:dyDescent="0.25"/>
    <row r="3399" customFormat="1" x14ac:dyDescent="0.25"/>
    <row r="3400" customFormat="1" x14ac:dyDescent="0.25"/>
    <row r="3401" customFormat="1" x14ac:dyDescent="0.25"/>
    <row r="3402" customFormat="1" x14ac:dyDescent="0.25"/>
    <row r="3403" customFormat="1" x14ac:dyDescent="0.25"/>
    <row r="3404" customFormat="1" x14ac:dyDescent="0.25"/>
    <row r="3405" customFormat="1" x14ac:dyDescent="0.25"/>
    <row r="3406" customFormat="1" x14ac:dyDescent="0.25"/>
    <row r="3407" customFormat="1" x14ac:dyDescent="0.25"/>
    <row r="3408" customFormat="1" x14ac:dyDescent="0.25"/>
    <row r="3409" customFormat="1" x14ac:dyDescent="0.25"/>
    <row r="3410" customFormat="1" x14ac:dyDescent="0.25"/>
    <row r="3411" customFormat="1" x14ac:dyDescent="0.25"/>
    <row r="3412" customFormat="1" x14ac:dyDescent="0.25"/>
    <row r="3413" customFormat="1" x14ac:dyDescent="0.25"/>
    <row r="3414" customFormat="1" x14ac:dyDescent="0.25"/>
    <row r="3415" customFormat="1" x14ac:dyDescent="0.25"/>
    <row r="3416" customFormat="1" x14ac:dyDescent="0.25"/>
    <row r="3417" customFormat="1" x14ac:dyDescent="0.25"/>
    <row r="3418" customFormat="1" x14ac:dyDescent="0.25"/>
    <row r="3419" customFormat="1" x14ac:dyDescent="0.25"/>
    <row r="3420" customFormat="1" x14ac:dyDescent="0.25"/>
    <row r="3421" customFormat="1" x14ac:dyDescent="0.25"/>
    <row r="3422" customFormat="1" x14ac:dyDescent="0.25"/>
    <row r="3423" customFormat="1" x14ac:dyDescent="0.25"/>
    <row r="3424" customFormat="1" x14ac:dyDescent="0.25"/>
    <row r="3425" customFormat="1" x14ac:dyDescent="0.25"/>
    <row r="3426" customFormat="1" x14ac:dyDescent="0.25"/>
    <row r="3427" customFormat="1" x14ac:dyDescent="0.25"/>
    <row r="3428" customFormat="1" x14ac:dyDescent="0.25"/>
    <row r="3429" customFormat="1" x14ac:dyDescent="0.25"/>
    <row r="3430" customFormat="1" x14ac:dyDescent="0.25"/>
    <row r="3431" customFormat="1" x14ac:dyDescent="0.25"/>
    <row r="3432" customFormat="1" x14ac:dyDescent="0.25"/>
    <row r="3433" customFormat="1" x14ac:dyDescent="0.25"/>
    <row r="3434" customFormat="1" x14ac:dyDescent="0.25"/>
    <row r="3435" customFormat="1" x14ac:dyDescent="0.25"/>
    <row r="3436" customFormat="1" x14ac:dyDescent="0.25"/>
    <row r="3437" customFormat="1" x14ac:dyDescent="0.25"/>
    <row r="3438" customFormat="1" x14ac:dyDescent="0.25"/>
    <row r="3439" customFormat="1" x14ac:dyDescent="0.25"/>
    <row r="3440" customFormat="1" x14ac:dyDescent="0.25"/>
    <row r="3441" customFormat="1" x14ac:dyDescent="0.25"/>
    <row r="3442" customFormat="1" x14ac:dyDescent="0.25"/>
    <row r="3443" customFormat="1" x14ac:dyDescent="0.25"/>
    <row r="3444" customFormat="1" x14ac:dyDescent="0.25"/>
    <row r="3445" customFormat="1" x14ac:dyDescent="0.25"/>
    <row r="3446" customFormat="1" x14ac:dyDescent="0.25"/>
    <row r="3447" customFormat="1" x14ac:dyDescent="0.25"/>
    <row r="3448" customFormat="1" x14ac:dyDescent="0.25"/>
    <row r="3449" customFormat="1" x14ac:dyDescent="0.25"/>
    <row r="3450" customFormat="1" x14ac:dyDescent="0.25"/>
    <row r="3451" customFormat="1" x14ac:dyDescent="0.25"/>
    <row r="3452" customFormat="1" x14ac:dyDescent="0.25"/>
    <row r="3453" customFormat="1" x14ac:dyDescent="0.25"/>
    <row r="3454" customFormat="1" x14ac:dyDescent="0.25"/>
    <row r="3455" customFormat="1" x14ac:dyDescent="0.25"/>
    <row r="3456" customFormat="1" x14ac:dyDescent="0.25"/>
    <row r="3457" customFormat="1" x14ac:dyDescent="0.25"/>
    <row r="3458" customFormat="1" x14ac:dyDescent="0.25"/>
    <row r="3459" customFormat="1" x14ac:dyDescent="0.25"/>
    <row r="3460" customFormat="1" x14ac:dyDescent="0.25"/>
    <row r="3461" customFormat="1" x14ac:dyDescent="0.25"/>
    <row r="3462" customFormat="1" x14ac:dyDescent="0.25"/>
    <row r="3463" customFormat="1" x14ac:dyDescent="0.25"/>
    <row r="3464" customFormat="1" x14ac:dyDescent="0.25"/>
    <row r="3465" customFormat="1" x14ac:dyDescent="0.25"/>
    <row r="3466" customFormat="1" x14ac:dyDescent="0.25"/>
    <row r="3467" customFormat="1" x14ac:dyDescent="0.25"/>
    <row r="3468" customFormat="1" x14ac:dyDescent="0.25"/>
    <row r="3469" customFormat="1" x14ac:dyDescent="0.25"/>
    <row r="3470" customFormat="1" x14ac:dyDescent="0.25"/>
    <row r="3471" customFormat="1" x14ac:dyDescent="0.25"/>
    <row r="3472" customFormat="1" x14ac:dyDescent="0.25"/>
    <row r="3473" customFormat="1" x14ac:dyDescent="0.25"/>
    <row r="3474" customFormat="1" x14ac:dyDescent="0.25"/>
    <row r="3475" customFormat="1" x14ac:dyDescent="0.25"/>
    <row r="3476" customFormat="1" x14ac:dyDescent="0.25"/>
    <row r="3477" customFormat="1" x14ac:dyDescent="0.25"/>
    <row r="3478" customFormat="1" x14ac:dyDescent="0.25"/>
    <row r="3479" customFormat="1" x14ac:dyDescent="0.25"/>
    <row r="3480" customFormat="1" x14ac:dyDescent="0.25"/>
    <row r="3481" customFormat="1" x14ac:dyDescent="0.25"/>
    <row r="3482" customFormat="1" x14ac:dyDescent="0.25"/>
    <row r="3483" customFormat="1" x14ac:dyDescent="0.25"/>
    <row r="3484" customFormat="1" x14ac:dyDescent="0.25"/>
    <row r="3485" customFormat="1" x14ac:dyDescent="0.25"/>
    <row r="3486" customFormat="1" x14ac:dyDescent="0.25"/>
    <row r="3487" customFormat="1" x14ac:dyDescent="0.25"/>
    <row r="3488" customFormat="1" x14ac:dyDescent="0.25"/>
    <row r="3489" customFormat="1" x14ac:dyDescent="0.25"/>
    <row r="3490" customFormat="1" x14ac:dyDescent="0.25"/>
    <row r="3491" customFormat="1" x14ac:dyDescent="0.25"/>
    <row r="3492" customFormat="1" x14ac:dyDescent="0.25"/>
    <row r="3493" customFormat="1" x14ac:dyDescent="0.25"/>
    <row r="3494" customFormat="1" x14ac:dyDescent="0.25"/>
    <row r="3495" customFormat="1" x14ac:dyDescent="0.25"/>
    <row r="3496" customFormat="1" x14ac:dyDescent="0.25"/>
    <row r="3497" customFormat="1" x14ac:dyDescent="0.25"/>
    <row r="3498" customFormat="1" x14ac:dyDescent="0.25"/>
    <row r="3499" customFormat="1" x14ac:dyDescent="0.25"/>
    <row r="3500" customFormat="1" x14ac:dyDescent="0.25"/>
    <row r="3501" customFormat="1" x14ac:dyDescent="0.25"/>
    <row r="3502" customFormat="1" x14ac:dyDescent="0.25"/>
    <row r="3503" customFormat="1" x14ac:dyDescent="0.25"/>
    <row r="3504" customFormat="1" x14ac:dyDescent="0.25"/>
    <row r="3505" customFormat="1" x14ac:dyDescent="0.25"/>
    <row r="3506" customFormat="1" x14ac:dyDescent="0.25"/>
    <row r="3507" customFormat="1" x14ac:dyDescent="0.25"/>
    <row r="3508" customFormat="1" x14ac:dyDescent="0.25"/>
    <row r="3509" customFormat="1" x14ac:dyDescent="0.25"/>
    <row r="3510" customFormat="1" x14ac:dyDescent="0.25"/>
    <row r="3511" customFormat="1" x14ac:dyDescent="0.25"/>
    <row r="3512" customFormat="1" x14ac:dyDescent="0.25"/>
    <row r="3513" customFormat="1" x14ac:dyDescent="0.25"/>
    <row r="3514" customFormat="1" x14ac:dyDescent="0.25"/>
    <row r="3515" customFormat="1" x14ac:dyDescent="0.25"/>
    <row r="3516" customFormat="1" x14ac:dyDescent="0.25"/>
    <row r="3517" customFormat="1" x14ac:dyDescent="0.25"/>
    <row r="3518" customFormat="1" x14ac:dyDescent="0.25"/>
    <row r="3519" customFormat="1" x14ac:dyDescent="0.25"/>
    <row r="3520" customFormat="1" x14ac:dyDescent="0.25"/>
    <row r="3521" customFormat="1" x14ac:dyDescent="0.25"/>
    <row r="3522" customFormat="1" x14ac:dyDescent="0.25"/>
    <row r="3523" customFormat="1" x14ac:dyDescent="0.25"/>
    <row r="3524" customFormat="1" x14ac:dyDescent="0.25"/>
    <row r="3525" customFormat="1" x14ac:dyDescent="0.25"/>
    <row r="3526" customFormat="1" x14ac:dyDescent="0.25"/>
    <row r="3527" customFormat="1" x14ac:dyDescent="0.25"/>
    <row r="3528" customFormat="1" x14ac:dyDescent="0.25"/>
    <row r="3529" customFormat="1" x14ac:dyDescent="0.25"/>
    <row r="3530" customFormat="1" x14ac:dyDescent="0.25"/>
    <row r="3531" customFormat="1" x14ac:dyDescent="0.25"/>
    <row r="3532" customFormat="1" x14ac:dyDescent="0.25"/>
    <row r="3533" customFormat="1" x14ac:dyDescent="0.25"/>
    <row r="3534" customFormat="1" x14ac:dyDescent="0.25"/>
    <row r="3535" customFormat="1" x14ac:dyDescent="0.25"/>
    <row r="3536" customFormat="1" x14ac:dyDescent="0.25"/>
    <row r="3537" customFormat="1" x14ac:dyDescent="0.25"/>
    <row r="3538" customFormat="1" x14ac:dyDescent="0.25"/>
    <row r="3539" customFormat="1" x14ac:dyDescent="0.25"/>
    <row r="3540" customFormat="1" x14ac:dyDescent="0.25"/>
    <row r="3541" customFormat="1" x14ac:dyDescent="0.25"/>
    <row r="3542" customFormat="1" x14ac:dyDescent="0.25"/>
    <row r="3543" customFormat="1" x14ac:dyDescent="0.25"/>
    <row r="3544" customFormat="1" x14ac:dyDescent="0.25"/>
    <row r="3545" customFormat="1" x14ac:dyDescent="0.25"/>
    <row r="3546" customFormat="1" x14ac:dyDescent="0.25"/>
    <row r="3547" customFormat="1" x14ac:dyDescent="0.25"/>
    <row r="3548" customFormat="1" x14ac:dyDescent="0.25"/>
    <row r="3549" customFormat="1" x14ac:dyDescent="0.25"/>
    <row r="3550" customFormat="1" x14ac:dyDescent="0.25"/>
    <row r="3551" customFormat="1" x14ac:dyDescent="0.25"/>
    <row r="3552" customFormat="1" x14ac:dyDescent="0.25"/>
    <row r="3553" customFormat="1" x14ac:dyDescent="0.25"/>
    <row r="3554" customFormat="1" x14ac:dyDescent="0.25"/>
    <row r="3555" customFormat="1" x14ac:dyDescent="0.25"/>
    <row r="3556" customFormat="1" x14ac:dyDescent="0.25"/>
    <row r="3557" customFormat="1" x14ac:dyDescent="0.25"/>
    <row r="3558" customFormat="1" x14ac:dyDescent="0.25"/>
    <row r="3559" customFormat="1" x14ac:dyDescent="0.25"/>
    <row r="3560" customFormat="1" x14ac:dyDescent="0.25"/>
    <row r="3561" customFormat="1" x14ac:dyDescent="0.25"/>
    <row r="3562" customFormat="1" x14ac:dyDescent="0.25"/>
    <row r="3563" customFormat="1" x14ac:dyDescent="0.25"/>
    <row r="3564" customFormat="1" x14ac:dyDescent="0.25"/>
    <row r="3565" customFormat="1" x14ac:dyDescent="0.25"/>
    <row r="3566" customFormat="1" x14ac:dyDescent="0.25"/>
    <row r="3567" customFormat="1" x14ac:dyDescent="0.25"/>
    <row r="3568" customFormat="1" x14ac:dyDescent="0.25"/>
    <row r="3569" customFormat="1" x14ac:dyDescent="0.25"/>
    <row r="3570" customFormat="1" x14ac:dyDescent="0.25"/>
    <row r="3571" customFormat="1" x14ac:dyDescent="0.25"/>
    <row r="3572" customFormat="1" x14ac:dyDescent="0.25"/>
    <row r="3573" customFormat="1" x14ac:dyDescent="0.25"/>
    <row r="3574" customFormat="1" x14ac:dyDescent="0.25"/>
    <row r="3575" customFormat="1" x14ac:dyDescent="0.25"/>
    <row r="3576" customFormat="1" x14ac:dyDescent="0.25"/>
    <row r="3577" customFormat="1" x14ac:dyDescent="0.25"/>
    <row r="3578" customFormat="1" x14ac:dyDescent="0.25"/>
    <row r="3579" customFormat="1" x14ac:dyDescent="0.25"/>
    <row r="3580" customFormat="1" x14ac:dyDescent="0.25"/>
    <row r="3581" customFormat="1" x14ac:dyDescent="0.25"/>
    <row r="3582" customFormat="1" x14ac:dyDescent="0.25"/>
    <row r="3583" customFormat="1" x14ac:dyDescent="0.25"/>
    <row r="3584" customFormat="1" x14ac:dyDescent="0.25"/>
    <row r="3585" customFormat="1" x14ac:dyDescent="0.25"/>
    <row r="3586" customFormat="1" x14ac:dyDescent="0.25"/>
    <row r="3587" customFormat="1" x14ac:dyDescent="0.25"/>
    <row r="3588" customFormat="1" x14ac:dyDescent="0.25"/>
    <row r="3589" customFormat="1" x14ac:dyDescent="0.25"/>
    <row r="3590" customFormat="1" x14ac:dyDescent="0.25"/>
    <row r="3591" customFormat="1" x14ac:dyDescent="0.25"/>
    <row r="3592" customFormat="1" x14ac:dyDescent="0.25"/>
    <row r="3593" customFormat="1" x14ac:dyDescent="0.25"/>
    <row r="3594" customFormat="1" x14ac:dyDescent="0.25"/>
    <row r="3595" customFormat="1" x14ac:dyDescent="0.25"/>
    <row r="3596" customFormat="1" x14ac:dyDescent="0.25"/>
    <row r="3597" customFormat="1" x14ac:dyDescent="0.25"/>
    <row r="3598" customFormat="1" x14ac:dyDescent="0.25"/>
    <row r="3599" customFormat="1" x14ac:dyDescent="0.25"/>
    <row r="3600" customFormat="1" x14ac:dyDescent="0.25"/>
    <row r="3601" customFormat="1" x14ac:dyDescent="0.25"/>
    <row r="3602" customFormat="1" x14ac:dyDescent="0.25"/>
    <row r="3603" customFormat="1" x14ac:dyDescent="0.25"/>
    <row r="3604" customFormat="1" x14ac:dyDescent="0.25"/>
    <row r="3605" customFormat="1" x14ac:dyDescent="0.25"/>
    <row r="3606" customFormat="1" x14ac:dyDescent="0.25"/>
    <row r="3607" customFormat="1" x14ac:dyDescent="0.25"/>
    <row r="3608" customFormat="1" x14ac:dyDescent="0.25"/>
    <row r="3609" customFormat="1" x14ac:dyDescent="0.25"/>
    <row r="3610" customFormat="1" x14ac:dyDescent="0.25"/>
    <row r="3611" customFormat="1" x14ac:dyDescent="0.25"/>
    <row r="3612" customFormat="1" x14ac:dyDescent="0.25"/>
    <row r="3613" customFormat="1" x14ac:dyDescent="0.25"/>
    <row r="3614" customFormat="1" x14ac:dyDescent="0.25"/>
    <row r="3615" customFormat="1" x14ac:dyDescent="0.25"/>
    <row r="3616" customFormat="1" x14ac:dyDescent="0.25"/>
    <row r="3617" customFormat="1" x14ac:dyDescent="0.25"/>
    <row r="3618" customFormat="1" x14ac:dyDescent="0.25"/>
    <row r="3619" customFormat="1" x14ac:dyDescent="0.25"/>
    <row r="3620" customFormat="1" x14ac:dyDescent="0.25"/>
    <row r="3621" customFormat="1" x14ac:dyDescent="0.25"/>
    <row r="3622" customFormat="1" x14ac:dyDescent="0.25"/>
    <row r="3623" customFormat="1" x14ac:dyDescent="0.25"/>
    <row r="3624" customFormat="1" x14ac:dyDescent="0.25"/>
    <row r="3625" customFormat="1" x14ac:dyDescent="0.25"/>
    <row r="3626" customFormat="1" x14ac:dyDescent="0.25"/>
    <row r="3627" customFormat="1" x14ac:dyDescent="0.25"/>
    <row r="3628" customFormat="1" x14ac:dyDescent="0.25"/>
    <row r="3629" customFormat="1" x14ac:dyDescent="0.25"/>
    <row r="3630" customFormat="1" x14ac:dyDescent="0.25"/>
    <row r="3631" customFormat="1" x14ac:dyDescent="0.25"/>
    <row r="3632" customFormat="1" x14ac:dyDescent="0.25"/>
    <row r="3633" customFormat="1" x14ac:dyDescent="0.25"/>
    <row r="3634" customFormat="1" x14ac:dyDescent="0.25"/>
    <row r="3635" customFormat="1" x14ac:dyDescent="0.25"/>
    <row r="3636" customFormat="1" x14ac:dyDescent="0.25"/>
    <row r="3637" customFormat="1" x14ac:dyDescent="0.25"/>
    <row r="3638" customFormat="1" x14ac:dyDescent="0.25"/>
    <row r="3639" customFormat="1" x14ac:dyDescent="0.25"/>
    <row r="3640" customFormat="1" x14ac:dyDescent="0.25"/>
    <row r="3641" customFormat="1" x14ac:dyDescent="0.25"/>
    <row r="3642" customFormat="1" x14ac:dyDescent="0.25"/>
    <row r="3643" customFormat="1" x14ac:dyDescent="0.25"/>
    <row r="3644" customFormat="1" x14ac:dyDescent="0.25"/>
    <row r="3645" customFormat="1" x14ac:dyDescent="0.25"/>
    <row r="3646" customFormat="1" x14ac:dyDescent="0.25"/>
    <row r="3647" customFormat="1" x14ac:dyDescent="0.25"/>
    <row r="3648" customFormat="1" x14ac:dyDescent="0.25"/>
    <row r="3649" customFormat="1" x14ac:dyDescent="0.25"/>
    <row r="3650" customFormat="1" x14ac:dyDescent="0.25"/>
    <row r="3651" customFormat="1" x14ac:dyDescent="0.25"/>
    <row r="3652" customFormat="1" x14ac:dyDescent="0.25"/>
    <row r="3653" customFormat="1" x14ac:dyDescent="0.25"/>
    <row r="3654" customFormat="1" x14ac:dyDescent="0.25"/>
    <row r="3655" customFormat="1" x14ac:dyDescent="0.25"/>
    <row r="3656" customFormat="1" x14ac:dyDescent="0.25"/>
    <row r="3657" customFormat="1" x14ac:dyDescent="0.25"/>
    <row r="3658" customFormat="1" x14ac:dyDescent="0.25"/>
    <row r="3659" customFormat="1" x14ac:dyDescent="0.25"/>
    <row r="3660" customFormat="1" x14ac:dyDescent="0.25"/>
    <row r="3661" customFormat="1" x14ac:dyDescent="0.25"/>
    <row r="3662" customFormat="1" x14ac:dyDescent="0.25"/>
    <row r="3663" customFormat="1" x14ac:dyDescent="0.25"/>
    <row r="3664" customFormat="1" x14ac:dyDescent="0.25"/>
    <row r="3665" customFormat="1" x14ac:dyDescent="0.25"/>
    <row r="3666" customFormat="1" x14ac:dyDescent="0.25"/>
    <row r="3667" customFormat="1" x14ac:dyDescent="0.25"/>
    <row r="3668" customFormat="1" x14ac:dyDescent="0.25"/>
    <row r="3669" customFormat="1" x14ac:dyDescent="0.25"/>
    <row r="3670" customFormat="1" x14ac:dyDescent="0.25"/>
    <row r="3671" customFormat="1" x14ac:dyDescent="0.25"/>
    <row r="3672" customFormat="1" x14ac:dyDescent="0.25"/>
    <row r="3673" customFormat="1" x14ac:dyDescent="0.25"/>
    <row r="3674" customFormat="1" x14ac:dyDescent="0.25"/>
    <row r="3675" customFormat="1" x14ac:dyDescent="0.25"/>
    <row r="3676" customFormat="1" x14ac:dyDescent="0.25"/>
    <row r="3677" customFormat="1" x14ac:dyDescent="0.25"/>
    <row r="3678" customFormat="1" x14ac:dyDescent="0.25"/>
    <row r="3679" customFormat="1" x14ac:dyDescent="0.25"/>
    <row r="3680" customFormat="1" x14ac:dyDescent="0.25"/>
    <row r="3681" customFormat="1" x14ac:dyDescent="0.25"/>
    <row r="3682" customFormat="1" x14ac:dyDescent="0.25"/>
    <row r="3683" customFormat="1" x14ac:dyDescent="0.25"/>
    <row r="3684" customFormat="1" x14ac:dyDescent="0.25"/>
    <row r="3685" customFormat="1" x14ac:dyDescent="0.25"/>
    <row r="3686" customFormat="1" x14ac:dyDescent="0.25"/>
    <row r="3687" customFormat="1" x14ac:dyDescent="0.25"/>
    <row r="3688" customFormat="1" x14ac:dyDescent="0.25"/>
    <row r="3689" customFormat="1" x14ac:dyDescent="0.25"/>
    <row r="3690" customFormat="1" x14ac:dyDescent="0.25"/>
    <row r="3691" customFormat="1" x14ac:dyDescent="0.25"/>
    <row r="3692" customFormat="1" x14ac:dyDescent="0.25"/>
    <row r="3693" customFormat="1" x14ac:dyDescent="0.25"/>
    <row r="3694" customFormat="1" x14ac:dyDescent="0.25"/>
    <row r="3695" customFormat="1" x14ac:dyDescent="0.25"/>
    <row r="3696" customFormat="1" x14ac:dyDescent="0.25"/>
    <row r="3697" customFormat="1" x14ac:dyDescent="0.25"/>
    <row r="3698" customFormat="1" x14ac:dyDescent="0.25"/>
    <row r="3699" customFormat="1" x14ac:dyDescent="0.25"/>
    <row r="3700" customFormat="1" x14ac:dyDescent="0.25"/>
    <row r="3701" customFormat="1" x14ac:dyDescent="0.25"/>
    <row r="3702" customFormat="1" x14ac:dyDescent="0.25"/>
    <row r="3703" customFormat="1" x14ac:dyDescent="0.25"/>
    <row r="3704" customFormat="1" x14ac:dyDescent="0.25"/>
    <row r="3705" customFormat="1" x14ac:dyDescent="0.25"/>
    <row r="3706" customFormat="1" x14ac:dyDescent="0.25"/>
    <row r="3707" customFormat="1" x14ac:dyDescent="0.25"/>
    <row r="3708" customFormat="1" x14ac:dyDescent="0.25"/>
    <row r="3709" customFormat="1" x14ac:dyDescent="0.25"/>
    <row r="3710" customFormat="1" x14ac:dyDescent="0.25"/>
    <row r="3711" customFormat="1" x14ac:dyDescent="0.25"/>
    <row r="3712" customFormat="1" x14ac:dyDescent="0.25"/>
    <row r="3713" customFormat="1" x14ac:dyDescent="0.25"/>
    <row r="3714" customFormat="1" x14ac:dyDescent="0.25"/>
    <row r="3715" customFormat="1" x14ac:dyDescent="0.25"/>
    <row r="3716" customFormat="1" x14ac:dyDescent="0.25"/>
    <row r="3717" customFormat="1" x14ac:dyDescent="0.25"/>
    <row r="3718" customFormat="1" x14ac:dyDescent="0.25"/>
    <row r="3719" customFormat="1" x14ac:dyDescent="0.25"/>
    <row r="3720" customFormat="1" x14ac:dyDescent="0.25"/>
    <row r="3721" customFormat="1" x14ac:dyDescent="0.25"/>
    <row r="3722" customFormat="1" x14ac:dyDescent="0.25"/>
    <row r="3723" customFormat="1" x14ac:dyDescent="0.25"/>
    <row r="3724" customFormat="1" x14ac:dyDescent="0.25"/>
    <row r="3725" customFormat="1" x14ac:dyDescent="0.25"/>
    <row r="3726" customFormat="1" x14ac:dyDescent="0.25"/>
    <row r="3727" customFormat="1" x14ac:dyDescent="0.25"/>
    <row r="3728" customFormat="1" x14ac:dyDescent="0.25"/>
    <row r="3729" customFormat="1" x14ac:dyDescent="0.25"/>
    <row r="3730" customFormat="1" x14ac:dyDescent="0.25"/>
    <row r="3731" customFormat="1" x14ac:dyDescent="0.25"/>
    <row r="3732" customFormat="1" x14ac:dyDescent="0.25"/>
    <row r="3733" customFormat="1" x14ac:dyDescent="0.25"/>
    <row r="3734" customFormat="1" x14ac:dyDescent="0.25"/>
    <row r="3735" customFormat="1" x14ac:dyDescent="0.25"/>
    <row r="3736" customFormat="1" x14ac:dyDescent="0.25"/>
    <row r="3737" customFormat="1" x14ac:dyDescent="0.25"/>
    <row r="3738" customFormat="1" x14ac:dyDescent="0.25"/>
    <row r="3739" customFormat="1" x14ac:dyDescent="0.25"/>
    <row r="3740" customFormat="1" x14ac:dyDescent="0.25"/>
    <row r="3741" customFormat="1" x14ac:dyDescent="0.25"/>
    <row r="3742" customFormat="1" x14ac:dyDescent="0.25"/>
    <row r="3743" customFormat="1" x14ac:dyDescent="0.25"/>
    <row r="3744" customFormat="1" x14ac:dyDescent="0.25"/>
    <row r="3745" customFormat="1" x14ac:dyDescent="0.25"/>
    <row r="3746" customFormat="1" x14ac:dyDescent="0.25"/>
    <row r="3747" customFormat="1" x14ac:dyDescent="0.25"/>
    <row r="3748" customFormat="1" x14ac:dyDescent="0.25"/>
    <row r="3749" customFormat="1" x14ac:dyDescent="0.25"/>
    <row r="3750" customFormat="1" x14ac:dyDescent="0.25"/>
    <row r="3751" customFormat="1" x14ac:dyDescent="0.25"/>
    <row r="3752" customFormat="1" x14ac:dyDescent="0.25"/>
    <row r="3753" customFormat="1" x14ac:dyDescent="0.25"/>
    <row r="3754" customFormat="1" x14ac:dyDescent="0.25"/>
    <row r="3755" customFormat="1" x14ac:dyDescent="0.25"/>
    <row r="3756" customFormat="1" x14ac:dyDescent="0.25"/>
    <row r="3757" customFormat="1" x14ac:dyDescent="0.25"/>
    <row r="3758" customFormat="1" x14ac:dyDescent="0.25"/>
    <row r="3759" customFormat="1" x14ac:dyDescent="0.25"/>
    <row r="3760" customFormat="1" x14ac:dyDescent="0.25"/>
    <row r="3761" customFormat="1" x14ac:dyDescent="0.25"/>
    <row r="3762" customFormat="1" x14ac:dyDescent="0.25"/>
    <row r="3763" customFormat="1" x14ac:dyDescent="0.25"/>
    <row r="3764" customFormat="1" x14ac:dyDescent="0.25"/>
    <row r="3765" customFormat="1" x14ac:dyDescent="0.25"/>
    <row r="3766" customFormat="1" x14ac:dyDescent="0.25"/>
    <row r="3767" customFormat="1" x14ac:dyDescent="0.25"/>
    <row r="3768" customFormat="1" x14ac:dyDescent="0.25"/>
    <row r="3769" customFormat="1" x14ac:dyDescent="0.25"/>
    <row r="3770" customFormat="1" x14ac:dyDescent="0.25"/>
    <row r="3771" customFormat="1" x14ac:dyDescent="0.25"/>
    <row r="3772" customFormat="1" x14ac:dyDescent="0.25"/>
    <row r="3773" customFormat="1" x14ac:dyDescent="0.25"/>
    <row r="3774" customFormat="1" x14ac:dyDescent="0.25"/>
    <row r="3775" customFormat="1" x14ac:dyDescent="0.25"/>
    <row r="3776" customFormat="1" x14ac:dyDescent="0.25"/>
    <row r="3777" customFormat="1" x14ac:dyDescent="0.25"/>
    <row r="3778" customFormat="1" x14ac:dyDescent="0.25"/>
    <row r="3779" customFormat="1" x14ac:dyDescent="0.25"/>
    <row r="3780" customFormat="1" x14ac:dyDescent="0.25"/>
    <row r="3781" customFormat="1" x14ac:dyDescent="0.25"/>
    <row r="3782" customFormat="1" x14ac:dyDescent="0.25"/>
    <row r="3783" customFormat="1" x14ac:dyDescent="0.25"/>
    <row r="3784" customFormat="1" x14ac:dyDescent="0.25"/>
    <row r="3785" customFormat="1" x14ac:dyDescent="0.25"/>
    <row r="3786" customFormat="1" x14ac:dyDescent="0.25"/>
    <row r="3787" customFormat="1" x14ac:dyDescent="0.25"/>
    <row r="3788" customFormat="1" x14ac:dyDescent="0.25"/>
    <row r="3789" customFormat="1" x14ac:dyDescent="0.25"/>
    <row r="3790" customFormat="1" x14ac:dyDescent="0.25"/>
    <row r="3791" customFormat="1" x14ac:dyDescent="0.25"/>
    <row r="3792" customFormat="1" x14ac:dyDescent="0.25"/>
    <row r="3793" customFormat="1" x14ac:dyDescent="0.25"/>
    <row r="3794" customFormat="1" x14ac:dyDescent="0.25"/>
    <row r="3795" customFormat="1" x14ac:dyDescent="0.25"/>
    <row r="3796" customFormat="1" x14ac:dyDescent="0.25"/>
    <row r="3797" customFormat="1" x14ac:dyDescent="0.25"/>
    <row r="3798" customFormat="1" x14ac:dyDescent="0.25"/>
    <row r="3799" customFormat="1" x14ac:dyDescent="0.25"/>
    <row r="3800" customFormat="1" x14ac:dyDescent="0.25"/>
    <row r="3801" customFormat="1" x14ac:dyDescent="0.25"/>
    <row r="3802" customFormat="1" x14ac:dyDescent="0.25"/>
    <row r="3803" customFormat="1" x14ac:dyDescent="0.25"/>
    <row r="3804" customFormat="1" x14ac:dyDescent="0.25"/>
    <row r="3805" customFormat="1" x14ac:dyDescent="0.25"/>
    <row r="3806" customFormat="1" x14ac:dyDescent="0.25"/>
    <row r="3807" customFormat="1" x14ac:dyDescent="0.25"/>
    <row r="3808" customFormat="1" x14ac:dyDescent="0.25"/>
    <row r="3809" customFormat="1" x14ac:dyDescent="0.25"/>
    <row r="3810" customFormat="1" x14ac:dyDescent="0.25"/>
    <row r="3811" customFormat="1" x14ac:dyDescent="0.25"/>
    <row r="3812" customFormat="1" x14ac:dyDescent="0.25"/>
    <row r="3813" customFormat="1" x14ac:dyDescent="0.25"/>
    <row r="3814" customFormat="1" x14ac:dyDescent="0.25"/>
    <row r="3815" customFormat="1" x14ac:dyDescent="0.25"/>
    <row r="3816" customFormat="1" x14ac:dyDescent="0.25"/>
    <row r="3817" customFormat="1" x14ac:dyDescent="0.25"/>
    <row r="3818" customFormat="1" x14ac:dyDescent="0.25"/>
    <row r="3819" customFormat="1" x14ac:dyDescent="0.25"/>
    <row r="3820" customFormat="1" x14ac:dyDescent="0.25"/>
    <row r="3821" customFormat="1" x14ac:dyDescent="0.25"/>
    <row r="3822" customFormat="1" x14ac:dyDescent="0.25"/>
    <row r="3823" customFormat="1" x14ac:dyDescent="0.25"/>
    <row r="3824" customFormat="1" x14ac:dyDescent="0.25"/>
    <row r="3825" customFormat="1" x14ac:dyDescent="0.25"/>
    <row r="3826" customFormat="1" x14ac:dyDescent="0.25"/>
    <row r="3827" customFormat="1" x14ac:dyDescent="0.25"/>
    <row r="3828" customFormat="1" x14ac:dyDescent="0.25"/>
    <row r="3829" customFormat="1" x14ac:dyDescent="0.25"/>
    <row r="3830" customFormat="1" x14ac:dyDescent="0.25"/>
    <row r="3831" customFormat="1" x14ac:dyDescent="0.25"/>
    <row r="3832" customFormat="1" x14ac:dyDescent="0.25"/>
    <row r="3833" customFormat="1" x14ac:dyDescent="0.25"/>
    <row r="3834" customFormat="1" x14ac:dyDescent="0.25"/>
    <row r="3835" customFormat="1" x14ac:dyDescent="0.25"/>
    <row r="3836" customFormat="1" x14ac:dyDescent="0.25"/>
    <row r="3837" customFormat="1" x14ac:dyDescent="0.25"/>
    <row r="3838" customFormat="1" x14ac:dyDescent="0.25"/>
    <row r="3839" customFormat="1" x14ac:dyDescent="0.25"/>
    <row r="3840" customFormat="1" x14ac:dyDescent="0.25"/>
    <row r="3841" customFormat="1" x14ac:dyDescent="0.25"/>
    <row r="3842" customFormat="1" x14ac:dyDescent="0.25"/>
    <row r="3843" customFormat="1" x14ac:dyDescent="0.25"/>
    <row r="3844" customFormat="1" x14ac:dyDescent="0.25"/>
    <row r="3845" customFormat="1" x14ac:dyDescent="0.25"/>
    <row r="3846" customFormat="1" x14ac:dyDescent="0.25"/>
    <row r="3847" customFormat="1" x14ac:dyDescent="0.25"/>
    <row r="3848" customFormat="1" x14ac:dyDescent="0.25"/>
    <row r="3849" customFormat="1" x14ac:dyDescent="0.25"/>
    <row r="3850" customFormat="1" x14ac:dyDescent="0.25"/>
    <row r="3851" customFormat="1" x14ac:dyDescent="0.25"/>
    <row r="3852" customFormat="1" x14ac:dyDescent="0.25"/>
    <row r="3853" customFormat="1" x14ac:dyDescent="0.25"/>
    <row r="3854" customFormat="1" x14ac:dyDescent="0.25"/>
    <row r="3855" customFormat="1" x14ac:dyDescent="0.25"/>
    <row r="3856" customFormat="1" x14ac:dyDescent="0.25"/>
    <row r="3857" customFormat="1" x14ac:dyDescent="0.25"/>
    <row r="3858" customFormat="1" x14ac:dyDescent="0.25"/>
    <row r="3859" customFormat="1" x14ac:dyDescent="0.25"/>
    <row r="3860" customFormat="1" x14ac:dyDescent="0.25"/>
    <row r="3861" customFormat="1" x14ac:dyDescent="0.25"/>
    <row r="3862" customFormat="1" x14ac:dyDescent="0.25"/>
    <row r="3863" customFormat="1" x14ac:dyDescent="0.25"/>
    <row r="3864" customFormat="1" x14ac:dyDescent="0.25"/>
    <row r="3865" customFormat="1" x14ac:dyDescent="0.25"/>
    <row r="3866" customFormat="1" x14ac:dyDescent="0.25"/>
    <row r="3867" customFormat="1" x14ac:dyDescent="0.25"/>
    <row r="3868" customFormat="1" x14ac:dyDescent="0.25"/>
    <row r="3869" customFormat="1" x14ac:dyDescent="0.25"/>
    <row r="3870" customFormat="1" x14ac:dyDescent="0.25"/>
    <row r="3871" customFormat="1" x14ac:dyDescent="0.25"/>
    <row r="3872" customFormat="1" x14ac:dyDescent="0.25"/>
    <row r="3873" customFormat="1" x14ac:dyDescent="0.25"/>
    <row r="3874" customFormat="1" x14ac:dyDescent="0.25"/>
    <row r="3875" customFormat="1" x14ac:dyDescent="0.25"/>
    <row r="3876" customFormat="1" x14ac:dyDescent="0.25"/>
    <row r="3877" customFormat="1" x14ac:dyDescent="0.25"/>
    <row r="3878" customFormat="1" x14ac:dyDescent="0.25"/>
    <row r="3879" customFormat="1" x14ac:dyDescent="0.25"/>
    <row r="3880" customFormat="1" x14ac:dyDescent="0.25"/>
    <row r="3881" customFormat="1" x14ac:dyDescent="0.25"/>
    <row r="3882" customFormat="1" x14ac:dyDescent="0.25"/>
    <row r="3883" customFormat="1" x14ac:dyDescent="0.25"/>
    <row r="3884" customFormat="1" x14ac:dyDescent="0.25"/>
    <row r="3885" customFormat="1" x14ac:dyDescent="0.25"/>
    <row r="3886" customFormat="1" x14ac:dyDescent="0.25"/>
    <row r="3887" customFormat="1" x14ac:dyDescent="0.25"/>
    <row r="3888" customFormat="1" x14ac:dyDescent="0.25"/>
    <row r="3889" customFormat="1" x14ac:dyDescent="0.25"/>
    <row r="3890" customFormat="1" x14ac:dyDescent="0.25"/>
    <row r="3891" customFormat="1" x14ac:dyDescent="0.25"/>
    <row r="3892" customFormat="1" x14ac:dyDescent="0.25"/>
    <row r="3893" customFormat="1" x14ac:dyDescent="0.25"/>
    <row r="3894" customFormat="1" x14ac:dyDescent="0.25"/>
    <row r="3895" customFormat="1" x14ac:dyDescent="0.25"/>
    <row r="3896" customFormat="1" x14ac:dyDescent="0.25"/>
    <row r="3897" customFormat="1" x14ac:dyDescent="0.25"/>
    <row r="3898" customFormat="1" x14ac:dyDescent="0.25"/>
    <row r="3899" customFormat="1" x14ac:dyDescent="0.25"/>
    <row r="3900" customFormat="1" x14ac:dyDescent="0.25"/>
    <row r="3901" customFormat="1" x14ac:dyDescent="0.25"/>
    <row r="3902" customFormat="1" x14ac:dyDescent="0.25"/>
    <row r="3903" customFormat="1" x14ac:dyDescent="0.25"/>
    <row r="3904" customFormat="1" x14ac:dyDescent="0.25"/>
    <row r="3905" customFormat="1" x14ac:dyDescent="0.25"/>
    <row r="3906" customFormat="1" x14ac:dyDescent="0.25"/>
    <row r="3907" customFormat="1" x14ac:dyDescent="0.25"/>
    <row r="3908" customFormat="1" x14ac:dyDescent="0.25"/>
    <row r="3909" customFormat="1" x14ac:dyDescent="0.25"/>
    <row r="3910" customFormat="1" x14ac:dyDescent="0.25"/>
    <row r="3911" customFormat="1" x14ac:dyDescent="0.25"/>
    <row r="3912" customFormat="1" x14ac:dyDescent="0.25"/>
    <row r="3913" customFormat="1" x14ac:dyDescent="0.25"/>
    <row r="3914" customFormat="1" x14ac:dyDescent="0.25"/>
    <row r="3915" customFormat="1" x14ac:dyDescent="0.25"/>
    <row r="3916" customFormat="1" x14ac:dyDescent="0.25"/>
    <row r="3917" customFormat="1" x14ac:dyDescent="0.25"/>
    <row r="3918" customFormat="1" x14ac:dyDescent="0.25"/>
    <row r="3919" customFormat="1" x14ac:dyDescent="0.25"/>
    <row r="3920" customFormat="1" x14ac:dyDescent="0.25"/>
    <row r="3921" customFormat="1" x14ac:dyDescent="0.25"/>
    <row r="3922" customFormat="1" x14ac:dyDescent="0.25"/>
    <row r="3923" customFormat="1" x14ac:dyDescent="0.25"/>
    <row r="3924" customFormat="1" x14ac:dyDescent="0.25"/>
    <row r="3925" customFormat="1" x14ac:dyDescent="0.25"/>
    <row r="3926" customFormat="1" x14ac:dyDescent="0.25"/>
    <row r="3927" customFormat="1" x14ac:dyDescent="0.25"/>
    <row r="3928" customFormat="1" x14ac:dyDescent="0.25"/>
    <row r="3929" customFormat="1" x14ac:dyDescent="0.25"/>
    <row r="3930" customFormat="1" x14ac:dyDescent="0.25"/>
    <row r="3931" customFormat="1" x14ac:dyDescent="0.25"/>
    <row r="3932" customFormat="1" x14ac:dyDescent="0.25"/>
    <row r="3933" customFormat="1" x14ac:dyDescent="0.25"/>
    <row r="3934" customFormat="1" x14ac:dyDescent="0.25"/>
    <row r="3935" customFormat="1" x14ac:dyDescent="0.25"/>
    <row r="3936" customFormat="1" x14ac:dyDescent="0.25"/>
    <row r="3937" customFormat="1" x14ac:dyDescent="0.25"/>
    <row r="3938" customFormat="1" x14ac:dyDescent="0.25"/>
    <row r="3939" customFormat="1" x14ac:dyDescent="0.25"/>
    <row r="3940" customFormat="1" x14ac:dyDescent="0.25"/>
    <row r="3941" customFormat="1" x14ac:dyDescent="0.25"/>
    <row r="3942" customFormat="1" x14ac:dyDescent="0.25"/>
    <row r="3943" customFormat="1" x14ac:dyDescent="0.25"/>
    <row r="3944" customFormat="1" x14ac:dyDescent="0.25"/>
    <row r="3945" customFormat="1" x14ac:dyDescent="0.25"/>
    <row r="3946" customFormat="1" x14ac:dyDescent="0.25"/>
    <row r="3947" customFormat="1" x14ac:dyDescent="0.25"/>
    <row r="3948" customFormat="1" x14ac:dyDescent="0.25"/>
    <row r="3949" customFormat="1" x14ac:dyDescent="0.25"/>
    <row r="3950" customFormat="1" x14ac:dyDescent="0.25"/>
    <row r="3951" customFormat="1" x14ac:dyDescent="0.25"/>
    <row r="3952" customFormat="1" x14ac:dyDescent="0.25"/>
    <row r="3953" customFormat="1" x14ac:dyDescent="0.25"/>
    <row r="3954" customFormat="1" x14ac:dyDescent="0.25"/>
    <row r="3955" customFormat="1" x14ac:dyDescent="0.25"/>
    <row r="3956" customFormat="1" x14ac:dyDescent="0.25"/>
    <row r="3957" customFormat="1" x14ac:dyDescent="0.25"/>
    <row r="3958" customFormat="1" x14ac:dyDescent="0.25"/>
    <row r="3959" customFormat="1" x14ac:dyDescent="0.25"/>
    <row r="3960" customFormat="1" x14ac:dyDescent="0.25"/>
    <row r="3961" customFormat="1" x14ac:dyDescent="0.25"/>
    <row r="3962" customFormat="1" x14ac:dyDescent="0.25"/>
    <row r="3963" customFormat="1" x14ac:dyDescent="0.25"/>
    <row r="3964" customFormat="1" x14ac:dyDescent="0.25"/>
    <row r="3965" customFormat="1" x14ac:dyDescent="0.25"/>
    <row r="3966" customFormat="1" x14ac:dyDescent="0.25"/>
    <row r="3967" customFormat="1" x14ac:dyDescent="0.25"/>
    <row r="3968" customFormat="1" x14ac:dyDescent="0.25"/>
    <row r="3969" customFormat="1" x14ac:dyDescent="0.25"/>
    <row r="3970" customFormat="1" x14ac:dyDescent="0.25"/>
    <row r="3971" customFormat="1" x14ac:dyDescent="0.25"/>
    <row r="3972" customFormat="1" x14ac:dyDescent="0.25"/>
    <row r="3973" customFormat="1" x14ac:dyDescent="0.25"/>
    <row r="3974" customFormat="1" x14ac:dyDescent="0.25"/>
    <row r="3975" customFormat="1" x14ac:dyDescent="0.25"/>
    <row r="3976" customFormat="1" x14ac:dyDescent="0.25"/>
    <row r="3977" customFormat="1" x14ac:dyDescent="0.25"/>
    <row r="3978" customFormat="1" x14ac:dyDescent="0.25"/>
    <row r="3979" customFormat="1" x14ac:dyDescent="0.25"/>
    <row r="3980" customFormat="1" x14ac:dyDescent="0.25"/>
    <row r="3981" customFormat="1" x14ac:dyDescent="0.25"/>
    <row r="3982" customFormat="1" x14ac:dyDescent="0.25"/>
    <row r="3983" customFormat="1" x14ac:dyDescent="0.25"/>
    <row r="3984" customFormat="1" x14ac:dyDescent="0.25"/>
    <row r="3985" customFormat="1" x14ac:dyDescent="0.25"/>
    <row r="3986" customFormat="1" x14ac:dyDescent="0.25"/>
    <row r="3987" customFormat="1" x14ac:dyDescent="0.25"/>
    <row r="3988" customFormat="1" x14ac:dyDescent="0.25"/>
    <row r="3989" customFormat="1" x14ac:dyDescent="0.25"/>
    <row r="3990" customFormat="1" x14ac:dyDescent="0.25"/>
    <row r="3991" customFormat="1" x14ac:dyDescent="0.25"/>
    <row r="3992" customFormat="1" x14ac:dyDescent="0.25"/>
    <row r="3993" customFormat="1" x14ac:dyDescent="0.25"/>
    <row r="3994" customFormat="1" x14ac:dyDescent="0.25"/>
    <row r="3995" customFormat="1" x14ac:dyDescent="0.25"/>
    <row r="3996" customFormat="1" x14ac:dyDescent="0.25"/>
    <row r="3997" customFormat="1" x14ac:dyDescent="0.25"/>
    <row r="3998" customFormat="1" x14ac:dyDescent="0.25"/>
    <row r="3999" customFormat="1" x14ac:dyDescent="0.25"/>
    <row r="4000" customFormat="1" x14ac:dyDescent="0.25"/>
    <row r="4001" customFormat="1" x14ac:dyDescent="0.25"/>
    <row r="4002" customFormat="1" x14ac:dyDescent="0.25"/>
    <row r="4003" customFormat="1" x14ac:dyDescent="0.25"/>
    <row r="4004" customFormat="1" x14ac:dyDescent="0.25"/>
    <row r="4005" customFormat="1" x14ac:dyDescent="0.25"/>
    <row r="4006" customFormat="1" x14ac:dyDescent="0.25"/>
    <row r="4007" customFormat="1" x14ac:dyDescent="0.25"/>
    <row r="4008" customFormat="1" x14ac:dyDescent="0.25"/>
    <row r="4009" customFormat="1" x14ac:dyDescent="0.25"/>
    <row r="4010" customFormat="1" x14ac:dyDescent="0.25"/>
    <row r="4011" customFormat="1" x14ac:dyDescent="0.25"/>
    <row r="4012" customFormat="1" x14ac:dyDescent="0.25"/>
    <row r="4013" customFormat="1" x14ac:dyDescent="0.25"/>
    <row r="4014" customFormat="1" x14ac:dyDescent="0.25"/>
    <row r="4015" customFormat="1" x14ac:dyDescent="0.25"/>
    <row r="4016" customFormat="1" x14ac:dyDescent="0.25"/>
    <row r="4017" customFormat="1" x14ac:dyDescent="0.25"/>
    <row r="4018" customFormat="1" x14ac:dyDescent="0.25"/>
    <row r="4019" customFormat="1" x14ac:dyDescent="0.25"/>
    <row r="4020" customFormat="1" x14ac:dyDescent="0.25"/>
    <row r="4021" customFormat="1" x14ac:dyDescent="0.25"/>
    <row r="4022" customFormat="1" x14ac:dyDescent="0.25"/>
    <row r="4023" customFormat="1" x14ac:dyDescent="0.25"/>
    <row r="4024" customFormat="1" x14ac:dyDescent="0.25"/>
    <row r="4025" customFormat="1" x14ac:dyDescent="0.25"/>
    <row r="4026" customFormat="1" x14ac:dyDescent="0.25"/>
    <row r="4027" customFormat="1" x14ac:dyDescent="0.25"/>
    <row r="4028" customFormat="1" x14ac:dyDescent="0.25"/>
    <row r="4029" customFormat="1" x14ac:dyDescent="0.25"/>
    <row r="4030" customFormat="1" x14ac:dyDescent="0.25"/>
    <row r="4031" customFormat="1" x14ac:dyDescent="0.25"/>
    <row r="4032" customFormat="1" x14ac:dyDescent="0.25"/>
  </sheetData>
  <sheetProtection selectLockedCells="1" selectUnlockedCells="1"/>
  <sortState xmlns:xlrd2="http://schemas.microsoft.com/office/spreadsheetml/2017/richdata2" ref="A3:S1161">
    <sortCondition ref="K3:K1161"/>
  </sortState>
  <mergeCells count="2">
    <mergeCell ref="A1:E1"/>
    <mergeCell ref="F1:I1"/>
  </mergeCells>
  <pageMargins left="0.7" right="0.7" top="0.75" bottom="0.75" header="0.3" footer="0.3"/>
  <pageSetup scale="36" fitToHeight="30" orientation="landscape" r:id="rId1"/>
  <headerFooter>
    <oddHeader>&amp;CUniversity of Southern Indiana
Active Fund-Org-Program Combinations &amp;A</oddHeader>
    <oddFooter>&amp;LPage &amp;P of &amp;N&amp;RLast Updated on 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2037"/>
  <sheetViews>
    <sheetView zoomScale="90" zoomScaleNormal="90" workbookViewId="0">
      <pane ySplit="2" topLeftCell="A3" activePane="bottomLeft" state="frozen"/>
      <selection pane="bottomLeft" activeCell="A2" sqref="A2"/>
    </sheetView>
  </sheetViews>
  <sheetFormatPr defaultRowHeight="15" x14ac:dyDescent="0.25"/>
  <cols>
    <col min="1" max="1" width="6" bestFit="1" customWidth="1"/>
    <col min="2" max="2" width="6.140625" style="10" bestFit="1" customWidth="1"/>
    <col min="3" max="3" width="6" style="10" bestFit="1" customWidth="1"/>
    <col min="4" max="4" width="7.28515625" style="10" bestFit="1" customWidth="1"/>
    <col min="5" max="5" width="38.5703125" bestFit="1" customWidth="1"/>
    <col min="6" max="6" width="36.28515625" bestFit="1" customWidth="1"/>
    <col min="7" max="7" width="10.7109375" bestFit="1" customWidth="1"/>
    <col min="8" max="8" width="13.42578125" bestFit="1" customWidth="1"/>
    <col min="9" max="9" width="7" bestFit="1" customWidth="1"/>
    <col min="10" max="10" width="11" bestFit="1" customWidth="1"/>
    <col min="11" max="11" width="24.28515625" bestFit="1" customWidth="1"/>
    <col min="12" max="14" width="26.85546875" bestFit="1" customWidth="1"/>
    <col min="15" max="15" width="24.28515625" bestFit="1" customWidth="1"/>
    <col min="16" max="16" width="18.85546875" bestFit="1" customWidth="1"/>
    <col min="17" max="17" width="18" bestFit="1" customWidth="1"/>
    <col min="18" max="18" width="23.42578125" bestFit="1" customWidth="1"/>
    <col min="19" max="19" width="22.85546875" bestFit="1" customWidth="1"/>
  </cols>
  <sheetData>
    <row r="1" spans="1:19" ht="15.75" x14ac:dyDescent="0.25">
      <c r="A1" s="14" t="s">
        <v>0</v>
      </c>
      <c r="B1" s="15"/>
      <c r="C1" s="15"/>
      <c r="D1" s="15"/>
      <c r="E1" s="16"/>
      <c r="F1" s="17" t="s">
        <v>1</v>
      </c>
      <c r="G1" s="18"/>
      <c r="H1" s="18"/>
      <c r="I1" s="19"/>
      <c r="L1" s="1"/>
      <c r="M1" s="2"/>
      <c r="N1" s="3"/>
    </row>
    <row r="2" spans="1:19" x14ac:dyDescent="0.25">
      <c r="A2" s="4" t="s">
        <v>2</v>
      </c>
      <c r="B2" s="9" t="s">
        <v>3</v>
      </c>
      <c r="C2" s="9" t="s">
        <v>4</v>
      </c>
      <c r="D2" s="9" t="s">
        <v>5</v>
      </c>
      <c r="E2" s="5" t="s">
        <v>6</v>
      </c>
      <c r="F2" s="5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  <c r="L2" s="6" t="s">
        <v>13</v>
      </c>
      <c r="M2" s="6" t="s">
        <v>14</v>
      </c>
      <c r="N2" s="6" t="s">
        <v>15</v>
      </c>
      <c r="O2" s="6" t="s">
        <v>16</v>
      </c>
      <c r="P2" s="7" t="s">
        <v>17</v>
      </c>
      <c r="Q2" s="8" t="s">
        <v>18</v>
      </c>
      <c r="R2" s="6" t="s">
        <v>19</v>
      </c>
      <c r="S2" s="6" t="s">
        <v>12</v>
      </c>
    </row>
    <row r="3" spans="1:19" x14ac:dyDescent="0.25">
      <c r="A3" t="str">
        <f>"10001"</f>
        <v>10001</v>
      </c>
      <c r="B3" t="str">
        <f>"01380"</f>
        <v>01380</v>
      </c>
      <c r="C3" t="str">
        <f>"1100"</f>
        <v>1100</v>
      </c>
      <c r="D3" t="str">
        <f>"01380"</f>
        <v>01380</v>
      </c>
      <c r="E3" t="s">
        <v>20</v>
      </c>
      <c r="F3" t="s">
        <v>102</v>
      </c>
      <c r="G3" t="str">
        <f>""</f>
        <v/>
      </c>
      <c r="H3" t="str">
        <f>" 00"</f>
        <v xml:space="preserve"> 00</v>
      </c>
      <c r="I3">
        <v>0.01</v>
      </c>
      <c r="J3">
        <v>9999999.9900000002</v>
      </c>
      <c r="K3" t="s">
        <v>103</v>
      </c>
      <c r="L3" t="s">
        <v>104</v>
      </c>
      <c r="M3" t="s">
        <v>105</v>
      </c>
      <c r="N3" t="s">
        <v>106</v>
      </c>
      <c r="P3" t="s">
        <v>107</v>
      </c>
      <c r="Q3" t="s">
        <v>107</v>
      </c>
      <c r="R3" t="s">
        <v>108</v>
      </c>
    </row>
    <row r="4" spans="1:19" x14ac:dyDescent="0.25">
      <c r="A4" t="str">
        <f>"10001"</f>
        <v>10001</v>
      </c>
      <c r="B4" t="str">
        <f>"01390"</f>
        <v>01390</v>
      </c>
      <c r="C4" t="str">
        <f>"1100"</f>
        <v>1100</v>
      </c>
      <c r="D4" t="str">
        <f>"01390"</f>
        <v>01390</v>
      </c>
      <c r="E4" t="s">
        <v>20</v>
      </c>
      <c r="F4" t="s">
        <v>109</v>
      </c>
      <c r="G4" t="str">
        <f>""</f>
        <v/>
      </c>
      <c r="H4" t="str">
        <f>" 00"</f>
        <v xml:space="preserve"> 00</v>
      </c>
      <c r="I4">
        <v>0.01</v>
      </c>
      <c r="J4">
        <v>9999999.9900000002</v>
      </c>
      <c r="K4" t="s">
        <v>106</v>
      </c>
      <c r="L4" t="s">
        <v>104</v>
      </c>
      <c r="M4" t="s">
        <v>105</v>
      </c>
      <c r="P4" t="s">
        <v>107</v>
      </c>
      <c r="Q4" t="s">
        <v>107</v>
      </c>
      <c r="R4" t="s">
        <v>108</v>
      </c>
    </row>
    <row r="5" spans="1:19" x14ac:dyDescent="0.25">
      <c r="A5" t="str">
        <f>"10001"</f>
        <v>10001</v>
      </c>
      <c r="B5" t="str">
        <f>"01780"</f>
        <v>01780</v>
      </c>
      <c r="C5" t="str">
        <f>"1300"</f>
        <v>1300</v>
      </c>
      <c r="D5" t="str">
        <f>"01780"</f>
        <v>01780</v>
      </c>
      <c r="E5" t="s">
        <v>20</v>
      </c>
      <c r="F5" t="s">
        <v>172</v>
      </c>
      <c r="G5" t="str">
        <f>""</f>
        <v/>
      </c>
      <c r="H5" t="str">
        <f>" 00"</f>
        <v xml:space="preserve"> 00</v>
      </c>
      <c r="I5">
        <v>0.01</v>
      </c>
      <c r="J5">
        <v>9999999.9900000002</v>
      </c>
      <c r="K5" t="s">
        <v>104</v>
      </c>
      <c r="L5" t="s">
        <v>105</v>
      </c>
      <c r="M5" t="s">
        <v>106</v>
      </c>
      <c r="P5" t="s">
        <v>107</v>
      </c>
      <c r="Q5" t="s">
        <v>107</v>
      </c>
      <c r="R5" t="s">
        <v>108</v>
      </c>
    </row>
    <row r="6" spans="1:19" x14ac:dyDescent="0.25">
      <c r="A6" t="str">
        <f>"10001"</f>
        <v>10001</v>
      </c>
      <c r="B6" t="str">
        <f>"01785"</f>
        <v>01785</v>
      </c>
      <c r="C6" t="str">
        <f>"1300"</f>
        <v>1300</v>
      </c>
      <c r="D6" t="str">
        <f>"01785"</f>
        <v>01785</v>
      </c>
      <c r="E6" t="s">
        <v>20</v>
      </c>
      <c r="F6" t="s">
        <v>173</v>
      </c>
      <c r="G6" t="str">
        <f>""</f>
        <v/>
      </c>
      <c r="H6" t="str">
        <f>" 10"</f>
        <v xml:space="preserve"> 10</v>
      </c>
      <c r="I6">
        <v>0.01</v>
      </c>
      <c r="J6">
        <v>500</v>
      </c>
      <c r="K6" t="s">
        <v>174</v>
      </c>
      <c r="L6" t="s">
        <v>175</v>
      </c>
      <c r="P6" t="s">
        <v>107</v>
      </c>
      <c r="Q6" t="s">
        <v>107</v>
      </c>
      <c r="R6" t="s">
        <v>174</v>
      </c>
    </row>
    <row r="7" spans="1:19" x14ac:dyDescent="0.25">
      <c r="A7" t="str">
        <f>"10001"</f>
        <v>10001</v>
      </c>
      <c r="B7" t="str">
        <f>"01785"</f>
        <v>01785</v>
      </c>
      <c r="C7" t="str">
        <f>"1300"</f>
        <v>1300</v>
      </c>
      <c r="D7" t="str">
        <f>"01785"</f>
        <v>01785</v>
      </c>
      <c r="E7" t="s">
        <v>20</v>
      </c>
      <c r="F7" t="s">
        <v>173</v>
      </c>
      <c r="G7" t="str">
        <f>""</f>
        <v/>
      </c>
      <c r="H7" t="str">
        <f>" 20"</f>
        <v xml:space="preserve"> 20</v>
      </c>
      <c r="I7">
        <v>500.01</v>
      </c>
      <c r="J7">
        <v>9999999.9900000002</v>
      </c>
      <c r="K7" t="s">
        <v>174</v>
      </c>
      <c r="L7" t="s">
        <v>175</v>
      </c>
      <c r="P7" t="s">
        <v>107</v>
      </c>
      <c r="Q7" t="s">
        <v>107</v>
      </c>
      <c r="R7" t="s">
        <v>174</v>
      </c>
    </row>
    <row r="8" spans="1:19" x14ac:dyDescent="0.25">
      <c r="A8" t="str">
        <f>"10001"</f>
        <v>10001</v>
      </c>
      <c r="B8" t="str">
        <f>"01790"</f>
        <v>01790</v>
      </c>
      <c r="C8" t="str">
        <f>"1100"</f>
        <v>1100</v>
      </c>
      <c r="D8" t="str">
        <f>"01790"</f>
        <v>01790</v>
      </c>
      <c r="E8" t="s">
        <v>20</v>
      </c>
      <c r="F8" t="s">
        <v>176</v>
      </c>
      <c r="G8" t="str">
        <f>""</f>
        <v/>
      </c>
      <c r="H8" t="str">
        <f>" 00"</f>
        <v xml:space="preserve"> 00</v>
      </c>
      <c r="I8">
        <v>0.01</v>
      </c>
      <c r="J8">
        <v>9999999.9900000002</v>
      </c>
      <c r="K8" t="s">
        <v>177</v>
      </c>
      <c r="L8" t="s">
        <v>104</v>
      </c>
      <c r="M8" t="s">
        <v>105</v>
      </c>
      <c r="N8" t="s">
        <v>106</v>
      </c>
      <c r="P8" t="s">
        <v>107</v>
      </c>
      <c r="Q8" t="s">
        <v>107</v>
      </c>
      <c r="R8" t="s">
        <v>108</v>
      </c>
    </row>
    <row r="9" spans="1:19" x14ac:dyDescent="0.25">
      <c r="A9" t="str">
        <f>"10001"</f>
        <v>10001</v>
      </c>
      <c r="B9" t="str">
        <f>"01800"</f>
        <v>01800</v>
      </c>
      <c r="C9" t="str">
        <f>"1100"</f>
        <v>1100</v>
      </c>
      <c r="D9" t="str">
        <f>"01800"</f>
        <v>01800</v>
      </c>
      <c r="E9" t="s">
        <v>20</v>
      </c>
      <c r="F9" t="s">
        <v>178</v>
      </c>
      <c r="G9" t="str">
        <f>""</f>
        <v/>
      </c>
      <c r="H9" t="str">
        <f>" 00"</f>
        <v xml:space="preserve"> 00</v>
      </c>
      <c r="I9">
        <v>0.01</v>
      </c>
      <c r="J9">
        <v>9999999.9900000002</v>
      </c>
      <c r="K9" t="s">
        <v>179</v>
      </c>
      <c r="L9" t="s">
        <v>104</v>
      </c>
      <c r="M9" t="s">
        <v>105</v>
      </c>
      <c r="N9" t="s">
        <v>180</v>
      </c>
      <c r="P9" t="s">
        <v>107</v>
      </c>
      <c r="Q9" t="s">
        <v>107</v>
      </c>
      <c r="R9" t="s">
        <v>108</v>
      </c>
    </row>
    <row r="10" spans="1:19" x14ac:dyDescent="0.25">
      <c r="A10" t="str">
        <f>"10001"</f>
        <v>10001</v>
      </c>
      <c r="B10" t="str">
        <f>"01805"</f>
        <v>01805</v>
      </c>
      <c r="C10" t="str">
        <f>"1100"</f>
        <v>1100</v>
      </c>
      <c r="D10" t="str">
        <f>"01805"</f>
        <v>01805</v>
      </c>
      <c r="E10" t="s">
        <v>20</v>
      </c>
      <c r="F10" t="s">
        <v>181</v>
      </c>
      <c r="G10" t="str">
        <f>""</f>
        <v/>
      </c>
      <c r="H10" t="str">
        <f>" 00"</f>
        <v xml:space="preserve"> 00</v>
      </c>
      <c r="I10">
        <v>0.01</v>
      </c>
      <c r="J10">
        <v>9999999.9900000002</v>
      </c>
      <c r="K10" t="s">
        <v>179</v>
      </c>
      <c r="L10" t="s">
        <v>104</v>
      </c>
      <c r="M10" t="s">
        <v>105</v>
      </c>
      <c r="N10" t="s">
        <v>180</v>
      </c>
      <c r="P10" t="s">
        <v>107</v>
      </c>
      <c r="Q10" t="s">
        <v>107</v>
      </c>
      <c r="R10" t="s">
        <v>108</v>
      </c>
    </row>
    <row r="11" spans="1:19" x14ac:dyDescent="0.25">
      <c r="A11" t="str">
        <f>"10001"</f>
        <v>10001</v>
      </c>
      <c r="B11" t="str">
        <f>"01810"</f>
        <v>01810</v>
      </c>
      <c r="C11" t="str">
        <f>"1100"</f>
        <v>1100</v>
      </c>
      <c r="D11" t="str">
        <f>"01810"</f>
        <v>01810</v>
      </c>
      <c r="E11" t="s">
        <v>20</v>
      </c>
      <c r="F11" t="s">
        <v>182</v>
      </c>
      <c r="G11" t="str">
        <f>""</f>
        <v/>
      </c>
      <c r="H11" t="str">
        <f>" 00"</f>
        <v xml:space="preserve"> 00</v>
      </c>
      <c r="I11">
        <v>0.01</v>
      </c>
      <c r="J11">
        <v>9999999.9900000002</v>
      </c>
      <c r="K11" t="s">
        <v>183</v>
      </c>
      <c r="L11" t="s">
        <v>104</v>
      </c>
      <c r="M11" t="s">
        <v>105</v>
      </c>
      <c r="N11" t="s">
        <v>106</v>
      </c>
      <c r="P11" t="s">
        <v>107</v>
      </c>
      <c r="Q11" t="s">
        <v>107</v>
      </c>
      <c r="R11" t="s">
        <v>108</v>
      </c>
    </row>
    <row r="12" spans="1:19" x14ac:dyDescent="0.25">
      <c r="A12" t="str">
        <f>"10001"</f>
        <v>10001</v>
      </c>
      <c r="B12" t="str">
        <f>"01820"</f>
        <v>01820</v>
      </c>
      <c r="C12" t="str">
        <f>"1100"</f>
        <v>1100</v>
      </c>
      <c r="D12" t="str">
        <f>"01820"</f>
        <v>01820</v>
      </c>
      <c r="E12" t="s">
        <v>20</v>
      </c>
      <c r="F12" t="s">
        <v>184</v>
      </c>
      <c r="G12" t="str">
        <f>""</f>
        <v/>
      </c>
      <c r="H12" t="str">
        <f>" 00"</f>
        <v xml:space="preserve"> 00</v>
      </c>
      <c r="I12">
        <v>0.01</v>
      </c>
      <c r="J12">
        <v>9999999.9900000002</v>
      </c>
      <c r="K12" t="s">
        <v>105</v>
      </c>
      <c r="L12" t="s">
        <v>104</v>
      </c>
      <c r="M12" t="s">
        <v>106</v>
      </c>
      <c r="P12" t="s">
        <v>107</v>
      </c>
      <c r="Q12" t="s">
        <v>107</v>
      </c>
      <c r="R12" t="s">
        <v>108</v>
      </c>
    </row>
    <row r="13" spans="1:19" x14ac:dyDescent="0.25">
      <c r="A13" t="str">
        <f>"10001"</f>
        <v>10001</v>
      </c>
      <c r="B13" t="str">
        <f>"01830"</f>
        <v>01830</v>
      </c>
      <c r="C13" t="str">
        <f>"1100"</f>
        <v>1100</v>
      </c>
      <c r="D13" t="str">
        <f>"01830"</f>
        <v>01830</v>
      </c>
      <c r="E13" t="s">
        <v>20</v>
      </c>
      <c r="F13" t="s">
        <v>185</v>
      </c>
      <c r="G13" t="str">
        <f>""</f>
        <v/>
      </c>
      <c r="H13" t="str">
        <f>" 00"</f>
        <v xml:space="preserve"> 00</v>
      </c>
      <c r="I13">
        <v>0.01</v>
      </c>
      <c r="J13">
        <v>9999999.9900000002</v>
      </c>
      <c r="K13" t="s">
        <v>186</v>
      </c>
      <c r="L13" t="s">
        <v>104</v>
      </c>
      <c r="M13" t="s">
        <v>105</v>
      </c>
      <c r="N13" t="s">
        <v>106</v>
      </c>
      <c r="P13" t="s">
        <v>107</v>
      </c>
      <c r="Q13" t="s">
        <v>107</v>
      </c>
      <c r="R13" t="s">
        <v>108</v>
      </c>
    </row>
    <row r="14" spans="1:19" x14ac:dyDescent="0.25">
      <c r="A14" t="str">
        <f>"10001"</f>
        <v>10001</v>
      </c>
      <c r="B14" t="str">
        <f>"02000"</f>
        <v>02000</v>
      </c>
      <c r="C14" t="str">
        <f>"1400"</f>
        <v>1400</v>
      </c>
      <c r="D14" t="str">
        <f>"02000"</f>
        <v>02000</v>
      </c>
      <c r="E14" t="s">
        <v>20</v>
      </c>
      <c r="F14" t="s">
        <v>187</v>
      </c>
      <c r="G14" t="str">
        <f>""</f>
        <v/>
      </c>
      <c r="H14" t="str">
        <f>" 00"</f>
        <v xml:space="preserve"> 00</v>
      </c>
      <c r="I14">
        <v>0.01</v>
      </c>
      <c r="J14">
        <v>9999999.9900000002</v>
      </c>
      <c r="K14" t="s">
        <v>188</v>
      </c>
      <c r="L14" t="s">
        <v>189</v>
      </c>
      <c r="P14" t="s">
        <v>107</v>
      </c>
      <c r="Q14" t="s">
        <v>107</v>
      </c>
      <c r="R14" t="s">
        <v>190</v>
      </c>
    </row>
    <row r="15" spans="1:19" x14ac:dyDescent="0.25">
      <c r="A15" t="str">
        <f>"10001"</f>
        <v>10001</v>
      </c>
      <c r="B15" t="str">
        <f>"02010"</f>
        <v>02010</v>
      </c>
      <c r="C15" t="str">
        <f>"1400"</f>
        <v>1400</v>
      </c>
      <c r="D15" t="str">
        <f>"02010"</f>
        <v>02010</v>
      </c>
      <c r="E15" t="s">
        <v>20</v>
      </c>
      <c r="F15" t="s">
        <v>191</v>
      </c>
      <c r="G15" t="str">
        <f>""</f>
        <v/>
      </c>
      <c r="H15" t="str">
        <f>" 00"</f>
        <v xml:space="preserve"> 00</v>
      </c>
      <c r="I15">
        <v>0.01</v>
      </c>
      <c r="J15">
        <v>9999999.9900000002</v>
      </c>
      <c r="K15" t="s">
        <v>192</v>
      </c>
      <c r="L15" t="s">
        <v>193</v>
      </c>
      <c r="P15" t="s">
        <v>107</v>
      </c>
      <c r="Q15" t="s">
        <v>107</v>
      </c>
      <c r="R15" t="s">
        <v>192</v>
      </c>
    </row>
    <row r="16" spans="1:19" x14ac:dyDescent="0.25">
      <c r="A16" t="str">
        <f>"10001"</f>
        <v>10001</v>
      </c>
      <c r="B16" t="str">
        <f>"02040"</f>
        <v>02040</v>
      </c>
      <c r="C16" t="str">
        <f>"1400"</f>
        <v>1400</v>
      </c>
      <c r="D16" t="str">
        <f>"02040"</f>
        <v>02040</v>
      </c>
      <c r="E16" t="s">
        <v>20</v>
      </c>
      <c r="F16" t="s">
        <v>194</v>
      </c>
      <c r="G16" t="str">
        <f>""</f>
        <v/>
      </c>
      <c r="H16" t="str">
        <f>" 00"</f>
        <v xml:space="preserve"> 00</v>
      </c>
      <c r="I16">
        <v>0.01</v>
      </c>
      <c r="J16">
        <v>9999999.9900000002</v>
      </c>
      <c r="K16" t="s">
        <v>193</v>
      </c>
      <c r="L16" t="s">
        <v>195</v>
      </c>
      <c r="P16" t="s">
        <v>107</v>
      </c>
      <c r="Q16" t="s">
        <v>107</v>
      </c>
      <c r="R16" t="s">
        <v>193</v>
      </c>
    </row>
    <row r="17" spans="1:18" x14ac:dyDescent="0.25">
      <c r="A17" t="str">
        <f>"10001"</f>
        <v>10001</v>
      </c>
      <c r="B17" t="str">
        <f>"02050"</f>
        <v>02050</v>
      </c>
      <c r="C17" t="str">
        <f>"1400"</f>
        <v>1400</v>
      </c>
      <c r="D17" t="str">
        <f>"02050"</f>
        <v>02050</v>
      </c>
      <c r="E17" t="s">
        <v>20</v>
      </c>
      <c r="F17" t="s">
        <v>196</v>
      </c>
      <c r="G17" t="str">
        <f>""</f>
        <v/>
      </c>
      <c r="H17" t="str">
        <f>" 10"</f>
        <v xml:space="preserve"> 10</v>
      </c>
      <c r="I17">
        <v>0.01</v>
      </c>
      <c r="J17">
        <v>500</v>
      </c>
      <c r="K17" t="s">
        <v>197</v>
      </c>
      <c r="L17" t="s">
        <v>198</v>
      </c>
      <c r="P17" t="s">
        <v>107</v>
      </c>
      <c r="Q17" t="s">
        <v>107</v>
      </c>
      <c r="R17" t="s">
        <v>190</v>
      </c>
    </row>
    <row r="18" spans="1:18" x14ac:dyDescent="0.25">
      <c r="A18" t="str">
        <f>"10001"</f>
        <v>10001</v>
      </c>
      <c r="B18" t="str">
        <f>"02050"</f>
        <v>02050</v>
      </c>
      <c r="C18" t="str">
        <f>"1400"</f>
        <v>1400</v>
      </c>
      <c r="D18" t="str">
        <f>"02050"</f>
        <v>02050</v>
      </c>
      <c r="E18" t="s">
        <v>20</v>
      </c>
      <c r="F18" t="s">
        <v>196</v>
      </c>
      <c r="G18" t="str">
        <f>""</f>
        <v/>
      </c>
      <c r="H18" t="str">
        <f>" 20"</f>
        <v xml:space="preserve"> 20</v>
      </c>
      <c r="I18">
        <v>500.01</v>
      </c>
      <c r="J18">
        <v>9999999.9900000002</v>
      </c>
      <c r="K18" t="s">
        <v>197</v>
      </c>
      <c r="P18" t="s">
        <v>107</v>
      </c>
      <c r="Q18" t="s">
        <v>107</v>
      </c>
      <c r="R18" t="s">
        <v>190</v>
      </c>
    </row>
    <row r="19" spans="1:18" x14ac:dyDescent="0.25">
      <c r="A19" t="str">
        <f>"10001"</f>
        <v>10001</v>
      </c>
      <c r="B19" t="str">
        <f>"02070"</f>
        <v>02070</v>
      </c>
      <c r="C19" t="str">
        <f>"1400"</f>
        <v>1400</v>
      </c>
      <c r="D19" t="str">
        <f>"02070"</f>
        <v>02070</v>
      </c>
      <c r="E19" t="s">
        <v>20</v>
      </c>
      <c r="F19" t="s">
        <v>199</v>
      </c>
      <c r="G19" t="str">
        <f>""</f>
        <v/>
      </c>
      <c r="H19" t="str">
        <f>" 00"</f>
        <v xml:space="preserve"> 00</v>
      </c>
      <c r="I19">
        <v>0.01</v>
      </c>
      <c r="J19">
        <v>9999999.9900000002</v>
      </c>
      <c r="K19" t="s">
        <v>198</v>
      </c>
      <c r="L19" t="s">
        <v>197</v>
      </c>
      <c r="P19" t="s">
        <v>107</v>
      </c>
      <c r="Q19" t="s">
        <v>107</v>
      </c>
      <c r="R19" t="s">
        <v>200</v>
      </c>
    </row>
    <row r="20" spans="1:18" x14ac:dyDescent="0.25">
      <c r="A20" t="str">
        <f>"10001"</f>
        <v>10001</v>
      </c>
      <c r="B20" t="str">
        <f>"02080"</f>
        <v>02080</v>
      </c>
      <c r="C20" t="str">
        <f>"1400"</f>
        <v>1400</v>
      </c>
      <c r="D20" t="str">
        <f>"02080"</f>
        <v>02080</v>
      </c>
      <c r="E20" t="s">
        <v>20</v>
      </c>
      <c r="F20" t="s">
        <v>201</v>
      </c>
      <c r="G20" t="str">
        <f>""</f>
        <v/>
      </c>
      <c r="H20" t="str">
        <f>" 00"</f>
        <v xml:space="preserve"> 00</v>
      </c>
      <c r="I20">
        <v>0.01</v>
      </c>
      <c r="J20">
        <v>9999999.9900000002</v>
      </c>
      <c r="K20" t="s">
        <v>202</v>
      </c>
      <c r="L20" t="s">
        <v>203</v>
      </c>
      <c r="P20" t="s">
        <v>107</v>
      </c>
      <c r="Q20" t="s">
        <v>107</v>
      </c>
      <c r="R20" t="s">
        <v>204</v>
      </c>
    </row>
    <row r="21" spans="1:18" x14ac:dyDescent="0.25">
      <c r="A21" t="str">
        <f>"10001"</f>
        <v>10001</v>
      </c>
      <c r="B21" t="str">
        <f>"02085"</f>
        <v>02085</v>
      </c>
      <c r="C21" t="str">
        <f>"1400"</f>
        <v>1400</v>
      </c>
      <c r="D21" t="str">
        <f>"02085"</f>
        <v>02085</v>
      </c>
      <c r="E21" t="s">
        <v>20</v>
      </c>
      <c r="F21" t="s">
        <v>205</v>
      </c>
      <c r="G21" t="str">
        <f>""</f>
        <v/>
      </c>
      <c r="H21" t="str">
        <f>" 00"</f>
        <v xml:space="preserve"> 00</v>
      </c>
      <c r="I21">
        <v>0.01</v>
      </c>
      <c r="J21">
        <v>9999999.9900000002</v>
      </c>
      <c r="K21" t="s">
        <v>202</v>
      </c>
      <c r="L21" t="s">
        <v>206</v>
      </c>
      <c r="P21" t="s">
        <v>107</v>
      </c>
      <c r="Q21" t="s">
        <v>107</v>
      </c>
      <c r="R21" t="s">
        <v>206</v>
      </c>
    </row>
    <row r="22" spans="1:18" x14ac:dyDescent="0.25">
      <c r="A22" t="str">
        <f>"10001"</f>
        <v>10001</v>
      </c>
      <c r="B22" t="str">
        <f>"02120"</f>
        <v>02120</v>
      </c>
      <c r="C22" t="str">
        <f>"1400"</f>
        <v>1400</v>
      </c>
      <c r="D22" t="str">
        <f>"02120A"</f>
        <v>02120A</v>
      </c>
      <c r="E22" t="s">
        <v>20</v>
      </c>
      <c r="F22" t="s">
        <v>207</v>
      </c>
      <c r="G22" t="str">
        <f>""</f>
        <v/>
      </c>
      <c r="H22" t="str">
        <f>" 00"</f>
        <v xml:space="preserve"> 00</v>
      </c>
      <c r="I22">
        <v>0.01</v>
      </c>
      <c r="J22">
        <v>9999999.9900000002</v>
      </c>
      <c r="K22" t="s">
        <v>208</v>
      </c>
      <c r="L22" t="s">
        <v>209</v>
      </c>
      <c r="P22" t="s">
        <v>107</v>
      </c>
      <c r="Q22" t="s">
        <v>107</v>
      </c>
      <c r="R22" t="s">
        <v>210</v>
      </c>
    </row>
    <row r="23" spans="1:18" x14ac:dyDescent="0.25">
      <c r="A23" t="str">
        <f>"10001"</f>
        <v>10001</v>
      </c>
      <c r="B23" t="str">
        <f>"02121"</f>
        <v>02121</v>
      </c>
      <c r="C23" t="str">
        <f>"1400"</f>
        <v>1400</v>
      </c>
      <c r="D23" t="str">
        <f>"02121"</f>
        <v>02121</v>
      </c>
      <c r="E23" t="s">
        <v>20</v>
      </c>
      <c r="F23" t="s">
        <v>211</v>
      </c>
      <c r="G23" t="str">
        <f>""</f>
        <v/>
      </c>
      <c r="H23" t="str">
        <f>" 00"</f>
        <v xml:space="preserve"> 00</v>
      </c>
      <c r="I23">
        <v>0.01</v>
      </c>
      <c r="J23">
        <v>9999999.9900000002</v>
      </c>
      <c r="K23" t="s">
        <v>208</v>
      </c>
      <c r="L23" t="s">
        <v>209</v>
      </c>
      <c r="P23" t="s">
        <v>107</v>
      </c>
      <c r="Q23" t="s">
        <v>107</v>
      </c>
      <c r="R23" t="s">
        <v>210</v>
      </c>
    </row>
    <row r="24" spans="1:18" x14ac:dyDescent="0.25">
      <c r="A24" t="str">
        <f>"10001"</f>
        <v>10001</v>
      </c>
      <c r="B24" t="str">
        <f>"02130"</f>
        <v>02130</v>
      </c>
      <c r="C24" t="str">
        <f>"1400"</f>
        <v>1400</v>
      </c>
      <c r="D24" t="str">
        <f>"02130"</f>
        <v>02130</v>
      </c>
      <c r="E24" t="s">
        <v>20</v>
      </c>
      <c r="F24" t="s">
        <v>212</v>
      </c>
      <c r="G24" t="str">
        <f>""</f>
        <v/>
      </c>
      <c r="H24" t="str">
        <f>" 00"</f>
        <v xml:space="preserve"> 00</v>
      </c>
      <c r="I24">
        <v>0.01</v>
      </c>
      <c r="J24">
        <v>9999999.9900000002</v>
      </c>
      <c r="K24" t="s">
        <v>193</v>
      </c>
      <c r="L24" t="s">
        <v>213</v>
      </c>
      <c r="P24" t="s">
        <v>107</v>
      </c>
      <c r="Q24" t="s">
        <v>107</v>
      </c>
      <c r="R24" t="s">
        <v>213</v>
      </c>
    </row>
    <row r="25" spans="1:18" x14ac:dyDescent="0.25">
      <c r="A25" t="str">
        <f>"10001"</f>
        <v>10001</v>
      </c>
      <c r="B25" t="str">
        <f>"02150"</f>
        <v>02150</v>
      </c>
      <c r="C25" t="str">
        <f>"1400"</f>
        <v>1400</v>
      </c>
      <c r="D25" t="str">
        <f>"02150"</f>
        <v>02150</v>
      </c>
      <c r="E25" t="s">
        <v>20</v>
      </c>
      <c r="F25" t="s">
        <v>214</v>
      </c>
      <c r="G25" t="str">
        <f>""</f>
        <v/>
      </c>
      <c r="H25" t="str">
        <f>" 00"</f>
        <v xml:space="preserve"> 00</v>
      </c>
      <c r="I25">
        <v>0.01</v>
      </c>
      <c r="J25">
        <v>9999999.9900000002</v>
      </c>
      <c r="K25" t="s">
        <v>188</v>
      </c>
      <c r="L25" t="s">
        <v>189</v>
      </c>
      <c r="M25" t="s">
        <v>215</v>
      </c>
      <c r="P25" t="s">
        <v>107</v>
      </c>
      <c r="Q25" t="s">
        <v>107</v>
      </c>
      <c r="R25" t="s">
        <v>189</v>
      </c>
    </row>
    <row r="26" spans="1:18" x14ac:dyDescent="0.25">
      <c r="A26" t="str">
        <f>"10001"</f>
        <v>10001</v>
      </c>
      <c r="B26" t="str">
        <f>"03120"</f>
        <v>03120</v>
      </c>
      <c r="C26" t="str">
        <f>"1500"</f>
        <v>1500</v>
      </c>
      <c r="D26" t="str">
        <f>"03120"</f>
        <v>03120</v>
      </c>
      <c r="E26" t="s">
        <v>20</v>
      </c>
      <c r="F26" t="s">
        <v>254</v>
      </c>
      <c r="G26" t="str">
        <f>""</f>
        <v/>
      </c>
      <c r="H26" t="str">
        <f>" 00"</f>
        <v xml:space="preserve"> 00</v>
      </c>
      <c r="I26">
        <v>0.01</v>
      </c>
      <c r="J26">
        <v>9999999.9900000002</v>
      </c>
      <c r="K26" t="s">
        <v>255</v>
      </c>
      <c r="L26" t="s">
        <v>256</v>
      </c>
      <c r="P26" t="s">
        <v>107</v>
      </c>
      <c r="Q26" t="s">
        <v>107</v>
      </c>
      <c r="R26" t="s">
        <v>257</v>
      </c>
    </row>
    <row r="27" spans="1:18" x14ac:dyDescent="0.25">
      <c r="A27" t="str">
        <f>"10001"</f>
        <v>10001</v>
      </c>
      <c r="B27" t="str">
        <f>"03130"</f>
        <v>03130</v>
      </c>
      <c r="C27" t="str">
        <f>"1500"</f>
        <v>1500</v>
      </c>
      <c r="D27" t="str">
        <f>"03130"</f>
        <v>03130</v>
      </c>
      <c r="E27" t="s">
        <v>20</v>
      </c>
      <c r="F27" t="s">
        <v>258</v>
      </c>
      <c r="G27" t="str">
        <f>""</f>
        <v/>
      </c>
      <c r="H27" t="str">
        <f>" 00"</f>
        <v xml:space="preserve"> 00</v>
      </c>
      <c r="I27">
        <v>0.01</v>
      </c>
      <c r="J27">
        <v>9999999.9900000002</v>
      </c>
      <c r="K27" t="s">
        <v>255</v>
      </c>
      <c r="L27" t="s">
        <v>256</v>
      </c>
      <c r="P27" t="s">
        <v>107</v>
      </c>
      <c r="Q27" t="s">
        <v>107</v>
      </c>
      <c r="R27" t="s">
        <v>257</v>
      </c>
    </row>
    <row r="28" spans="1:18" x14ac:dyDescent="0.25">
      <c r="A28" t="str">
        <f>"10001"</f>
        <v>10001</v>
      </c>
      <c r="B28" t="str">
        <f>"03210"</f>
        <v>03210</v>
      </c>
      <c r="C28" t="str">
        <f>"1400"</f>
        <v>1400</v>
      </c>
      <c r="D28" t="str">
        <f>"03210"</f>
        <v>03210</v>
      </c>
      <c r="E28" t="s">
        <v>20</v>
      </c>
      <c r="F28" t="s">
        <v>273</v>
      </c>
      <c r="G28" t="str">
        <f>""</f>
        <v/>
      </c>
      <c r="H28" t="str">
        <f>" 00"</f>
        <v xml:space="preserve"> 00</v>
      </c>
      <c r="I28">
        <v>0.01</v>
      </c>
      <c r="J28">
        <v>9999999.9900000002</v>
      </c>
      <c r="K28" t="s">
        <v>274</v>
      </c>
      <c r="L28" t="s">
        <v>188</v>
      </c>
      <c r="P28" t="s">
        <v>107</v>
      </c>
      <c r="Q28" t="s">
        <v>107</v>
      </c>
      <c r="R28" t="s">
        <v>190</v>
      </c>
    </row>
    <row r="29" spans="1:18" x14ac:dyDescent="0.25">
      <c r="A29" t="str">
        <f>"10001"</f>
        <v>10001</v>
      </c>
      <c r="B29" t="str">
        <f>"05000"</f>
        <v>05000</v>
      </c>
      <c r="C29" t="str">
        <f>"1700"</f>
        <v>1700</v>
      </c>
      <c r="D29" t="str">
        <f>"05000"</f>
        <v>05000</v>
      </c>
      <c r="E29" t="s">
        <v>20</v>
      </c>
      <c r="F29" t="s">
        <v>342</v>
      </c>
      <c r="G29" t="str">
        <f>""</f>
        <v/>
      </c>
      <c r="H29" t="str">
        <f>" 00"</f>
        <v xml:space="preserve"> 00</v>
      </c>
      <c r="I29">
        <v>0.01</v>
      </c>
      <c r="J29">
        <v>9999999.9900000002</v>
      </c>
      <c r="K29" t="s">
        <v>343</v>
      </c>
      <c r="L29" t="s">
        <v>27</v>
      </c>
      <c r="P29" t="s">
        <v>107</v>
      </c>
      <c r="Q29" t="s">
        <v>107</v>
      </c>
      <c r="R29" t="s">
        <v>344</v>
      </c>
    </row>
    <row r="30" spans="1:18" x14ac:dyDescent="0.25">
      <c r="A30" t="str">
        <f>"10001"</f>
        <v>10001</v>
      </c>
      <c r="B30" t="str">
        <f>"05001"</f>
        <v>05001</v>
      </c>
      <c r="C30" t="str">
        <f>"1700"</f>
        <v>1700</v>
      </c>
      <c r="D30" t="str">
        <f>"05001"</f>
        <v>05001</v>
      </c>
      <c r="E30" t="s">
        <v>20</v>
      </c>
      <c r="F30" t="s">
        <v>345</v>
      </c>
      <c r="G30" t="str">
        <f>""</f>
        <v/>
      </c>
      <c r="H30" t="str">
        <f>" 00"</f>
        <v xml:space="preserve"> 00</v>
      </c>
      <c r="I30">
        <v>0.01</v>
      </c>
      <c r="J30">
        <v>9999999.9900000002</v>
      </c>
      <c r="K30" t="s">
        <v>343</v>
      </c>
      <c r="L30" t="s">
        <v>27</v>
      </c>
      <c r="P30" t="s">
        <v>107</v>
      </c>
      <c r="Q30" t="s">
        <v>107</v>
      </c>
      <c r="R30" t="s">
        <v>344</v>
      </c>
    </row>
    <row r="31" spans="1:18" x14ac:dyDescent="0.25">
      <c r="A31" t="str">
        <f>"10001"</f>
        <v>10001</v>
      </c>
      <c r="B31" t="str">
        <f>"05005"</f>
        <v>05005</v>
      </c>
      <c r="C31" t="str">
        <f>"1700"</f>
        <v>1700</v>
      </c>
      <c r="D31" t="str">
        <f>"05005"</f>
        <v>05005</v>
      </c>
      <c r="E31" t="s">
        <v>20</v>
      </c>
      <c r="F31" t="s">
        <v>346</v>
      </c>
      <c r="G31" t="str">
        <f>""</f>
        <v/>
      </c>
      <c r="H31" t="str">
        <f>" 00"</f>
        <v xml:space="preserve"> 00</v>
      </c>
      <c r="I31">
        <v>0.01</v>
      </c>
      <c r="J31">
        <v>9999999.9900000002</v>
      </c>
      <c r="K31" t="s">
        <v>347</v>
      </c>
      <c r="L31" t="s">
        <v>343</v>
      </c>
      <c r="P31" t="s">
        <v>107</v>
      </c>
      <c r="Q31" t="s">
        <v>107</v>
      </c>
      <c r="R31" t="s">
        <v>347</v>
      </c>
    </row>
    <row r="32" spans="1:18" x14ac:dyDescent="0.25">
      <c r="A32" t="str">
        <f>"10001"</f>
        <v>10001</v>
      </c>
      <c r="B32" t="str">
        <f>"05010"</f>
        <v>05010</v>
      </c>
      <c r="C32" t="str">
        <f>"1700"</f>
        <v>1700</v>
      </c>
      <c r="D32" t="str">
        <f>"05010"</f>
        <v>05010</v>
      </c>
      <c r="E32" t="s">
        <v>20</v>
      </c>
      <c r="F32" t="s">
        <v>348</v>
      </c>
      <c r="G32" t="str">
        <f>""</f>
        <v/>
      </c>
      <c r="H32" t="str">
        <f>" 00"</f>
        <v xml:space="preserve"> 00</v>
      </c>
      <c r="I32">
        <v>0.01</v>
      </c>
      <c r="J32">
        <v>9999999.9900000002</v>
      </c>
      <c r="K32" t="s">
        <v>349</v>
      </c>
      <c r="L32" t="s">
        <v>350</v>
      </c>
      <c r="P32" t="s">
        <v>107</v>
      </c>
      <c r="Q32" t="s">
        <v>107</v>
      </c>
      <c r="R32" t="s">
        <v>349</v>
      </c>
    </row>
    <row r="33" spans="1:18" x14ac:dyDescent="0.25">
      <c r="A33" t="str">
        <f>"10001"</f>
        <v>10001</v>
      </c>
      <c r="B33" t="str">
        <f>"05020"</f>
        <v>05020</v>
      </c>
      <c r="C33" t="str">
        <f>"1700"</f>
        <v>1700</v>
      </c>
      <c r="D33" t="str">
        <f>"05020"</f>
        <v>05020</v>
      </c>
      <c r="E33" t="s">
        <v>20</v>
      </c>
      <c r="F33" t="s">
        <v>351</v>
      </c>
      <c r="G33" t="str">
        <f>""</f>
        <v/>
      </c>
      <c r="H33" t="str">
        <f>" 00"</f>
        <v xml:space="preserve"> 00</v>
      </c>
      <c r="I33">
        <v>0.01</v>
      </c>
      <c r="J33">
        <v>9999999.9900000002</v>
      </c>
      <c r="K33" t="s">
        <v>352</v>
      </c>
      <c r="L33" t="s">
        <v>353</v>
      </c>
      <c r="M33" t="s">
        <v>354</v>
      </c>
      <c r="N33" t="s">
        <v>343</v>
      </c>
      <c r="P33" t="s">
        <v>107</v>
      </c>
      <c r="Q33" t="s">
        <v>107</v>
      </c>
      <c r="R33" t="s">
        <v>355</v>
      </c>
    </row>
    <row r="34" spans="1:18" x14ac:dyDescent="0.25">
      <c r="A34" t="str">
        <f>"10001"</f>
        <v>10001</v>
      </c>
      <c r="B34" t="str">
        <f>"05030"</f>
        <v>05030</v>
      </c>
      <c r="C34" t="str">
        <f>"1700"</f>
        <v>1700</v>
      </c>
      <c r="D34" t="str">
        <f>"05030"</f>
        <v>05030</v>
      </c>
      <c r="E34" t="s">
        <v>20</v>
      </c>
      <c r="F34" t="s">
        <v>356</v>
      </c>
      <c r="G34" t="str">
        <f>""</f>
        <v/>
      </c>
      <c r="H34" t="str">
        <f>" 00"</f>
        <v xml:space="preserve"> 00</v>
      </c>
      <c r="I34">
        <v>0.01</v>
      </c>
      <c r="J34">
        <v>9999999.9900000002</v>
      </c>
      <c r="K34" t="s">
        <v>354</v>
      </c>
      <c r="L34" t="s">
        <v>343</v>
      </c>
      <c r="M34" t="s">
        <v>357</v>
      </c>
      <c r="P34" t="s">
        <v>107</v>
      </c>
      <c r="Q34" t="s">
        <v>107</v>
      </c>
      <c r="R34" t="s">
        <v>357</v>
      </c>
    </row>
    <row r="35" spans="1:18" x14ac:dyDescent="0.25">
      <c r="A35" t="str">
        <f>"10001"</f>
        <v>10001</v>
      </c>
      <c r="B35" t="str">
        <f>"05060"</f>
        <v>05060</v>
      </c>
      <c r="C35" t="str">
        <f>"1700"</f>
        <v>1700</v>
      </c>
      <c r="D35" t="str">
        <f>"05060A"</f>
        <v>05060A</v>
      </c>
      <c r="E35" t="s">
        <v>20</v>
      </c>
      <c r="F35" t="s">
        <v>358</v>
      </c>
      <c r="G35" t="str">
        <f>""</f>
        <v/>
      </c>
      <c r="H35" t="str">
        <f>" 10"</f>
        <v xml:space="preserve"> 10</v>
      </c>
      <c r="I35">
        <v>0.01</v>
      </c>
      <c r="J35">
        <v>500</v>
      </c>
      <c r="K35" t="s">
        <v>359</v>
      </c>
      <c r="L35" t="s">
        <v>360</v>
      </c>
      <c r="P35" t="s">
        <v>107</v>
      </c>
      <c r="Q35" t="s">
        <v>107</v>
      </c>
      <c r="R35" t="s">
        <v>359</v>
      </c>
    </row>
    <row r="36" spans="1:18" x14ac:dyDescent="0.25">
      <c r="A36" t="str">
        <f>"10001"</f>
        <v>10001</v>
      </c>
      <c r="B36" t="str">
        <f>"05060"</f>
        <v>05060</v>
      </c>
      <c r="C36" t="str">
        <f>"1700"</f>
        <v>1700</v>
      </c>
      <c r="D36" t="str">
        <f>"05060A"</f>
        <v>05060A</v>
      </c>
      <c r="E36" t="s">
        <v>20</v>
      </c>
      <c r="F36" t="s">
        <v>358</v>
      </c>
      <c r="G36" t="str">
        <f>""</f>
        <v/>
      </c>
      <c r="H36" t="str">
        <f>" 20"</f>
        <v xml:space="preserve"> 20</v>
      </c>
      <c r="I36">
        <v>500.01</v>
      </c>
      <c r="J36">
        <v>9999999.9900000002</v>
      </c>
      <c r="K36" t="s">
        <v>359</v>
      </c>
      <c r="L36" t="s">
        <v>343</v>
      </c>
      <c r="M36" t="s">
        <v>360</v>
      </c>
      <c r="P36" t="s">
        <v>107</v>
      </c>
      <c r="Q36" t="s">
        <v>107</v>
      </c>
      <c r="R36" t="s">
        <v>359</v>
      </c>
    </row>
    <row r="37" spans="1:18" x14ac:dyDescent="0.25">
      <c r="A37" t="str">
        <f>"10001"</f>
        <v>10001</v>
      </c>
      <c r="B37" t="str">
        <f>"05070"</f>
        <v>05070</v>
      </c>
      <c r="C37" t="str">
        <f>"1700"</f>
        <v>1700</v>
      </c>
      <c r="D37" t="str">
        <f>"05070"</f>
        <v>05070</v>
      </c>
      <c r="E37" t="s">
        <v>20</v>
      </c>
      <c r="F37" t="s">
        <v>361</v>
      </c>
      <c r="G37" t="str">
        <f>""</f>
        <v/>
      </c>
      <c r="H37" t="str">
        <f>" 00"</f>
        <v xml:space="preserve"> 00</v>
      </c>
      <c r="I37">
        <v>0.01</v>
      </c>
      <c r="J37">
        <v>9999999.9900000002</v>
      </c>
      <c r="K37" t="s">
        <v>359</v>
      </c>
      <c r="L37" t="s">
        <v>360</v>
      </c>
      <c r="P37" t="s">
        <v>107</v>
      </c>
      <c r="Q37" t="s">
        <v>107</v>
      </c>
      <c r="R37" t="s">
        <v>359</v>
      </c>
    </row>
    <row r="38" spans="1:18" x14ac:dyDescent="0.25">
      <c r="A38" t="str">
        <f>"10001"</f>
        <v>10001</v>
      </c>
      <c r="B38" t="str">
        <f>"05090"</f>
        <v>05090</v>
      </c>
      <c r="C38" t="str">
        <f>"1700"</f>
        <v>1700</v>
      </c>
      <c r="D38" t="str">
        <f>"05090"</f>
        <v>05090</v>
      </c>
      <c r="E38" t="s">
        <v>20</v>
      </c>
      <c r="F38" t="s">
        <v>362</v>
      </c>
      <c r="G38" t="str">
        <f>""</f>
        <v/>
      </c>
      <c r="H38" t="str">
        <f>" 00"</f>
        <v xml:space="preserve"> 00</v>
      </c>
      <c r="I38">
        <v>0.01</v>
      </c>
      <c r="J38">
        <v>9999999.9900000002</v>
      </c>
      <c r="K38" t="s">
        <v>363</v>
      </c>
      <c r="L38" t="s">
        <v>343</v>
      </c>
      <c r="P38" t="s">
        <v>107</v>
      </c>
      <c r="Q38" t="s">
        <v>107</v>
      </c>
      <c r="R38" t="s">
        <v>363</v>
      </c>
    </row>
    <row r="39" spans="1:18" x14ac:dyDescent="0.25">
      <c r="A39" t="str">
        <f>"10001"</f>
        <v>10001</v>
      </c>
      <c r="B39" t="str">
        <f>"05111"</f>
        <v>05111</v>
      </c>
      <c r="C39" t="str">
        <f>"1700"</f>
        <v>1700</v>
      </c>
      <c r="D39" t="str">
        <f>"05111"</f>
        <v>05111</v>
      </c>
      <c r="E39" t="s">
        <v>20</v>
      </c>
      <c r="F39" t="s">
        <v>364</v>
      </c>
      <c r="G39" t="str">
        <f>""</f>
        <v/>
      </c>
      <c r="H39" t="str">
        <f>" 00"</f>
        <v xml:space="preserve"> 00</v>
      </c>
      <c r="I39">
        <v>0.01</v>
      </c>
      <c r="J39">
        <v>9999999.9900000002</v>
      </c>
      <c r="K39" t="s">
        <v>343</v>
      </c>
      <c r="L39" t="s">
        <v>365</v>
      </c>
      <c r="P39" t="s">
        <v>107</v>
      </c>
      <c r="Q39" t="s">
        <v>107</v>
      </c>
      <c r="R39" t="s">
        <v>365</v>
      </c>
    </row>
    <row r="40" spans="1:18" x14ac:dyDescent="0.25">
      <c r="A40" t="str">
        <f>"11024"</f>
        <v>11024</v>
      </c>
      <c r="B40" t="str">
        <f>"01780"</f>
        <v>01780</v>
      </c>
      <c r="C40" t="str">
        <f>"1300"</f>
        <v>1300</v>
      </c>
      <c r="D40" t="str">
        <f>""</f>
        <v/>
      </c>
      <c r="E40" t="s">
        <v>423</v>
      </c>
      <c r="F40" t="s">
        <v>172</v>
      </c>
      <c r="G40" t="str">
        <f>""</f>
        <v/>
      </c>
      <c r="H40" t="str">
        <f>" 00"</f>
        <v xml:space="preserve"> 00</v>
      </c>
      <c r="I40">
        <v>0.01</v>
      </c>
      <c r="J40">
        <v>9999999.9900000002</v>
      </c>
      <c r="K40" t="s">
        <v>104</v>
      </c>
      <c r="L40" t="s">
        <v>105</v>
      </c>
      <c r="M40" t="s">
        <v>106</v>
      </c>
      <c r="P40" t="s">
        <v>107</v>
      </c>
      <c r="Q40" t="s">
        <v>107</v>
      </c>
      <c r="R40" t="s">
        <v>108</v>
      </c>
    </row>
    <row r="41" spans="1:18" x14ac:dyDescent="0.25">
      <c r="A41" t="str">
        <f>"11030"</f>
        <v>11030</v>
      </c>
      <c r="B41" t="str">
        <f>"01780"</f>
        <v>01780</v>
      </c>
      <c r="C41" t="str">
        <f>"1300"</f>
        <v>1300</v>
      </c>
      <c r="D41" t="str">
        <f>""</f>
        <v/>
      </c>
      <c r="E41" t="s">
        <v>429</v>
      </c>
      <c r="F41" t="s">
        <v>172</v>
      </c>
      <c r="G41" t="str">
        <f>""</f>
        <v/>
      </c>
      <c r="H41" t="str">
        <f>" 00"</f>
        <v xml:space="preserve"> 00</v>
      </c>
      <c r="I41">
        <v>0.01</v>
      </c>
      <c r="J41">
        <v>9999999.9900000002</v>
      </c>
      <c r="K41" t="s">
        <v>27</v>
      </c>
      <c r="L41" t="s">
        <v>179</v>
      </c>
      <c r="M41" t="s">
        <v>106</v>
      </c>
      <c r="P41" t="s">
        <v>107</v>
      </c>
      <c r="Q41" t="s">
        <v>107</v>
      </c>
      <c r="R41" t="s">
        <v>108</v>
      </c>
    </row>
    <row r="42" spans="1:18" x14ac:dyDescent="0.25">
      <c r="A42" t="str">
        <f>"11035"</f>
        <v>11035</v>
      </c>
      <c r="B42" t="str">
        <f>"01780"</f>
        <v>01780</v>
      </c>
      <c r="C42" t="str">
        <f>"1300"</f>
        <v>1300</v>
      </c>
      <c r="D42" t="str">
        <f>""</f>
        <v/>
      </c>
      <c r="E42" t="s">
        <v>432</v>
      </c>
      <c r="F42" t="s">
        <v>172</v>
      </c>
      <c r="G42" t="str">
        <f>""</f>
        <v/>
      </c>
      <c r="H42" t="str">
        <f>" 00"</f>
        <v xml:space="preserve"> 00</v>
      </c>
      <c r="I42">
        <v>0.01</v>
      </c>
      <c r="J42">
        <v>9999999.9900000002</v>
      </c>
      <c r="K42" t="s">
        <v>104</v>
      </c>
      <c r="L42" t="s">
        <v>105</v>
      </c>
      <c r="M42" t="s">
        <v>106</v>
      </c>
      <c r="P42" t="s">
        <v>107</v>
      </c>
      <c r="Q42" t="s">
        <v>107</v>
      </c>
      <c r="R42" t="s">
        <v>108</v>
      </c>
    </row>
    <row r="43" spans="1:18" x14ac:dyDescent="0.25">
      <c r="A43" t="str">
        <f>"11039"</f>
        <v>11039</v>
      </c>
      <c r="B43" t="str">
        <f>"05020"</f>
        <v>05020</v>
      </c>
      <c r="C43" t="str">
        <f>"1700"</f>
        <v>1700</v>
      </c>
      <c r="D43" t="str">
        <f>""</f>
        <v/>
      </c>
      <c r="E43" t="s">
        <v>436</v>
      </c>
      <c r="F43" t="s">
        <v>351</v>
      </c>
      <c r="G43" t="str">
        <f>""</f>
        <v/>
      </c>
      <c r="H43" t="str">
        <f>" 00"</f>
        <v xml:space="preserve"> 00</v>
      </c>
      <c r="I43">
        <v>0.01</v>
      </c>
      <c r="J43">
        <v>9999999.9900000002</v>
      </c>
      <c r="K43" t="s">
        <v>352</v>
      </c>
      <c r="L43" t="s">
        <v>353</v>
      </c>
      <c r="M43" t="s">
        <v>343</v>
      </c>
      <c r="N43" t="s">
        <v>354</v>
      </c>
      <c r="P43" t="s">
        <v>107</v>
      </c>
      <c r="Q43" t="s">
        <v>107</v>
      </c>
      <c r="R43" t="s">
        <v>352</v>
      </c>
    </row>
    <row r="44" spans="1:18" x14ac:dyDescent="0.25">
      <c r="A44" t="str">
        <f>"11043"</f>
        <v>11043</v>
      </c>
      <c r="B44" t="str">
        <f>"01390"</f>
        <v>01390</v>
      </c>
      <c r="C44" t="str">
        <f>"1100"</f>
        <v>1100</v>
      </c>
      <c r="D44" t="str">
        <f>""</f>
        <v/>
      </c>
      <c r="E44" t="s">
        <v>440</v>
      </c>
      <c r="F44" t="s">
        <v>109</v>
      </c>
      <c r="G44" t="str">
        <f>""</f>
        <v/>
      </c>
      <c r="H44" t="str">
        <f>" 00"</f>
        <v xml:space="preserve"> 00</v>
      </c>
      <c r="I44">
        <v>0.01</v>
      </c>
      <c r="J44">
        <v>9999999.9900000002</v>
      </c>
      <c r="K44" t="s">
        <v>106</v>
      </c>
      <c r="L44" t="s">
        <v>104</v>
      </c>
      <c r="M44" t="s">
        <v>105</v>
      </c>
      <c r="P44" t="s">
        <v>107</v>
      </c>
      <c r="Q44" t="s">
        <v>107</v>
      </c>
      <c r="R44" t="s">
        <v>108</v>
      </c>
    </row>
    <row r="45" spans="1:18" x14ac:dyDescent="0.25">
      <c r="A45" t="str">
        <f>"11044"</f>
        <v>11044</v>
      </c>
      <c r="B45" t="str">
        <f>"01780"</f>
        <v>01780</v>
      </c>
      <c r="C45" t="str">
        <f>"1300"</f>
        <v>1300</v>
      </c>
      <c r="D45" t="str">
        <f>""</f>
        <v/>
      </c>
      <c r="E45" t="s">
        <v>441</v>
      </c>
      <c r="F45" t="s">
        <v>172</v>
      </c>
      <c r="G45" t="str">
        <f>""</f>
        <v/>
      </c>
      <c r="H45" t="str">
        <f>" 00"</f>
        <v xml:space="preserve"> 00</v>
      </c>
      <c r="I45">
        <v>0.01</v>
      </c>
      <c r="J45">
        <v>9999999.9900000002</v>
      </c>
      <c r="K45" t="s">
        <v>104</v>
      </c>
      <c r="L45" t="s">
        <v>105</v>
      </c>
      <c r="M45" t="s">
        <v>106</v>
      </c>
      <c r="P45" t="s">
        <v>107</v>
      </c>
      <c r="Q45" t="s">
        <v>107</v>
      </c>
      <c r="R45" t="s">
        <v>108</v>
      </c>
    </row>
    <row r="46" spans="1:18" x14ac:dyDescent="0.25">
      <c r="A46" t="str">
        <f>"11046"</f>
        <v>11046</v>
      </c>
      <c r="B46" t="str">
        <f>"01780"</f>
        <v>01780</v>
      </c>
      <c r="C46" t="str">
        <f>"1300"</f>
        <v>1300</v>
      </c>
      <c r="D46" t="str">
        <f>""</f>
        <v/>
      </c>
      <c r="E46" t="s">
        <v>443</v>
      </c>
      <c r="F46" t="s">
        <v>172</v>
      </c>
      <c r="G46" t="str">
        <f>""</f>
        <v/>
      </c>
      <c r="H46" t="str">
        <f>" 00"</f>
        <v xml:space="preserve"> 00</v>
      </c>
      <c r="I46">
        <v>0.01</v>
      </c>
      <c r="J46">
        <v>9999999.9900000002</v>
      </c>
      <c r="K46" t="s">
        <v>104</v>
      </c>
      <c r="L46" t="s">
        <v>105</v>
      </c>
      <c r="M46" t="s">
        <v>106</v>
      </c>
      <c r="P46" t="s">
        <v>107</v>
      </c>
      <c r="Q46" t="s">
        <v>107</v>
      </c>
      <c r="R46" t="s">
        <v>108</v>
      </c>
    </row>
    <row r="47" spans="1:18" x14ac:dyDescent="0.25">
      <c r="A47" t="str">
        <f>"11047"</f>
        <v>11047</v>
      </c>
      <c r="B47" t="str">
        <f>"03120"</f>
        <v>03120</v>
      </c>
      <c r="C47" t="str">
        <f>"1500"</f>
        <v>1500</v>
      </c>
      <c r="D47" t="str">
        <f>""</f>
        <v/>
      </c>
      <c r="E47" t="s">
        <v>444</v>
      </c>
      <c r="F47" t="s">
        <v>254</v>
      </c>
      <c r="G47" t="str">
        <f>""</f>
        <v/>
      </c>
      <c r="H47" t="str">
        <f>" 00"</f>
        <v xml:space="preserve"> 00</v>
      </c>
      <c r="I47">
        <v>0.01</v>
      </c>
      <c r="J47">
        <v>9999999.9900000002</v>
      </c>
      <c r="K47" t="s">
        <v>255</v>
      </c>
      <c r="L47" t="s">
        <v>256</v>
      </c>
      <c r="P47" t="s">
        <v>107</v>
      </c>
      <c r="Q47" t="s">
        <v>107</v>
      </c>
      <c r="R47" t="s">
        <v>257</v>
      </c>
    </row>
    <row r="48" spans="1:18" x14ac:dyDescent="0.25">
      <c r="A48" t="str">
        <f>"11053"</f>
        <v>11053</v>
      </c>
      <c r="B48" t="str">
        <f>"05005"</f>
        <v>05005</v>
      </c>
      <c r="C48" t="str">
        <f>"1700"</f>
        <v>1700</v>
      </c>
      <c r="D48" t="str">
        <f>""</f>
        <v/>
      </c>
      <c r="E48" t="s">
        <v>449</v>
      </c>
      <c r="F48" t="s">
        <v>346</v>
      </c>
      <c r="G48" t="str">
        <f>""</f>
        <v/>
      </c>
      <c r="H48" t="str">
        <f>" 00"</f>
        <v xml:space="preserve"> 00</v>
      </c>
      <c r="I48">
        <v>0.01</v>
      </c>
      <c r="J48">
        <v>9999999.9900000002</v>
      </c>
      <c r="K48" t="s">
        <v>31</v>
      </c>
      <c r="L48" t="s">
        <v>217</v>
      </c>
      <c r="P48" t="s">
        <v>107</v>
      </c>
      <c r="Q48" t="s">
        <v>107</v>
      </c>
      <c r="R48" t="s">
        <v>31</v>
      </c>
    </row>
    <row r="49" spans="1:18" x14ac:dyDescent="0.25">
      <c r="A49" t="str">
        <f>"16001"</f>
        <v>16001</v>
      </c>
      <c r="B49" t="str">
        <f>"05000"</f>
        <v>05000</v>
      </c>
      <c r="C49" t="str">
        <f>"1700"</f>
        <v>1700</v>
      </c>
      <c r="D49" t="str">
        <f>"16001"</f>
        <v>16001</v>
      </c>
      <c r="E49" t="s">
        <v>471</v>
      </c>
      <c r="F49" t="s">
        <v>342</v>
      </c>
      <c r="G49" t="str">
        <f>""</f>
        <v/>
      </c>
      <c r="H49" t="str">
        <f>" 00"</f>
        <v xml:space="preserve"> 00</v>
      </c>
      <c r="I49">
        <v>0.01</v>
      </c>
      <c r="J49">
        <v>9999999.9900000002</v>
      </c>
      <c r="K49" t="s">
        <v>365</v>
      </c>
      <c r="L49" t="s">
        <v>343</v>
      </c>
      <c r="M49" t="s">
        <v>27</v>
      </c>
      <c r="P49" t="s">
        <v>107</v>
      </c>
      <c r="Q49" t="s">
        <v>107</v>
      </c>
      <c r="R49" t="s">
        <v>344</v>
      </c>
    </row>
    <row r="50" spans="1:18" x14ac:dyDescent="0.25">
      <c r="A50" t="str">
        <f>"16002"</f>
        <v>16002</v>
      </c>
      <c r="B50" t="str">
        <f>"05111"</f>
        <v>05111</v>
      </c>
      <c r="C50" t="str">
        <f>"1700"</f>
        <v>1700</v>
      </c>
      <c r="D50" t="str">
        <f>"16002"</f>
        <v>16002</v>
      </c>
      <c r="E50" t="s">
        <v>472</v>
      </c>
      <c r="F50" t="s">
        <v>364</v>
      </c>
      <c r="G50" t="str">
        <f>""</f>
        <v/>
      </c>
      <c r="H50" t="str">
        <f>" 00"</f>
        <v xml:space="preserve"> 00</v>
      </c>
      <c r="I50">
        <v>0.01</v>
      </c>
      <c r="J50">
        <v>9999999.9900000002</v>
      </c>
      <c r="K50" t="s">
        <v>365</v>
      </c>
      <c r="L50" t="s">
        <v>473</v>
      </c>
      <c r="P50" t="s">
        <v>107</v>
      </c>
      <c r="Q50" t="s">
        <v>107</v>
      </c>
      <c r="R50" t="s">
        <v>365</v>
      </c>
    </row>
    <row r="51" spans="1:18" x14ac:dyDescent="0.25">
      <c r="A51" t="str">
        <f>"16004"</f>
        <v>16004</v>
      </c>
      <c r="B51" t="str">
        <f>"05030"</f>
        <v>05030</v>
      </c>
      <c r="C51" t="str">
        <f>"1700"</f>
        <v>1700</v>
      </c>
      <c r="D51" t="str">
        <f>"16004"</f>
        <v>16004</v>
      </c>
      <c r="E51" t="s">
        <v>474</v>
      </c>
      <c r="F51" t="s">
        <v>356</v>
      </c>
      <c r="G51" t="str">
        <f>""</f>
        <v/>
      </c>
      <c r="H51" t="str">
        <f>" 00"</f>
        <v xml:space="preserve"> 00</v>
      </c>
      <c r="I51">
        <v>0.01</v>
      </c>
      <c r="J51">
        <v>9999999.9900000002</v>
      </c>
      <c r="K51" t="s">
        <v>354</v>
      </c>
      <c r="L51" t="s">
        <v>343</v>
      </c>
      <c r="M51" t="s">
        <v>357</v>
      </c>
      <c r="P51" t="s">
        <v>107</v>
      </c>
      <c r="Q51" t="s">
        <v>107</v>
      </c>
      <c r="R51" t="s">
        <v>357</v>
      </c>
    </row>
    <row r="52" spans="1:18" x14ac:dyDescent="0.25">
      <c r="A52" t="str">
        <f>"16006"</f>
        <v>16006</v>
      </c>
      <c r="B52" t="str">
        <f>"05111"</f>
        <v>05111</v>
      </c>
      <c r="C52" t="str">
        <f>"1700"</f>
        <v>1700</v>
      </c>
      <c r="D52" t="str">
        <f>"16006"</f>
        <v>16006</v>
      </c>
      <c r="E52" t="s">
        <v>477</v>
      </c>
      <c r="F52" t="s">
        <v>364</v>
      </c>
      <c r="G52" t="str">
        <f>""</f>
        <v/>
      </c>
      <c r="H52" t="str">
        <f>" 00"</f>
        <v xml:space="preserve"> 00</v>
      </c>
      <c r="I52">
        <v>0.01</v>
      </c>
      <c r="J52">
        <v>9999999.9900000002</v>
      </c>
      <c r="K52" t="s">
        <v>365</v>
      </c>
      <c r="L52" t="s">
        <v>478</v>
      </c>
      <c r="M52" t="s">
        <v>473</v>
      </c>
      <c r="P52" t="s">
        <v>107</v>
      </c>
      <c r="Q52" t="s">
        <v>107</v>
      </c>
      <c r="R52" t="s">
        <v>365</v>
      </c>
    </row>
    <row r="53" spans="1:18" x14ac:dyDescent="0.25">
      <c r="A53" t="str">
        <f>"16007"</f>
        <v>16007</v>
      </c>
      <c r="B53" t="str">
        <f>"05111"</f>
        <v>05111</v>
      </c>
      <c r="C53" t="str">
        <f>"1700"</f>
        <v>1700</v>
      </c>
      <c r="D53" t="str">
        <f>"16007"</f>
        <v>16007</v>
      </c>
      <c r="E53" t="s">
        <v>479</v>
      </c>
      <c r="F53" t="s">
        <v>364</v>
      </c>
      <c r="G53" t="str">
        <f>""</f>
        <v/>
      </c>
      <c r="H53" t="str">
        <f>" 00"</f>
        <v xml:space="preserve"> 00</v>
      </c>
      <c r="I53">
        <v>0.01</v>
      </c>
      <c r="J53">
        <v>9999999.9900000002</v>
      </c>
      <c r="K53" t="s">
        <v>365</v>
      </c>
      <c r="L53" t="s">
        <v>478</v>
      </c>
      <c r="M53" t="s">
        <v>473</v>
      </c>
      <c r="P53" t="s">
        <v>107</v>
      </c>
      <c r="Q53" t="s">
        <v>107</v>
      </c>
      <c r="R53" t="s">
        <v>365</v>
      </c>
    </row>
    <row r="54" spans="1:18" x14ac:dyDescent="0.25">
      <c r="A54" t="str">
        <f>"16009"</f>
        <v>16009</v>
      </c>
      <c r="B54" t="str">
        <f>"05111"</f>
        <v>05111</v>
      </c>
      <c r="C54" t="str">
        <f>"1700"</f>
        <v>1700</v>
      </c>
      <c r="D54" t="str">
        <f>"16009"</f>
        <v>16009</v>
      </c>
      <c r="E54" t="s">
        <v>480</v>
      </c>
      <c r="F54" t="s">
        <v>364</v>
      </c>
      <c r="G54" t="str">
        <f>""</f>
        <v/>
      </c>
      <c r="H54" t="str">
        <f>" 00"</f>
        <v xml:space="preserve"> 00</v>
      </c>
      <c r="I54">
        <v>0.01</v>
      </c>
      <c r="J54">
        <v>9999999.9900000002</v>
      </c>
      <c r="K54" t="s">
        <v>365</v>
      </c>
      <c r="L54" t="s">
        <v>478</v>
      </c>
      <c r="M54" t="s">
        <v>473</v>
      </c>
      <c r="P54" t="s">
        <v>107</v>
      </c>
      <c r="Q54" t="s">
        <v>107</v>
      </c>
      <c r="R54" t="s">
        <v>365</v>
      </c>
    </row>
    <row r="55" spans="1:18" x14ac:dyDescent="0.25">
      <c r="A55" t="str">
        <f>"16011"</f>
        <v>16011</v>
      </c>
      <c r="B55" t="str">
        <f>"05111"</f>
        <v>05111</v>
      </c>
      <c r="C55" t="str">
        <f>"1700"</f>
        <v>1700</v>
      </c>
      <c r="D55" t="str">
        <f>"16011"</f>
        <v>16011</v>
      </c>
      <c r="E55" t="s">
        <v>482</v>
      </c>
      <c r="F55" t="s">
        <v>364</v>
      </c>
      <c r="G55" t="str">
        <f>""</f>
        <v/>
      </c>
      <c r="H55" t="str">
        <f>" 00"</f>
        <v xml:space="preserve"> 00</v>
      </c>
      <c r="I55">
        <v>0.01</v>
      </c>
      <c r="J55">
        <v>9999999.9900000002</v>
      </c>
      <c r="K55" t="s">
        <v>365</v>
      </c>
      <c r="L55" t="s">
        <v>473</v>
      </c>
      <c r="P55" t="s">
        <v>107</v>
      </c>
      <c r="Q55" t="s">
        <v>107</v>
      </c>
      <c r="R55" t="s">
        <v>365</v>
      </c>
    </row>
    <row r="56" spans="1:18" x14ac:dyDescent="0.25">
      <c r="A56" t="str">
        <f>"16012"</f>
        <v>16012</v>
      </c>
      <c r="B56" t="str">
        <f>"05111"</f>
        <v>05111</v>
      </c>
      <c r="C56" t="str">
        <f>"1700"</f>
        <v>1700</v>
      </c>
      <c r="D56" t="str">
        <f>"16012"</f>
        <v>16012</v>
      </c>
      <c r="E56" t="s">
        <v>483</v>
      </c>
      <c r="F56" t="s">
        <v>364</v>
      </c>
      <c r="G56" t="str">
        <f>""</f>
        <v/>
      </c>
      <c r="H56" t="str">
        <f>" 00"</f>
        <v xml:space="preserve"> 00</v>
      </c>
      <c r="I56">
        <v>0.01</v>
      </c>
      <c r="J56">
        <v>9999999.9900000002</v>
      </c>
      <c r="K56" t="s">
        <v>354</v>
      </c>
      <c r="L56" t="s">
        <v>343</v>
      </c>
      <c r="M56" t="s">
        <v>365</v>
      </c>
      <c r="P56" t="s">
        <v>107</v>
      </c>
      <c r="Q56" t="s">
        <v>107</v>
      </c>
      <c r="R56" t="s">
        <v>484</v>
      </c>
    </row>
    <row r="57" spans="1:18" x14ac:dyDescent="0.25">
      <c r="A57" t="str">
        <f>"16014"</f>
        <v>16014</v>
      </c>
      <c r="B57" t="str">
        <f>"05100"</f>
        <v>05100</v>
      </c>
      <c r="C57" t="str">
        <f>"1700"</f>
        <v>1700</v>
      </c>
      <c r="D57" t="str">
        <f>"16014"</f>
        <v>16014</v>
      </c>
      <c r="E57" t="s">
        <v>485</v>
      </c>
      <c r="F57" t="s">
        <v>486</v>
      </c>
      <c r="G57" t="str">
        <f>""</f>
        <v/>
      </c>
      <c r="H57" t="str">
        <f>" 00"</f>
        <v xml:space="preserve"> 00</v>
      </c>
      <c r="I57">
        <v>0.01</v>
      </c>
      <c r="J57">
        <v>9999999.9900000002</v>
      </c>
      <c r="K57" t="s">
        <v>343</v>
      </c>
      <c r="L57" t="s">
        <v>354</v>
      </c>
      <c r="P57" t="s">
        <v>107</v>
      </c>
      <c r="Q57" t="s">
        <v>107</v>
      </c>
      <c r="R57" t="s">
        <v>354</v>
      </c>
    </row>
    <row r="58" spans="1:18" x14ac:dyDescent="0.25">
      <c r="A58" t="str">
        <f>"16015"</f>
        <v>16015</v>
      </c>
      <c r="B58" t="str">
        <f>"05100"</f>
        <v>05100</v>
      </c>
      <c r="C58" t="str">
        <f>"1700"</f>
        <v>1700</v>
      </c>
      <c r="D58" t="str">
        <f>"16015"</f>
        <v>16015</v>
      </c>
      <c r="E58" t="s">
        <v>487</v>
      </c>
      <c r="F58" t="s">
        <v>486</v>
      </c>
      <c r="G58" t="str">
        <f>""</f>
        <v/>
      </c>
      <c r="H58" t="str">
        <f>" 00"</f>
        <v xml:space="preserve"> 00</v>
      </c>
      <c r="I58">
        <v>0.01</v>
      </c>
      <c r="J58">
        <v>9999999.9900000002</v>
      </c>
      <c r="K58" t="s">
        <v>343</v>
      </c>
      <c r="L58" t="s">
        <v>354</v>
      </c>
      <c r="M58" t="s">
        <v>488</v>
      </c>
      <c r="P58" t="s">
        <v>107</v>
      </c>
      <c r="Q58" t="s">
        <v>107</v>
      </c>
      <c r="R58" t="s">
        <v>344</v>
      </c>
    </row>
    <row r="59" spans="1:18" x14ac:dyDescent="0.25">
      <c r="A59" t="str">
        <f>"16047"</f>
        <v>16047</v>
      </c>
      <c r="B59" t="str">
        <f>"05000"</f>
        <v>05000</v>
      </c>
      <c r="C59" t="str">
        <f>"1700"</f>
        <v>1700</v>
      </c>
      <c r="D59" t="str">
        <f>"16047"</f>
        <v>16047</v>
      </c>
      <c r="E59" t="s">
        <v>511</v>
      </c>
      <c r="F59" t="s">
        <v>342</v>
      </c>
      <c r="G59" t="str">
        <f>""</f>
        <v/>
      </c>
      <c r="H59" t="str">
        <f>" 00"</f>
        <v xml:space="preserve"> 00</v>
      </c>
      <c r="I59">
        <v>0.01</v>
      </c>
      <c r="J59">
        <v>9999999.9900000002</v>
      </c>
      <c r="K59" t="s">
        <v>343</v>
      </c>
      <c r="L59" t="s">
        <v>27</v>
      </c>
      <c r="P59" t="s">
        <v>107</v>
      </c>
      <c r="Q59" t="s">
        <v>107</v>
      </c>
      <c r="R59" t="s">
        <v>28</v>
      </c>
    </row>
    <row r="60" spans="1:18" x14ac:dyDescent="0.25">
      <c r="A60" t="str">
        <f>"16048"</f>
        <v>16048</v>
      </c>
      <c r="B60" t="str">
        <f>"05050"</f>
        <v>05050</v>
      </c>
      <c r="C60" t="str">
        <f>"1700"</f>
        <v>1700</v>
      </c>
      <c r="D60" t="str">
        <f>"16048"</f>
        <v>16048</v>
      </c>
      <c r="E60" t="s">
        <v>512</v>
      </c>
      <c r="F60" t="s">
        <v>513</v>
      </c>
      <c r="G60" t="str">
        <f>""</f>
        <v/>
      </c>
      <c r="H60" t="str">
        <f>" 00"</f>
        <v xml:space="preserve"> 00</v>
      </c>
      <c r="I60">
        <v>0.01</v>
      </c>
      <c r="J60">
        <v>9999999.9900000002</v>
      </c>
      <c r="K60" t="s">
        <v>359</v>
      </c>
      <c r="L60" t="s">
        <v>360</v>
      </c>
      <c r="M60" t="s">
        <v>514</v>
      </c>
      <c r="P60" t="s">
        <v>107</v>
      </c>
      <c r="Q60" t="s">
        <v>107</v>
      </c>
      <c r="R60" t="s">
        <v>359</v>
      </c>
    </row>
    <row r="61" spans="1:18" x14ac:dyDescent="0.25">
      <c r="A61" t="str">
        <f>"16052"</f>
        <v>16052</v>
      </c>
      <c r="B61" t="str">
        <f>"05060"</f>
        <v>05060</v>
      </c>
      <c r="C61" t="str">
        <f>"1700"</f>
        <v>1700</v>
      </c>
      <c r="D61" t="str">
        <f>"05060B"</f>
        <v>05060B</v>
      </c>
      <c r="E61" t="s">
        <v>515</v>
      </c>
      <c r="F61" t="s">
        <v>358</v>
      </c>
      <c r="G61" t="str">
        <f>""</f>
        <v/>
      </c>
      <c r="H61" t="str">
        <f>" 00"</f>
        <v xml:space="preserve"> 00</v>
      </c>
      <c r="I61">
        <v>0.01</v>
      </c>
      <c r="J61">
        <v>9999999.9900000002</v>
      </c>
      <c r="K61" t="s">
        <v>360</v>
      </c>
      <c r="L61" t="s">
        <v>359</v>
      </c>
      <c r="M61" t="s">
        <v>514</v>
      </c>
      <c r="P61" t="s">
        <v>107</v>
      </c>
      <c r="Q61" t="s">
        <v>107</v>
      </c>
      <c r="R61" t="s">
        <v>359</v>
      </c>
    </row>
    <row r="62" spans="1:18" x14ac:dyDescent="0.25">
      <c r="A62" t="str">
        <f>"16052"</f>
        <v>16052</v>
      </c>
      <c r="B62" t="str">
        <f>"05061"</f>
        <v>05061</v>
      </c>
      <c r="C62" t="str">
        <f>"1700"</f>
        <v>1700</v>
      </c>
      <c r="D62" t="str">
        <f>"05061"</f>
        <v>05061</v>
      </c>
      <c r="E62" t="s">
        <v>515</v>
      </c>
      <c r="F62" t="s">
        <v>516</v>
      </c>
      <c r="G62" t="str">
        <f>""</f>
        <v/>
      </c>
      <c r="H62" t="str">
        <f>" 00"</f>
        <v xml:space="preserve"> 00</v>
      </c>
      <c r="I62">
        <v>0.01</v>
      </c>
      <c r="J62">
        <v>9999999.9900000002</v>
      </c>
      <c r="K62" t="s">
        <v>360</v>
      </c>
      <c r="L62" t="s">
        <v>359</v>
      </c>
      <c r="M62" t="s">
        <v>514</v>
      </c>
      <c r="P62" t="s">
        <v>107</v>
      </c>
      <c r="Q62" t="s">
        <v>107</v>
      </c>
      <c r="R62" t="s">
        <v>359</v>
      </c>
    </row>
    <row r="63" spans="1:18" x14ac:dyDescent="0.25">
      <c r="A63" t="str">
        <f>"16053"</f>
        <v>16053</v>
      </c>
      <c r="B63" t="str">
        <f>"05060"</f>
        <v>05060</v>
      </c>
      <c r="C63" t="str">
        <f>"1700"</f>
        <v>1700</v>
      </c>
      <c r="D63" t="str">
        <f>"16053"</f>
        <v>16053</v>
      </c>
      <c r="E63" t="s">
        <v>517</v>
      </c>
      <c r="F63" t="s">
        <v>358</v>
      </c>
      <c r="G63" t="str">
        <f>""</f>
        <v/>
      </c>
      <c r="H63" t="str">
        <f>" 00"</f>
        <v xml:space="preserve"> 00</v>
      </c>
      <c r="I63">
        <v>0.01</v>
      </c>
      <c r="J63">
        <v>9999999.9900000002</v>
      </c>
      <c r="K63" t="s">
        <v>360</v>
      </c>
      <c r="L63" t="s">
        <v>359</v>
      </c>
      <c r="M63" t="s">
        <v>514</v>
      </c>
      <c r="P63" t="s">
        <v>107</v>
      </c>
      <c r="Q63" t="s">
        <v>107</v>
      </c>
      <c r="R63" t="s">
        <v>359</v>
      </c>
    </row>
    <row r="64" spans="1:18" x14ac:dyDescent="0.25">
      <c r="A64" t="str">
        <f>"16057"</f>
        <v>16057</v>
      </c>
      <c r="B64" t="str">
        <f>"05111"</f>
        <v>05111</v>
      </c>
      <c r="C64" t="str">
        <f>"1700"</f>
        <v>1700</v>
      </c>
      <c r="D64" t="str">
        <f>"16057"</f>
        <v>16057</v>
      </c>
      <c r="E64" t="s">
        <v>519</v>
      </c>
      <c r="F64" t="s">
        <v>364</v>
      </c>
      <c r="G64" t="str">
        <f>""</f>
        <v/>
      </c>
      <c r="H64" t="str">
        <f>" 00"</f>
        <v xml:space="preserve"> 00</v>
      </c>
      <c r="I64">
        <v>0.01</v>
      </c>
      <c r="J64">
        <v>9999999.9900000002</v>
      </c>
      <c r="K64" t="s">
        <v>343</v>
      </c>
      <c r="L64" t="s">
        <v>365</v>
      </c>
      <c r="P64" t="s">
        <v>107</v>
      </c>
      <c r="Q64" t="s">
        <v>107</v>
      </c>
      <c r="R64" t="s">
        <v>365</v>
      </c>
    </row>
    <row r="65" spans="1:18" x14ac:dyDescent="0.25">
      <c r="A65" t="str">
        <f>"16058"</f>
        <v>16058</v>
      </c>
      <c r="B65" t="str">
        <f>"05111"</f>
        <v>05111</v>
      </c>
      <c r="C65" t="str">
        <f>"1700"</f>
        <v>1700</v>
      </c>
      <c r="D65" t="str">
        <f>"16058"</f>
        <v>16058</v>
      </c>
      <c r="E65" t="s">
        <v>520</v>
      </c>
      <c r="F65" t="s">
        <v>364</v>
      </c>
      <c r="G65" t="str">
        <f>""</f>
        <v/>
      </c>
      <c r="H65" t="str">
        <f>" 00"</f>
        <v xml:space="preserve"> 00</v>
      </c>
      <c r="I65">
        <v>0.01</v>
      </c>
      <c r="J65">
        <v>9999999.9900000002</v>
      </c>
      <c r="K65" t="s">
        <v>365</v>
      </c>
      <c r="L65" t="s">
        <v>473</v>
      </c>
      <c r="P65" t="s">
        <v>107</v>
      </c>
      <c r="Q65" t="s">
        <v>107</v>
      </c>
      <c r="R65" t="s">
        <v>365</v>
      </c>
    </row>
    <row r="66" spans="1:18" x14ac:dyDescent="0.25">
      <c r="A66" t="str">
        <f>"16060"</f>
        <v>16060</v>
      </c>
      <c r="B66" t="str">
        <f>"05050"</f>
        <v>05050</v>
      </c>
      <c r="C66" t="str">
        <f>"1700"</f>
        <v>1700</v>
      </c>
      <c r="D66" t="str">
        <f>"16060"</f>
        <v>16060</v>
      </c>
      <c r="E66" t="s">
        <v>521</v>
      </c>
      <c r="F66" t="s">
        <v>513</v>
      </c>
      <c r="G66" t="str">
        <f>""</f>
        <v/>
      </c>
      <c r="H66" t="str">
        <f>" 00"</f>
        <v xml:space="preserve"> 00</v>
      </c>
      <c r="I66">
        <v>0.01</v>
      </c>
      <c r="J66">
        <v>9999999.9900000002</v>
      </c>
      <c r="K66" t="s">
        <v>359</v>
      </c>
      <c r="L66" t="s">
        <v>360</v>
      </c>
      <c r="P66" t="s">
        <v>107</v>
      </c>
      <c r="Q66" t="s">
        <v>107</v>
      </c>
      <c r="R66" t="s">
        <v>359</v>
      </c>
    </row>
    <row r="67" spans="1:18" x14ac:dyDescent="0.25">
      <c r="A67" t="str">
        <f>"16063"</f>
        <v>16063</v>
      </c>
      <c r="B67" t="str">
        <f>"05000"</f>
        <v>05000</v>
      </c>
      <c r="C67" t="str">
        <f>"1700"</f>
        <v>1700</v>
      </c>
      <c r="D67" t="str">
        <f>""</f>
        <v/>
      </c>
      <c r="E67" t="s">
        <v>523</v>
      </c>
      <c r="F67" t="s">
        <v>342</v>
      </c>
      <c r="G67" t="str">
        <f>""</f>
        <v/>
      </c>
      <c r="H67" t="str">
        <f>" 00"</f>
        <v xml:space="preserve"> 00</v>
      </c>
      <c r="I67">
        <v>0.01</v>
      </c>
      <c r="J67">
        <v>9999999.9900000002</v>
      </c>
      <c r="K67" t="s">
        <v>343</v>
      </c>
      <c r="L67" t="s">
        <v>27</v>
      </c>
      <c r="P67" t="s">
        <v>107</v>
      </c>
      <c r="Q67" t="s">
        <v>107</v>
      </c>
      <c r="R67" t="s">
        <v>28</v>
      </c>
    </row>
    <row r="68" spans="1:18" x14ac:dyDescent="0.25">
      <c r="A68" t="str">
        <f>"16064"</f>
        <v>16064</v>
      </c>
      <c r="B68" t="str">
        <f>"05111"</f>
        <v>05111</v>
      </c>
      <c r="C68" t="str">
        <f>"1700"</f>
        <v>1700</v>
      </c>
      <c r="D68" t="str">
        <f>"16064"</f>
        <v>16064</v>
      </c>
      <c r="E68" t="s">
        <v>524</v>
      </c>
      <c r="F68" t="s">
        <v>364</v>
      </c>
      <c r="G68" t="str">
        <f>""</f>
        <v/>
      </c>
      <c r="H68" t="str">
        <f>" 00"</f>
        <v xml:space="preserve"> 00</v>
      </c>
      <c r="I68">
        <v>0.01</v>
      </c>
      <c r="J68">
        <v>9999999.9900000002</v>
      </c>
      <c r="K68" t="s">
        <v>365</v>
      </c>
      <c r="L68" t="s">
        <v>478</v>
      </c>
      <c r="P68" t="s">
        <v>107</v>
      </c>
      <c r="Q68" t="s">
        <v>107</v>
      </c>
      <c r="R68" t="s">
        <v>365</v>
      </c>
    </row>
    <row r="69" spans="1:18" x14ac:dyDescent="0.25">
      <c r="A69" t="str">
        <f>"18002"</f>
        <v>18002</v>
      </c>
      <c r="B69" t="str">
        <f>"02010"</f>
        <v>02010</v>
      </c>
      <c r="C69" t="str">
        <f>"1400"</f>
        <v>1400</v>
      </c>
      <c r="D69" t="str">
        <f>"18002"</f>
        <v>18002</v>
      </c>
      <c r="E69" t="s">
        <v>531</v>
      </c>
      <c r="F69" t="s">
        <v>191</v>
      </c>
      <c r="G69" t="str">
        <f>""</f>
        <v/>
      </c>
      <c r="H69" t="str">
        <f>" 00"</f>
        <v xml:space="preserve"> 00</v>
      </c>
      <c r="I69">
        <v>0.01</v>
      </c>
      <c r="J69">
        <v>9999999.9900000002</v>
      </c>
      <c r="K69" t="s">
        <v>192</v>
      </c>
      <c r="L69" t="s">
        <v>193</v>
      </c>
      <c r="P69" t="s">
        <v>107</v>
      </c>
      <c r="Q69" t="s">
        <v>107</v>
      </c>
      <c r="R69" t="s">
        <v>192</v>
      </c>
    </row>
    <row r="70" spans="1:18" x14ac:dyDescent="0.25">
      <c r="A70" t="str">
        <f>"18003"</f>
        <v>18003</v>
      </c>
      <c r="B70" t="str">
        <f>"03130"</f>
        <v>03130</v>
      </c>
      <c r="C70" t="str">
        <f>"1400"</f>
        <v>1400</v>
      </c>
      <c r="D70" t="str">
        <f>"18003"</f>
        <v>18003</v>
      </c>
      <c r="E70" t="s">
        <v>532</v>
      </c>
      <c r="F70" t="s">
        <v>258</v>
      </c>
      <c r="G70" t="str">
        <f>""</f>
        <v/>
      </c>
      <c r="H70" t="str">
        <f>" 00"</f>
        <v xml:space="preserve"> 00</v>
      </c>
      <c r="I70">
        <v>0.01</v>
      </c>
      <c r="J70">
        <v>9999999.9900000002</v>
      </c>
      <c r="K70" t="s">
        <v>255</v>
      </c>
      <c r="L70" t="s">
        <v>256</v>
      </c>
      <c r="P70" t="s">
        <v>107</v>
      </c>
      <c r="Q70" t="s">
        <v>107</v>
      </c>
      <c r="R70" t="s">
        <v>257</v>
      </c>
    </row>
    <row r="71" spans="1:18" x14ac:dyDescent="0.25">
      <c r="A71" t="str">
        <f>"18019"</f>
        <v>18019</v>
      </c>
      <c r="B71" t="str">
        <f>"01780"</f>
        <v>01780</v>
      </c>
      <c r="C71" t="str">
        <f>"1300"</f>
        <v>1300</v>
      </c>
      <c r="D71" t="str">
        <f>"18019"</f>
        <v>18019</v>
      </c>
      <c r="E71" t="s">
        <v>546</v>
      </c>
      <c r="F71" t="s">
        <v>172</v>
      </c>
      <c r="G71" t="str">
        <f>""</f>
        <v/>
      </c>
      <c r="H71" t="str">
        <f>" 00"</f>
        <v xml:space="preserve"> 00</v>
      </c>
      <c r="I71">
        <v>0.01</v>
      </c>
      <c r="J71">
        <v>9999999.9900000002</v>
      </c>
      <c r="K71" t="s">
        <v>104</v>
      </c>
      <c r="L71" t="s">
        <v>105</v>
      </c>
      <c r="M71" t="s">
        <v>106</v>
      </c>
      <c r="P71" t="s">
        <v>107</v>
      </c>
      <c r="Q71" t="s">
        <v>107</v>
      </c>
      <c r="R71" t="s">
        <v>108</v>
      </c>
    </row>
    <row r="72" spans="1:18" x14ac:dyDescent="0.25">
      <c r="A72" t="str">
        <f>"18056"</f>
        <v>18056</v>
      </c>
      <c r="B72" t="str">
        <f>"01780"</f>
        <v>01780</v>
      </c>
      <c r="C72" t="str">
        <f>"1600"</f>
        <v>1600</v>
      </c>
      <c r="D72" t="str">
        <f>"18056"</f>
        <v>18056</v>
      </c>
      <c r="E72" t="s">
        <v>574</v>
      </c>
      <c r="F72" t="s">
        <v>172</v>
      </c>
      <c r="G72" t="str">
        <f>""</f>
        <v/>
      </c>
      <c r="H72" t="str">
        <f>" 00"</f>
        <v xml:space="preserve"> 00</v>
      </c>
      <c r="I72">
        <v>0.01</v>
      </c>
      <c r="J72">
        <v>9999999.9900000002</v>
      </c>
      <c r="K72" t="s">
        <v>575</v>
      </c>
      <c r="L72" t="s">
        <v>104</v>
      </c>
      <c r="M72" t="s">
        <v>105</v>
      </c>
      <c r="N72" t="s">
        <v>106</v>
      </c>
      <c r="P72" t="s">
        <v>107</v>
      </c>
      <c r="Q72" t="s">
        <v>107</v>
      </c>
      <c r="R72" t="s">
        <v>108</v>
      </c>
    </row>
    <row r="73" spans="1:18" x14ac:dyDescent="0.25">
      <c r="A73" t="str">
        <f>"18084"</f>
        <v>18084</v>
      </c>
      <c r="B73" t="str">
        <f>"01780"</f>
        <v>01780</v>
      </c>
      <c r="C73" t="str">
        <f>"1600"</f>
        <v>1600</v>
      </c>
      <c r="D73" t="str">
        <f>"18084"</f>
        <v>18084</v>
      </c>
      <c r="E73" t="s">
        <v>588</v>
      </c>
      <c r="F73" t="s">
        <v>172</v>
      </c>
      <c r="G73" t="str">
        <f>""</f>
        <v/>
      </c>
      <c r="H73" t="str">
        <f>" 00"</f>
        <v xml:space="preserve"> 00</v>
      </c>
      <c r="I73">
        <v>0.01</v>
      </c>
      <c r="J73">
        <v>9999999.9900000002</v>
      </c>
      <c r="K73" t="s">
        <v>575</v>
      </c>
      <c r="L73" t="s">
        <v>104</v>
      </c>
      <c r="M73" t="s">
        <v>105</v>
      </c>
      <c r="N73" t="s">
        <v>106</v>
      </c>
      <c r="P73" t="s">
        <v>107</v>
      </c>
      <c r="Q73" t="s">
        <v>107</v>
      </c>
      <c r="R73" t="s">
        <v>108</v>
      </c>
    </row>
    <row r="74" spans="1:18" x14ac:dyDescent="0.25">
      <c r="A74" t="str">
        <f>"18101"</f>
        <v>18101</v>
      </c>
      <c r="B74" t="str">
        <f>"02000"</f>
        <v>02000</v>
      </c>
      <c r="C74" t="str">
        <f>"1400"</f>
        <v>1400</v>
      </c>
      <c r="D74" t="str">
        <f>"18101"</f>
        <v>18101</v>
      </c>
      <c r="E74" t="s">
        <v>594</v>
      </c>
      <c r="F74" t="s">
        <v>187</v>
      </c>
      <c r="G74" t="str">
        <f>""</f>
        <v/>
      </c>
      <c r="H74" t="str">
        <f>" 00"</f>
        <v xml:space="preserve"> 00</v>
      </c>
      <c r="I74">
        <v>0.01</v>
      </c>
      <c r="J74">
        <v>9999999.9900000002</v>
      </c>
      <c r="K74" t="s">
        <v>188</v>
      </c>
      <c r="L74" t="s">
        <v>209</v>
      </c>
      <c r="P74" t="s">
        <v>107</v>
      </c>
      <c r="Q74" t="s">
        <v>107</v>
      </c>
      <c r="R74" t="s">
        <v>190</v>
      </c>
    </row>
    <row r="75" spans="1:18" x14ac:dyDescent="0.25">
      <c r="A75" t="str">
        <f>"18502"</f>
        <v>18502</v>
      </c>
      <c r="B75" t="str">
        <f>"01780"</f>
        <v>01780</v>
      </c>
      <c r="C75" t="str">
        <f>"1300"</f>
        <v>1300</v>
      </c>
      <c r="D75" t="str">
        <f>""</f>
        <v/>
      </c>
      <c r="E75" t="s">
        <v>621</v>
      </c>
      <c r="F75" t="s">
        <v>172</v>
      </c>
      <c r="G75" t="str">
        <f>""</f>
        <v/>
      </c>
      <c r="H75" t="str">
        <f>" 00"</f>
        <v xml:space="preserve"> 00</v>
      </c>
      <c r="I75">
        <v>0.01</v>
      </c>
      <c r="J75">
        <v>9999999.9900000002</v>
      </c>
      <c r="K75" t="s">
        <v>104</v>
      </c>
      <c r="L75" t="s">
        <v>105</v>
      </c>
      <c r="M75" t="s">
        <v>106</v>
      </c>
      <c r="P75" t="s">
        <v>107</v>
      </c>
      <c r="Q75" t="s">
        <v>107</v>
      </c>
      <c r="R75" t="s">
        <v>108</v>
      </c>
    </row>
    <row r="76" spans="1:18" x14ac:dyDescent="0.25">
      <c r="A76" t="str">
        <f>"18514"</f>
        <v>18514</v>
      </c>
      <c r="B76" t="str">
        <f>"01790"</f>
        <v>01790</v>
      </c>
      <c r="C76" t="str">
        <f>"1300"</f>
        <v>1300</v>
      </c>
      <c r="D76" t="str">
        <f>""</f>
        <v/>
      </c>
      <c r="E76" t="s">
        <v>632</v>
      </c>
      <c r="F76" t="s">
        <v>176</v>
      </c>
      <c r="G76" t="str">
        <f>""</f>
        <v/>
      </c>
      <c r="H76" t="str">
        <f>" 00"</f>
        <v xml:space="preserve"> 00</v>
      </c>
      <c r="I76">
        <v>0.01</v>
      </c>
      <c r="J76">
        <v>9999999.9900000002</v>
      </c>
      <c r="K76" t="s">
        <v>177</v>
      </c>
      <c r="L76" t="s">
        <v>104</v>
      </c>
      <c r="M76" t="s">
        <v>105</v>
      </c>
      <c r="N76" t="s">
        <v>106</v>
      </c>
      <c r="P76" t="s">
        <v>107</v>
      </c>
      <c r="Q76" t="s">
        <v>107</v>
      </c>
      <c r="R76" t="s">
        <v>108</v>
      </c>
    </row>
    <row r="77" spans="1:18" x14ac:dyDescent="0.25">
      <c r="A77" t="str">
        <f>"18517"</f>
        <v>18517</v>
      </c>
      <c r="B77" t="str">
        <f>"05010"</f>
        <v>05010</v>
      </c>
      <c r="C77" t="str">
        <f>"1700"</f>
        <v>1700</v>
      </c>
      <c r="D77" t="str">
        <f>""</f>
        <v/>
      </c>
      <c r="E77" t="s">
        <v>633</v>
      </c>
      <c r="F77" t="s">
        <v>348</v>
      </c>
      <c r="G77" t="str">
        <f>""</f>
        <v/>
      </c>
      <c r="H77" t="str">
        <f>" 00"</f>
        <v xml:space="preserve"> 00</v>
      </c>
      <c r="I77">
        <v>0.01</v>
      </c>
      <c r="J77">
        <v>9999999.9900000002</v>
      </c>
      <c r="K77" t="s">
        <v>349</v>
      </c>
      <c r="L77" t="s">
        <v>350</v>
      </c>
      <c r="P77" t="s">
        <v>107</v>
      </c>
      <c r="Q77" t="s">
        <v>107</v>
      </c>
      <c r="R77" t="s">
        <v>349</v>
      </c>
    </row>
    <row r="78" spans="1:18" x14ac:dyDescent="0.25">
      <c r="A78" t="str">
        <f>"18518"</f>
        <v>18518</v>
      </c>
      <c r="B78" t="str">
        <f>"01810"</f>
        <v>01810</v>
      </c>
      <c r="C78" t="str">
        <f>"1100"</f>
        <v>1100</v>
      </c>
      <c r="D78" t="str">
        <f>""</f>
        <v/>
      </c>
      <c r="E78" t="s">
        <v>634</v>
      </c>
      <c r="F78" t="s">
        <v>182</v>
      </c>
      <c r="G78" t="str">
        <f>""</f>
        <v/>
      </c>
      <c r="H78" t="str">
        <f>" 00"</f>
        <v xml:space="preserve"> 00</v>
      </c>
      <c r="I78">
        <v>0.01</v>
      </c>
      <c r="J78">
        <v>9999999.9900000002</v>
      </c>
      <c r="K78" t="s">
        <v>183</v>
      </c>
      <c r="L78" t="s">
        <v>104</v>
      </c>
      <c r="M78" t="s">
        <v>105</v>
      </c>
      <c r="N78" t="s">
        <v>106</v>
      </c>
      <c r="P78" t="s">
        <v>107</v>
      </c>
      <c r="Q78" t="s">
        <v>107</v>
      </c>
      <c r="R78" t="s">
        <v>108</v>
      </c>
    </row>
    <row r="79" spans="1:18" x14ac:dyDescent="0.25">
      <c r="A79" t="str">
        <f>"18519"</f>
        <v>18519</v>
      </c>
      <c r="B79" t="str">
        <f>"01390"</f>
        <v>01390</v>
      </c>
      <c r="C79" t="str">
        <f>"1100"</f>
        <v>1100</v>
      </c>
      <c r="D79" t="str">
        <f>""</f>
        <v/>
      </c>
      <c r="E79" t="s">
        <v>635</v>
      </c>
      <c r="F79" t="s">
        <v>109</v>
      </c>
      <c r="G79" t="str">
        <f>""</f>
        <v/>
      </c>
      <c r="H79" t="str">
        <f>" 00"</f>
        <v xml:space="preserve"> 00</v>
      </c>
      <c r="I79">
        <v>0.01</v>
      </c>
      <c r="J79">
        <v>9999999.9900000002</v>
      </c>
      <c r="K79" t="s">
        <v>106</v>
      </c>
      <c r="L79" t="s">
        <v>104</v>
      </c>
      <c r="M79" t="s">
        <v>105</v>
      </c>
      <c r="P79" t="s">
        <v>107</v>
      </c>
      <c r="Q79" t="s">
        <v>107</v>
      </c>
      <c r="R79" t="s">
        <v>108</v>
      </c>
    </row>
    <row r="80" spans="1:18" x14ac:dyDescent="0.25">
      <c r="A80" t="str">
        <f>"18522"</f>
        <v>18522</v>
      </c>
      <c r="B80" t="str">
        <f>"01830"</f>
        <v>01830</v>
      </c>
      <c r="C80" t="str">
        <f>"1300"</f>
        <v>1300</v>
      </c>
      <c r="D80" t="str">
        <f>""</f>
        <v/>
      </c>
      <c r="E80" t="s">
        <v>638</v>
      </c>
      <c r="F80" t="s">
        <v>185</v>
      </c>
      <c r="G80" t="str">
        <f>""</f>
        <v/>
      </c>
      <c r="H80" t="str">
        <f>" 00"</f>
        <v xml:space="preserve"> 00</v>
      </c>
      <c r="I80">
        <v>0.01</v>
      </c>
      <c r="J80">
        <v>9999999.9900000002</v>
      </c>
      <c r="K80" t="s">
        <v>104</v>
      </c>
      <c r="L80" t="s">
        <v>105</v>
      </c>
      <c r="M80" t="s">
        <v>106</v>
      </c>
      <c r="P80" t="s">
        <v>107</v>
      </c>
      <c r="Q80" t="s">
        <v>107</v>
      </c>
      <c r="R80" t="s">
        <v>108</v>
      </c>
    </row>
    <row r="81" spans="1:18" x14ac:dyDescent="0.25">
      <c r="A81" t="str">
        <f>"18525"</f>
        <v>18525</v>
      </c>
      <c r="B81" t="str">
        <f>"01800"</f>
        <v>01800</v>
      </c>
      <c r="C81" t="str">
        <f>"1300"</f>
        <v>1300</v>
      </c>
      <c r="D81" t="str">
        <f>""</f>
        <v/>
      </c>
      <c r="E81" t="s">
        <v>641</v>
      </c>
      <c r="F81" t="s">
        <v>178</v>
      </c>
      <c r="G81" t="str">
        <f>""</f>
        <v/>
      </c>
      <c r="H81" t="str">
        <f>" 00"</f>
        <v xml:space="preserve"> 00</v>
      </c>
      <c r="I81">
        <v>0.01</v>
      </c>
      <c r="J81">
        <v>9999999.9900000002</v>
      </c>
      <c r="K81" t="s">
        <v>104</v>
      </c>
      <c r="L81" t="s">
        <v>105</v>
      </c>
      <c r="M81" t="s">
        <v>106</v>
      </c>
      <c r="P81" t="s">
        <v>107</v>
      </c>
      <c r="Q81" t="s">
        <v>107</v>
      </c>
      <c r="R81" t="s">
        <v>108</v>
      </c>
    </row>
    <row r="82" spans="1:18" x14ac:dyDescent="0.25">
      <c r="A82" t="str">
        <f>"18608"</f>
        <v>18608</v>
      </c>
      <c r="B82" t="str">
        <f>"05111"</f>
        <v>05111</v>
      </c>
      <c r="C82" t="str">
        <f>"1800"</f>
        <v>1800</v>
      </c>
      <c r="D82" t="str">
        <f>""</f>
        <v/>
      </c>
      <c r="E82" t="s">
        <v>659</v>
      </c>
      <c r="F82" t="s">
        <v>364</v>
      </c>
      <c r="G82" t="str">
        <f>""</f>
        <v/>
      </c>
      <c r="H82" t="str">
        <f>" 00"</f>
        <v xml:space="preserve"> 00</v>
      </c>
      <c r="I82">
        <v>0.01</v>
      </c>
      <c r="J82">
        <v>9999999.9900000002</v>
      </c>
      <c r="K82" t="s">
        <v>365</v>
      </c>
      <c r="L82" t="s">
        <v>343</v>
      </c>
      <c r="P82" t="s">
        <v>107</v>
      </c>
      <c r="Q82" t="s">
        <v>107</v>
      </c>
      <c r="R82" t="s">
        <v>365</v>
      </c>
    </row>
    <row r="83" spans="1:18" x14ac:dyDescent="0.25">
      <c r="A83" t="str">
        <f>"18613"</f>
        <v>18613</v>
      </c>
      <c r="B83" t="str">
        <f>"05030"</f>
        <v>05030</v>
      </c>
      <c r="C83" t="str">
        <f>"1800"</f>
        <v>1800</v>
      </c>
      <c r="D83" t="str">
        <f>"18613"</f>
        <v>18613</v>
      </c>
      <c r="E83" t="s">
        <v>663</v>
      </c>
      <c r="F83" t="s">
        <v>356</v>
      </c>
      <c r="G83" t="str">
        <f>""</f>
        <v/>
      </c>
      <c r="H83" t="str">
        <f>" 00"</f>
        <v xml:space="preserve"> 00</v>
      </c>
      <c r="I83">
        <v>0.01</v>
      </c>
      <c r="J83">
        <v>9999999.9900000002</v>
      </c>
      <c r="K83" t="s">
        <v>354</v>
      </c>
      <c r="L83" t="s">
        <v>357</v>
      </c>
      <c r="P83" t="s">
        <v>107</v>
      </c>
      <c r="Q83" t="s">
        <v>107</v>
      </c>
      <c r="R83" t="s">
        <v>354</v>
      </c>
    </row>
    <row r="84" spans="1:18" x14ac:dyDescent="0.25">
      <c r="A84" t="str">
        <f>"18615"</f>
        <v>18615</v>
      </c>
      <c r="B84" t="str">
        <f>"01780"</f>
        <v>01780</v>
      </c>
      <c r="C84" t="str">
        <f>"1800"</f>
        <v>1800</v>
      </c>
      <c r="D84" t="str">
        <f>""</f>
        <v/>
      </c>
      <c r="E84" t="s">
        <v>665</v>
      </c>
      <c r="F84" t="s">
        <v>172</v>
      </c>
      <c r="G84" t="str">
        <f>""</f>
        <v/>
      </c>
      <c r="H84" t="str">
        <f>" 00"</f>
        <v xml:space="preserve"> 00</v>
      </c>
      <c r="I84">
        <v>0.01</v>
      </c>
      <c r="J84">
        <v>9999999.9900000002</v>
      </c>
      <c r="K84" t="s">
        <v>104</v>
      </c>
      <c r="L84" t="s">
        <v>105</v>
      </c>
      <c r="M84" t="s">
        <v>106</v>
      </c>
      <c r="P84" t="s">
        <v>107</v>
      </c>
      <c r="Q84" t="s">
        <v>107</v>
      </c>
      <c r="R84" t="s">
        <v>108</v>
      </c>
    </row>
    <row r="85" spans="1:18" x14ac:dyDescent="0.25">
      <c r="A85" t="str">
        <f>"19005"</f>
        <v>19005</v>
      </c>
      <c r="B85" t="str">
        <f>"01820"</f>
        <v>01820</v>
      </c>
      <c r="C85" t="str">
        <f>"1200"</f>
        <v>1200</v>
      </c>
      <c r="D85" t="str">
        <f>"19005"</f>
        <v>19005</v>
      </c>
      <c r="E85" t="s">
        <v>667</v>
      </c>
      <c r="F85" t="s">
        <v>184</v>
      </c>
      <c r="G85" t="str">
        <f>"GR0019005"</f>
        <v>GR0019005</v>
      </c>
      <c r="H85" t="str">
        <f>" 00"</f>
        <v xml:space="preserve"> 00</v>
      </c>
      <c r="I85">
        <v>0.01</v>
      </c>
      <c r="J85">
        <v>9999999.9900000002</v>
      </c>
      <c r="K85" t="s">
        <v>104</v>
      </c>
      <c r="L85" t="s">
        <v>105</v>
      </c>
      <c r="M85" t="s">
        <v>106</v>
      </c>
      <c r="O85" t="s">
        <v>668</v>
      </c>
      <c r="P85" t="s">
        <v>107</v>
      </c>
      <c r="Q85" t="s">
        <v>107</v>
      </c>
      <c r="R85" t="s">
        <v>108</v>
      </c>
    </row>
    <row r="86" spans="1:18" x14ac:dyDescent="0.25">
      <c r="A86" t="str">
        <f>"19271"</f>
        <v>19271</v>
      </c>
      <c r="B86" t="str">
        <f>"01790"</f>
        <v>01790</v>
      </c>
      <c r="C86" t="str">
        <f>"1200"</f>
        <v>1200</v>
      </c>
      <c r="D86" t="str">
        <f>"19271"</f>
        <v>19271</v>
      </c>
      <c r="E86" t="s">
        <v>670</v>
      </c>
      <c r="F86" t="s">
        <v>176</v>
      </c>
      <c r="G86" t="str">
        <f>"GR0019271"</f>
        <v>GR0019271</v>
      </c>
      <c r="H86" t="str">
        <f>" 00"</f>
        <v xml:space="preserve"> 00</v>
      </c>
      <c r="I86">
        <v>0.01</v>
      </c>
      <c r="J86">
        <v>9999999.9900000002</v>
      </c>
      <c r="K86" t="s">
        <v>177</v>
      </c>
      <c r="L86" t="s">
        <v>104</v>
      </c>
      <c r="M86" t="s">
        <v>105</v>
      </c>
      <c r="N86" t="s">
        <v>106</v>
      </c>
      <c r="O86" t="s">
        <v>671</v>
      </c>
      <c r="P86" t="s">
        <v>107</v>
      </c>
      <c r="Q86" t="s">
        <v>107</v>
      </c>
      <c r="R86" t="s">
        <v>108</v>
      </c>
    </row>
    <row r="87" spans="1:18" x14ac:dyDescent="0.25">
      <c r="A87" t="str">
        <f>"19332"</f>
        <v>19332</v>
      </c>
      <c r="B87" t="str">
        <f>"01790"</f>
        <v>01790</v>
      </c>
      <c r="C87" t="str">
        <f>"1200"</f>
        <v>1200</v>
      </c>
      <c r="D87" t="str">
        <f>"19332"</f>
        <v>19332</v>
      </c>
      <c r="E87" t="s">
        <v>681</v>
      </c>
      <c r="F87" t="s">
        <v>176</v>
      </c>
      <c r="G87" t="str">
        <f>"GR0019332"</f>
        <v>GR0019332</v>
      </c>
      <c r="H87" t="str">
        <f>" 00"</f>
        <v xml:space="preserve"> 00</v>
      </c>
      <c r="I87">
        <v>0.01</v>
      </c>
      <c r="J87">
        <v>9999999.9900000002</v>
      </c>
      <c r="K87" t="s">
        <v>177</v>
      </c>
      <c r="L87" t="s">
        <v>104</v>
      </c>
      <c r="M87" t="s">
        <v>105</v>
      </c>
      <c r="N87" t="s">
        <v>106</v>
      </c>
      <c r="O87" t="s">
        <v>682</v>
      </c>
      <c r="P87" t="s">
        <v>107</v>
      </c>
      <c r="Q87" t="s">
        <v>107</v>
      </c>
      <c r="R87" t="s">
        <v>108</v>
      </c>
    </row>
    <row r="88" spans="1:18" x14ac:dyDescent="0.25">
      <c r="A88" t="str">
        <f>"19353"</f>
        <v>19353</v>
      </c>
      <c r="B88" t="str">
        <f>"01380"</f>
        <v>01380</v>
      </c>
      <c r="C88" t="str">
        <f>"1200"</f>
        <v>1200</v>
      </c>
      <c r="D88" t="str">
        <f>"19353"</f>
        <v>19353</v>
      </c>
      <c r="E88" t="s">
        <v>693</v>
      </c>
      <c r="F88" t="s">
        <v>102</v>
      </c>
      <c r="G88" t="str">
        <f>"GR0019353"</f>
        <v>GR0019353</v>
      </c>
      <c r="H88" t="str">
        <f>" 00"</f>
        <v xml:space="preserve"> 00</v>
      </c>
      <c r="I88">
        <v>0.01</v>
      </c>
      <c r="J88">
        <v>9999999.9900000002</v>
      </c>
      <c r="K88" t="s">
        <v>104</v>
      </c>
      <c r="L88" t="s">
        <v>105</v>
      </c>
      <c r="M88" t="s">
        <v>106</v>
      </c>
      <c r="N88" t="s">
        <v>103</v>
      </c>
      <c r="O88" t="s">
        <v>694</v>
      </c>
      <c r="P88" t="s">
        <v>107</v>
      </c>
      <c r="Q88" t="s">
        <v>107</v>
      </c>
      <c r="R88" t="s">
        <v>108</v>
      </c>
    </row>
    <row r="89" spans="1:18" x14ac:dyDescent="0.25">
      <c r="A89" t="str">
        <f>"19356"</f>
        <v>19356</v>
      </c>
      <c r="B89" t="str">
        <f>"01800"</f>
        <v>01800</v>
      </c>
      <c r="C89" t="str">
        <f>"1200"</f>
        <v>1200</v>
      </c>
      <c r="D89" t="str">
        <f>"19356"</f>
        <v>19356</v>
      </c>
      <c r="E89" t="s">
        <v>695</v>
      </c>
      <c r="F89" t="s">
        <v>178</v>
      </c>
      <c r="G89" t="str">
        <f>"GR0019356"</f>
        <v>GR0019356</v>
      </c>
      <c r="H89" t="str">
        <f>" 00"</f>
        <v xml:space="preserve"> 00</v>
      </c>
      <c r="I89">
        <v>0.01</v>
      </c>
      <c r="J89">
        <v>9999999.9900000002</v>
      </c>
      <c r="K89" t="s">
        <v>104</v>
      </c>
      <c r="L89" t="s">
        <v>105</v>
      </c>
      <c r="M89" t="s">
        <v>179</v>
      </c>
      <c r="N89" t="s">
        <v>106</v>
      </c>
      <c r="O89" t="s">
        <v>696</v>
      </c>
      <c r="P89" t="s">
        <v>107</v>
      </c>
      <c r="Q89" t="s">
        <v>107</v>
      </c>
      <c r="R89" t="s">
        <v>108</v>
      </c>
    </row>
    <row r="90" spans="1:18" x14ac:dyDescent="0.25">
      <c r="A90" t="str">
        <f>"19357"</f>
        <v>19357</v>
      </c>
      <c r="B90" t="str">
        <f>"01380"</f>
        <v>01380</v>
      </c>
      <c r="C90" t="str">
        <f>"1200"</f>
        <v>1200</v>
      </c>
      <c r="D90" t="str">
        <f>"19357"</f>
        <v>19357</v>
      </c>
      <c r="E90" t="s">
        <v>697</v>
      </c>
      <c r="F90" t="s">
        <v>102</v>
      </c>
      <c r="G90" t="str">
        <f>"GR0019357"</f>
        <v>GR0019357</v>
      </c>
      <c r="H90" t="str">
        <f>" 00"</f>
        <v xml:space="preserve"> 00</v>
      </c>
      <c r="I90">
        <v>0.01</v>
      </c>
      <c r="J90">
        <v>9999999.9900000002</v>
      </c>
      <c r="K90" t="s">
        <v>104</v>
      </c>
      <c r="L90" t="s">
        <v>105</v>
      </c>
      <c r="M90" t="s">
        <v>106</v>
      </c>
      <c r="N90" t="s">
        <v>103</v>
      </c>
      <c r="O90" t="s">
        <v>698</v>
      </c>
      <c r="P90" t="s">
        <v>107</v>
      </c>
      <c r="Q90" t="s">
        <v>107</v>
      </c>
      <c r="R90" t="s">
        <v>108</v>
      </c>
    </row>
    <row r="91" spans="1:18" x14ac:dyDescent="0.25">
      <c r="A91" t="str">
        <f>"19358"</f>
        <v>19358</v>
      </c>
      <c r="B91" t="str">
        <f>"01800"</f>
        <v>01800</v>
      </c>
      <c r="C91" t="str">
        <f>"1200"</f>
        <v>1200</v>
      </c>
      <c r="D91" t="str">
        <f>"19358"</f>
        <v>19358</v>
      </c>
      <c r="E91" t="s">
        <v>699</v>
      </c>
      <c r="F91" t="s">
        <v>178</v>
      </c>
      <c r="G91" t="str">
        <f>"GR0019358"</f>
        <v>GR0019358</v>
      </c>
      <c r="H91" t="str">
        <f>" 00"</f>
        <v xml:space="preserve"> 00</v>
      </c>
      <c r="I91">
        <v>0.01</v>
      </c>
      <c r="J91">
        <v>9999999.9900000002</v>
      </c>
      <c r="K91" t="s">
        <v>104</v>
      </c>
      <c r="L91" t="s">
        <v>105</v>
      </c>
      <c r="M91" t="s">
        <v>179</v>
      </c>
      <c r="N91" t="s">
        <v>106</v>
      </c>
      <c r="O91" t="s">
        <v>700</v>
      </c>
      <c r="P91" t="s">
        <v>107</v>
      </c>
      <c r="Q91" t="s">
        <v>107</v>
      </c>
      <c r="R91" t="s">
        <v>108</v>
      </c>
    </row>
    <row r="92" spans="1:18" x14ac:dyDescent="0.25">
      <c r="A92" t="str">
        <f>"19359"</f>
        <v>19359</v>
      </c>
      <c r="B92" t="str">
        <f>"01390"</f>
        <v>01390</v>
      </c>
      <c r="C92" t="str">
        <f>"1200"</f>
        <v>1200</v>
      </c>
      <c r="D92" t="str">
        <f>"19359"</f>
        <v>19359</v>
      </c>
      <c r="E92" t="s">
        <v>701</v>
      </c>
      <c r="F92" t="s">
        <v>109</v>
      </c>
      <c r="G92" t="str">
        <f>"GR0019359"</f>
        <v>GR0019359</v>
      </c>
      <c r="H92" t="str">
        <f>" 00"</f>
        <v xml:space="preserve"> 00</v>
      </c>
      <c r="I92">
        <v>0.01</v>
      </c>
      <c r="J92">
        <v>9999999.9900000002</v>
      </c>
      <c r="K92" t="s">
        <v>104</v>
      </c>
      <c r="L92" t="s">
        <v>105</v>
      </c>
      <c r="M92" t="s">
        <v>106</v>
      </c>
      <c r="O92" t="s">
        <v>702</v>
      </c>
      <c r="P92" t="s">
        <v>107</v>
      </c>
      <c r="Q92" t="s">
        <v>107</v>
      </c>
      <c r="R92" t="s">
        <v>108</v>
      </c>
    </row>
    <row r="93" spans="1:18" x14ac:dyDescent="0.25">
      <c r="A93" t="str">
        <f>"19360"</f>
        <v>19360</v>
      </c>
      <c r="B93" t="str">
        <f>"01820"</f>
        <v>01820</v>
      </c>
      <c r="C93" t="str">
        <f>"1200"</f>
        <v>1200</v>
      </c>
      <c r="D93" t="str">
        <f>"19360"</f>
        <v>19360</v>
      </c>
      <c r="E93" t="s">
        <v>703</v>
      </c>
      <c r="F93" t="s">
        <v>184</v>
      </c>
      <c r="G93" t="str">
        <f>"GR0019360"</f>
        <v>GR0019360</v>
      </c>
      <c r="H93" t="str">
        <f>" 00"</f>
        <v xml:space="preserve"> 00</v>
      </c>
      <c r="I93">
        <v>0.01</v>
      </c>
      <c r="J93">
        <v>9999999.9900000002</v>
      </c>
      <c r="K93" t="s">
        <v>104</v>
      </c>
      <c r="L93" t="s">
        <v>105</v>
      </c>
      <c r="M93" t="s">
        <v>106</v>
      </c>
      <c r="O93" t="s">
        <v>704</v>
      </c>
      <c r="P93" t="s">
        <v>107</v>
      </c>
      <c r="Q93" t="s">
        <v>107</v>
      </c>
      <c r="R93" t="s">
        <v>108</v>
      </c>
    </row>
    <row r="94" spans="1:18" x14ac:dyDescent="0.25">
      <c r="A94" t="str">
        <f>"19361"</f>
        <v>19361</v>
      </c>
      <c r="B94" t="str">
        <f>"01800"</f>
        <v>01800</v>
      </c>
      <c r="C94" t="str">
        <f>"1200"</f>
        <v>1200</v>
      </c>
      <c r="D94" t="str">
        <f>"19361"</f>
        <v>19361</v>
      </c>
      <c r="E94" t="s">
        <v>705</v>
      </c>
      <c r="F94" t="s">
        <v>178</v>
      </c>
      <c r="G94" t="str">
        <f>"GR0019361"</f>
        <v>GR0019361</v>
      </c>
      <c r="H94" t="str">
        <f>" 00"</f>
        <v xml:space="preserve"> 00</v>
      </c>
      <c r="I94">
        <v>0.01</v>
      </c>
      <c r="J94">
        <v>9999999.9900000002</v>
      </c>
      <c r="K94" t="s">
        <v>104</v>
      </c>
      <c r="L94" t="s">
        <v>105</v>
      </c>
      <c r="M94" t="s">
        <v>179</v>
      </c>
      <c r="N94" t="s">
        <v>106</v>
      </c>
      <c r="O94" t="s">
        <v>706</v>
      </c>
      <c r="P94" t="s">
        <v>107</v>
      </c>
      <c r="Q94" t="s">
        <v>107</v>
      </c>
      <c r="R94" t="s">
        <v>108</v>
      </c>
    </row>
    <row r="95" spans="1:18" x14ac:dyDescent="0.25">
      <c r="A95" t="str">
        <f>"19363"</f>
        <v>19363</v>
      </c>
      <c r="B95" t="str">
        <f>"01390"</f>
        <v>01390</v>
      </c>
      <c r="C95" t="str">
        <f>"1200"</f>
        <v>1200</v>
      </c>
      <c r="D95" t="str">
        <f>"19363"</f>
        <v>19363</v>
      </c>
      <c r="E95" t="s">
        <v>709</v>
      </c>
      <c r="F95" t="s">
        <v>109</v>
      </c>
      <c r="G95" t="str">
        <f>"GR0019363"</f>
        <v>GR0019363</v>
      </c>
      <c r="H95" t="str">
        <f>" 00"</f>
        <v xml:space="preserve"> 00</v>
      </c>
      <c r="I95">
        <v>0.01</v>
      </c>
      <c r="J95">
        <v>9999999.9900000002</v>
      </c>
      <c r="K95" t="s">
        <v>106</v>
      </c>
      <c r="L95" t="s">
        <v>104</v>
      </c>
      <c r="M95" t="s">
        <v>710</v>
      </c>
      <c r="O95" t="s">
        <v>711</v>
      </c>
      <c r="P95" t="s">
        <v>107</v>
      </c>
      <c r="Q95" t="s">
        <v>107</v>
      </c>
      <c r="R95" t="s">
        <v>108</v>
      </c>
    </row>
    <row r="96" spans="1:18" x14ac:dyDescent="0.25">
      <c r="A96" t="str">
        <f>"19364"</f>
        <v>19364</v>
      </c>
      <c r="B96" t="str">
        <f>"01800"</f>
        <v>01800</v>
      </c>
      <c r="C96" t="str">
        <f>"1200"</f>
        <v>1200</v>
      </c>
      <c r="D96" t="str">
        <f>"19364"</f>
        <v>19364</v>
      </c>
      <c r="E96" t="s">
        <v>712</v>
      </c>
      <c r="F96" t="s">
        <v>178</v>
      </c>
      <c r="G96" t="str">
        <f>"GR0019364"</f>
        <v>GR0019364</v>
      </c>
      <c r="H96" t="str">
        <f>" 00"</f>
        <v xml:space="preserve"> 00</v>
      </c>
      <c r="I96">
        <v>0.01</v>
      </c>
      <c r="J96">
        <v>9999999.9900000002</v>
      </c>
      <c r="K96" t="s">
        <v>179</v>
      </c>
      <c r="L96" t="s">
        <v>104</v>
      </c>
      <c r="M96" t="s">
        <v>710</v>
      </c>
      <c r="N96" t="s">
        <v>106</v>
      </c>
      <c r="O96" t="s">
        <v>700</v>
      </c>
      <c r="P96" t="s">
        <v>107</v>
      </c>
      <c r="Q96" t="s">
        <v>107</v>
      </c>
      <c r="R96" t="s">
        <v>108</v>
      </c>
    </row>
    <row r="97" spans="1:18" x14ac:dyDescent="0.25">
      <c r="A97" t="str">
        <f>"19372"</f>
        <v>19372</v>
      </c>
      <c r="B97" t="str">
        <f>"01820"</f>
        <v>01820</v>
      </c>
      <c r="C97" t="str">
        <f>"1300"</f>
        <v>1300</v>
      </c>
      <c r="D97" t="str">
        <f>"19372"</f>
        <v>19372</v>
      </c>
      <c r="E97" t="s">
        <v>726</v>
      </c>
      <c r="F97" t="s">
        <v>184</v>
      </c>
      <c r="G97" t="str">
        <f>"GR0019372"</f>
        <v>GR0019372</v>
      </c>
      <c r="H97" t="str">
        <f>" 00"</f>
        <v xml:space="preserve"> 00</v>
      </c>
      <c r="I97">
        <v>0.01</v>
      </c>
      <c r="J97">
        <v>9999999.9900000002</v>
      </c>
      <c r="K97" t="s">
        <v>645</v>
      </c>
      <c r="L97" t="s">
        <v>42</v>
      </c>
      <c r="M97" t="s">
        <v>40</v>
      </c>
      <c r="O97" t="s">
        <v>727</v>
      </c>
      <c r="P97" t="s">
        <v>107</v>
      </c>
      <c r="Q97" t="s">
        <v>107</v>
      </c>
      <c r="R97" t="s">
        <v>728</v>
      </c>
    </row>
    <row r="98" spans="1:18" x14ac:dyDescent="0.25">
      <c r="A98" t="str">
        <f>"19373"</f>
        <v>19373</v>
      </c>
      <c r="B98" t="str">
        <f>"01790"</f>
        <v>01790</v>
      </c>
      <c r="C98" t="str">
        <f>"1300"</f>
        <v>1300</v>
      </c>
      <c r="D98" t="str">
        <f>"19373"</f>
        <v>19373</v>
      </c>
      <c r="E98" t="s">
        <v>729</v>
      </c>
      <c r="F98" t="s">
        <v>176</v>
      </c>
      <c r="G98" t="str">
        <f>"GR0019373"</f>
        <v>GR0019373</v>
      </c>
      <c r="H98" t="str">
        <f>" 00"</f>
        <v xml:space="preserve"> 00</v>
      </c>
      <c r="I98">
        <v>0.01</v>
      </c>
      <c r="J98">
        <v>9999999.9900000002</v>
      </c>
      <c r="K98" t="s">
        <v>104</v>
      </c>
      <c r="L98" t="s">
        <v>710</v>
      </c>
      <c r="M98" t="s">
        <v>106</v>
      </c>
      <c r="O98" t="s">
        <v>177</v>
      </c>
      <c r="P98" t="s">
        <v>107</v>
      </c>
      <c r="Q98" t="s">
        <v>107</v>
      </c>
      <c r="R98" t="s">
        <v>108</v>
      </c>
    </row>
    <row r="99" spans="1:18" x14ac:dyDescent="0.25">
      <c r="A99" t="str">
        <f>"19374"</f>
        <v>19374</v>
      </c>
      <c r="B99" t="str">
        <f>"01800"</f>
        <v>01800</v>
      </c>
      <c r="C99" t="str">
        <f>"1300"</f>
        <v>1300</v>
      </c>
      <c r="D99" t="str">
        <f>"19374"</f>
        <v>19374</v>
      </c>
      <c r="E99" t="s">
        <v>730</v>
      </c>
      <c r="F99" t="s">
        <v>178</v>
      </c>
      <c r="G99" t="str">
        <f>"GR0019374"</f>
        <v>GR0019374</v>
      </c>
      <c r="H99" t="str">
        <f>" 00"</f>
        <v xml:space="preserve"> 00</v>
      </c>
      <c r="I99">
        <v>0.01</v>
      </c>
      <c r="J99">
        <v>9999999.9900000002</v>
      </c>
      <c r="K99" t="s">
        <v>104</v>
      </c>
      <c r="L99" t="s">
        <v>710</v>
      </c>
      <c r="M99" t="s">
        <v>106</v>
      </c>
      <c r="O99" t="s">
        <v>731</v>
      </c>
      <c r="P99" t="s">
        <v>107</v>
      </c>
      <c r="Q99" t="s">
        <v>107</v>
      </c>
      <c r="R99" t="s">
        <v>108</v>
      </c>
    </row>
    <row r="100" spans="1:18" x14ac:dyDescent="0.25">
      <c r="A100" t="str">
        <f>"19375"</f>
        <v>19375</v>
      </c>
      <c r="B100" t="str">
        <f>"01780"</f>
        <v>01780</v>
      </c>
      <c r="C100" t="str">
        <f>"1300"</f>
        <v>1300</v>
      </c>
      <c r="D100" t="str">
        <f>"19375"</f>
        <v>19375</v>
      </c>
      <c r="E100" t="s">
        <v>732</v>
      </c>
      <c r="F100" t="s">
        <v>172</v>
      </c>
      <c r="G100" t="str">
        <f>"GR0019375"</f>
        <v>GR0019375</v>
      </c>
      <c r="H100" t="str">
        <f>" 00"</f>
        <v xml:space="preserve"> 00</v>
      </c>
      <c r="I100">
        <v>0.01</v>
      </c>
      <c r="J100">
        <v>9999999.9900000002</v>
      </c>
      <c r="K100" t="s">
        <v>104</v>
      </c>
      <c r="L100" t="s">
        <v>710</v>
      </c>
      <c r="M100" t="s">
        <v>106</v>
      </c>
      <c r="O100" t="s">
        <v>733</v>
      </c>
      <c r="P100" t="s">
        <v>107</v>
      </c>
      <c r="Q100" t="s">
        <v>107</v>
      </c>
      <c r="R100" t="s">
        <v>108</v>
      </c>
    </row>
    <row r="101" spans="1:18" x14ac:dyDescent="0.25">
      <c r="A101" t="str">
        <f>"19376"</f>
        <v>19376</v>
      </c>
      <c r="B101" t="str">
        <f>"01810"</f>
        <v>01810</v>
      </c>
      <c r="C101" t="str">
        <f>"1300"</f>
        <v>1300</v>
      </c>
      <c r="D101" t="str">
        <f>"19376"</f>
        <v>19376</v>
      </c>
      <c r="E101" t="s">
        <v>734</v>
      </c>
      <c r="F101" t="s">
        <v>182</v>
      </c>
      <c r="G101" t="str">
        <f>"GR0019376"</f>
        <v>GR0019376</v>
      </c>
      <c r="H101" t="str">
        <f>" 00"</f>
        <v xml:space="preserve"> 00</v>
      </c>
      <c r="I101">
        <v>0.01</v>
      </c>
      <c r="J101">
        <v>9999999.9900000002</v>
      </c>
      <c r="K101" t="s">
        <v>104</v>
      </c>
      <c r="L101" t="s">
        <v>710</v>
      </c>
      <c r="M101" t="s">
        <v>106</v>
      </c>
      <c r="O101" t="s">
        <v>735</v>
      </c>
      <c r="P101" t="s">
        <v>107</v>
      </c>
      <c r="Q101" t="s">
        <v>107</v>
      </c>
      <c r="R101" t="s">
        <v>108</v>
      </c>
    </row>
    <row r="102" spans="1:18" x14ac:dyDescent="0.25">
      <c r="A102" t="str">
        <f>"19377"</f>
        <v>19377</v>
      </c>
      <c r="B102" t="str">
        <f>"01820"</f>
        <v>01820</v>
      </c>
      <c r="C102" t="str">
        <f>"1300"</f>
        <v>1300</v>
      </c>
      <c r="D102" t="str">
        <f>"19377"</f>
        <v>19377</v>
      </c>
      <c r="E102" t="s">
        <v>736</v>
      </c>
      <c r="F102" t="s">
        <v>184</v>
      </c>
      <c r="G102" t="str">
        <f>"GR0019377"</f>
        <v>GR0019377</v>
      </c>
      <c r="H102" t="str">
        <f>" 00"</f>
        <v xml:space="preserve"> 00</v>
      </c>
      <c r="I102">
        <v>0.01</v>
      </c>
      <c r="J102">
        <v>9999999.9900000002</v>
      </c>
      <c r="K102" t="s">
        <v>104</v>
      </c>
      <c r="L102" t="s">
        <v>710</v>
      </c>
      <c r="M102" t="s">
        <v>106</v>
      </c>
      <c r="O102" t="s">
        <v>668</v>
      </c>
      <c r="P102" t="s">
        <v>107</v>
      </c>
      <c r="Q102" t="s">
        <v>107</v>
      </c>
      <c r="R102" t="s">
        <v>108</v>
      </c>
    </row>
    <row r="103" spans="1:18" x14ac:dyDescent="0.25">
      <c r="A103" t="str">
        <f>"21192"</f>
        <v>21192</v>
      </c>
      <c r="B103" t="str">
        <f>"01260"</f>
        <v>01260</v>
      </c>
      <c r="C103" t="str">
        <f>"1300"</f>
        <v>1300</v>
      </c>
      <c r="D103" t="str">
        <f>"21192"</f>
        <v>21192</v>
      </c>
      <c r="E103" t="s">
        <v>755</v>
      </c>
      <c r="F103" t="s">
        <v>77</v>
      </c>
      <c r="G103" t="str">
        <f>"GR0021192"</f>
        <v>GR0021192</v>
      </c>
      <c r="H103" t="str">
        <f>" 00"</f>
        <v xml:space="preserve"> 00</v>
      </c>
      <c r="I103">
        <v>0.01</v>
      </c>
      <c r="J103">
        <v>9999999.9900000002</v>
      </c>
      <c r="K103" t="s">
        <v>756</v>
      </c>
      <c r="L103" t="s">
        <v>343</v>
      </c>
      <c r="M103" t="s">
        <v>757</v>
      </c>
      <c r="O103" t="s">
        <v>756</v>
      </c>
      <c r="P103" t="s">
        <v>107</v>
      </c>
      <c r="Q103" t="s">
        <v>107</v>
      </c>
      <c r="R103" t="s">
        <v>757</v>
      </c>
    </row>
    <row r="104" spans="1:18" x14ac:dyDescent="0.25">
      <c r="A104" t="str">
        <f>"21215"</f>
        <v>21215</v>
      </c>
      <c r="B104" t="str">
        <f>"01810"</f>
        <v>01810</v>
      </c>
      <c r="C104" t="str">
        <f>"1200"</f>
        <v>1200</v>
      </c>
      <c r="D104" t="str">
        <f>"21215"</f>
        <v>21215</v>
      </c>
      <c r="E104" t="s">
        <v>761</v>
      </c>
      <c r="F104" t="s">
        <v>182</v>
      </c>
      <c r="G104" t="str">
        <f>"GR0021215"</f>
        <v>GR0021215</v>
      </c>
      <c r="H104" t="str">
        <f>" 00"</f>
        <v xml:space="preserve"> 00</v>
      </c>
      <c r="I104">
        <v>0.01</v>
      </c>
      <c r="J104">
        <v>9999999.9900000002</v>
      </c>
      <c r="K104" t="s">
        <v>183</v>
      </c>
      <c r="L104" t="s">
        <v>104</v>
      </c>
      <c r="M104" t="s">
        <v>105</v>
      </c>
      <c r="N104" t="s">
        <v>106</v>
      </c>
      <c r="O104" t="s">
        <v>183</v>
      </c>
      <c r="P104" t="s">
        <v>107</v>
      </c>
      <c r="Q104" t="s">
        <v>107</v>
      </c>
      <c r="R104" t="s">
        <v>108</v>
      </c>
    </row>
    <row r="105" spans="1:18" x14ac:dyDescent="0.25">
      <c r="A105" t="str">
        <f>"24281"</f>
        <v>24281</v>
      </c>
      <c r="B105" t="str">
        <f>"05000"</f>
        <v>05000</v>
      </c>
      <c r="C105" t="str">
        <f>"1700"</f>
        <v>1700</v>
      </c>
      <c r="D105" t="str">
        <f>"24281"</f>
        <v>24281</v>
      </c>
      <c r="E105" t="s">
        <v>794</v>
      </c>
      <c r="F105" t="s">
        <v>342</v>
      </c>
      <c r="G105" t="str">
        <f>"GR0024281"</f>
        <v>GR0024281</v>
      </c>
      <c r="H105" t="str">
        <f>" 00"</f>
        <v xml:space="preserve"> 00</v>
      </c>
      <c r="I105">
        <v>0.01</v>
      </c>
      <c r="J105">
        <v>9999999.9900000002</v>
      </c>
      <c r="K105" t="s">
        <v>343</v>
      </c>
      <c r="L105" t="s">
        <v>27</v>
      </c>
      <c r="O105" t="s">
        <v>343</v>
      </c>
      <c r="P105" t="s">
        <v>107</v>
      </c>
      <c r="Q105" t="s">
        <v>107</v>
      </c>
      <c r="R105" t="s">
        <v>28</v>
      </c>
    </row>
    <row r="106" spans="1:18" x14ac:dyDescent="0.25">
      <c r="A106" t="str">
        <f>"25158"</f>
        <v>25158</v>
      </c>
      <c r="B106" t="str">
        <f>"01390"</f>
        <v>01390</v>
      </c>
      <c r="C106" t="str">
        <f>"1300"</f>
        <v>1300</v>
      </c>
      <c r="D106" t="str">
        <f>"25158"</f>
        <v>25158</v>
      </c>
      <c r="E106" t="s">
        <v>816</v>
      </c>
      <c r="F106" t="s">
        <v>109</v>
      </c>
      <c r="G106" t="str">
        <f>"GR0025158"</f>
        <v>GR0025158</v>
      </c>
      <c r="H106" t="str">
        <f>" 00"</f>
        <v xml:space="preserve"> 00</v>
      </c>
      <c r="I106">
        <v>0.01</v>
      </c>
      <c r="J106">
        <v>9999999.9900000002</v>
      </c>
      <c r="K106" t="s">
        <v>106</v>
      </c>
      <c r="L106" t="s">
        <v>104</v>
      </c>
      <c r="M106" t="s">
        <v>105</v>
      </c>
      <c r="O106" t="s">
        <v>106</v>
      </c>
      <c r="P106" t="s">
        <v>107</v>
      </c>
      <c r="Q106" t="s">
        <v>107</v>
      </c>
      <c r="R106" t="s">
        <v>108</v>
      </c>
    </row>
    <row r="107" spans="1:18" x14ac:dyDescent="0.25">
      <c r="A107" t="str">
        <f>"25164"</f>
        <v>25164</v>
      </c>
      <c r="B107" t="str">
        <f>"05040"</f>
        <v>05040</v>
      </c>
      <c r="C107" t="str">
        <f>"1200"</f>
        <v>1200</v>
      </c>
      <c r="D107" t="str">
        <f>"25164"</f>
        <v>25164</v>
      </c>
      <c r="E107" t="s">
        <v>819</v>
      </c>
      <c r="F107" t="s">
        <v>820</v>
      </c>
      <c r="G107" t="str">
        <f>"GR0025164"</f>
        <v>GR0025164</v>
      </c>
      <c r="H107" t="str">
        <f>" 00"</f>
        <v xml:space="preserve"> 00</v>
      </c>
      <c r="I107">
        <v>0.01</v>
      </c>
      <c r="J107">
        <v>9999999.9900000002</v>
      </c>
      <c r="K107" t="s">
        <v>359</v>
      </c>
      <c r="O107" t="s">
        <v>359</v>
      </c>
      <c r="P107" t="s">
        <v>107</v>
      </c>
      <c r="Q107" t="s">
        <v>107</v>
      </c>
      <c r="R107" t="s">
        <v>359</v>
      </c>
    </row>
    <row r="108" spans="1:18" x14ac:dyDescent="0.25">
      <c r="A108" t="str">
        <f>"25167"</f>
        <v>25167</v>
      </c>
      <c r="B108" t="str">
        <f>"05040"</f>
        <v>05040</v>
      </c>
      <c r="C108" t="str">
        <f>"1700"</f>
        <v>1700</v>
      </c>
      <c r="D108" t="str">
        <f>"25167"</f>
        <v>25167</v>
      </c>
      <c r="E108" t="s">
        <v>824</v>
      </c>
      <c r="F108" t="s">
        <v>820</v>
      </c>
      <c r="G108" t="str">
        <f>"GR0025167"</f>
        <v>GR0025167</v>
      </c>
      <c r="H108" t="str">
        <f>" 00"</f>
        <v xml:space="preserve"> 00</v>
      </c>
      <c r="I108">
        <v>0.01</v>
      </c>
      <c r="J108">
        <v>9999999.9900000002</v>
      </c>
      <c r="K108" t="s">
        <v>359</v>
      </c>
      <c r="O108" t="s">
        <v>359</v>
      </c>
      <c r="P108" t="s">
        <v>107</v>
      </c>
      <c r="Q108" t="s">
        <v>107</v>
      </c>
      <c r="R108" t="s">
        <v>359</v>
      </c>
    </row>
    <row r="109" spans="1:18" x14ac:dyDescent="0.25">
      <c r="A109" t="str">
        <f>"25174"</f>
        <v>25174</v>
      </c>
      <c r="B109" t="str">
        <f>"01800"</f>
        <v>01800</v>
      </c>
      <c r="C109" t="str">
        <f>"1100"</f>
        <v>1100</v>
      </c>
      <c r="D109" t="str">
        <f>"25174"</f>
        <v>25174</v>
      </c>
      <c r="E109" t="s">
        <v>832</v>
      </c>
      <c r="F109" t="s">
        <v>178</v>
      </c>
      <c r="G109" t="str">
        <f>"GR0025174"</f>
        <v>GR0025174</v>
      </c>
      <c r="H109" t="str">
        <f>" 00"</f>
        <v xml:space="preserve"> 00</v>
      </c>
      <c r="I109">
        <v>0.01</v>
      </c>
      <c r="J109">
        <v>9999999.9900000002</v>
      </c>
      <c r="K109" t="s">
        <v>179</v>
      </c>
      <c r="L109" t="s">
        <v>104</v>
      </c>
      <c r="M109" t="s">
        <v>105</v>
      </c>
      <c r="N109" t="s">
        <v>180</v>
      </c>
      <c r="O109" t="s">
        <v>833</v>
      </c>
      <c r="P109" t="s">
        <v>107</v>
      </c>
      <c r="Q109" t="s">
        <v>107</v>
      </c>
      <c r="R109" t="s">
        <v>108</v>
      </c>
    </row>
    <row r="110" spans="1:18" x14ac:dyDescent="0.25">
      <c r="A110" t="str">
        <f>"25179"</f>
        <v>25179</v>
      </c>
      <c r="B110" t="str">
        <f>"01830"</f>
        <v>01830</v>
      </c>
      <c r="C110" t="str">
        <f>"1300"</f>
        <v>1300</v>
      </c>
      <c r="D110" t="str">
        <f>"25179"</f>
        <v>25179</v>
      </c>
      <c r="E110" t="s">
        <v>838</v>
      </c>
      <c r="F110" t="s">
        <v>185</v>
      </c>
      <c r="G110" t="str">
        <f>"GR0025179"</f>
        <v>GR0025179</v>
      </c>
      <c r="H110" t="str">
        <f>" 00"</f>
        <v xml:space="preserve"> 00</v>
      </c>
      <c r="I110">
        <v>0.01</v>
      </c>
      <c r="J110">
        <v>9999999.9900000002</v>
      </c>
      <c r="K110" t="s">
        <v>104</v>
      </c>
      <c r="L110" t="s">
        <v>710</v>
      </c>
      <c r="M110" t="s">
        <v>106</v>
      </c>
      <c r="N110" t="s">
        <v>575</v>
      </c>
      <c r="O110" t="s">
        <v>710</v>
      </c>
      <c r="P110" t="s">
        <v>107</v>
      </c>
      <c r="Q110" t="s">
        <v>107</v>
      </c>
      <c r="R110" t="s">
        <v>108</v>
      </c>
    </row>
    <row r="111" spans="1:18" x14ac:dyDescent="0.25">
      <c r="A111" t="str">
        <f>"25181"</f>
        <v>25181</v>
      </c>
      <c r="B111" t="str">
        <f>"05040"</f>
        <v>05040</v>
      </c>
      <c r="C111" t="str">
        <f>"1700"</f>
        <v>1700</v>
      </c>
      <c r="D111" t="str">
        <f>"25181"</f>
        <v>25181</v>
      </c>
      <c r="E111" t="s">
        <v>840</v>
      </c>
      <c r="F111" t="s">
        <v>820</v>
      </c>
      <c r="G111" t="str">
        <f>"GR0025181"</f>
        <v>GR0025181</v>
      </c>
      <c r="H111" t="str">
        <f>" 00"</f>
        <v xml:space="preserve"> 00</v>
      </c>
      <c r="I111">
        <v>0.01</v>
      </c>
      <c r="J111">
        <v>9999999.9900000002</v>
      </c>
      <c r="K111" t="s">
        <v>359</v>
      </c>
      <c r="L111" t="s">
        <v>360</v>
      </c>
      <c r="M111" t="s">
        <v>514</v>
      </c>
      <c r="O111" t="s">
        <v>359</v>
      </c>
      <c r="P111" t="s">
        <v>107</v>
      </c>
      <c r="Q111" t="s">
        <v>107</v>
      </c>
      <c r="R111" t="s">
        <v>359</v>
      </c>
    </row>
    <row r="112" spans="1:18" x14ac:dyDescent="0.25">
      <c r="A112" t="str">
        <f>"25182"</f>
        <v>25182</v>
      </c>
      <c r="B112" t="str">
        <f>"01810"</f>
        <v>01810</v>
      </c>
      <c r="C112" t="str">
        <f>"1300"</f>
        <v>1300</v>
      </c>
      <c r="D112" t="str">
        <f>"25182"</f>
        <v>25182</v>
      </c>
      <c r="E112" t="s">
        <v>841</v>
      </c>
      <c r="F112" t="s">
        <v>182</v>
      </c>
      <c r="G112" t="str">
        <f>"GR0025182"</f>
        <v>GR0025182</v>
      </c>
      <c r="H112" t="str">
        <f>" 00"</f>
        <v xml:space="preserve"> 00</v>
      </c>
      <c r="I112">
        <v>0.01</v>
      </c>
      <c r="J112">
        <v>9999999.9900000002</v>
      </c>
      <c r="K112" t="s">
        <v>183</v>
      </c>
      <c r="L112" t="s">
        <v>104</v>
      </c>
      <c r="M112" t="s">
        <v>710</v>
      </c>
      <c r="N112" t="s">
        <v>106</v>
      </c>
      <c r="O112" t="s">
        <v>842</v>
      </c>
      <c r="P112" t="s">
        <v>107</v>
      </c>
      <c r="Q112" t="s">
        <v>107</v>
      </c>
      <c r="R112" t="s">
        <v>108</v>
      </c>
    </row>
    <row r="113" spans="1:18" x14ac:dyDescent="0.25">
      <c r="A113" t="str">
        <f>"30105"</f>
        <v>30105</v>
      </c>
      <c r="B113" t="str">
        <f>"05040"</f>
        <v>05040</v>
      </c>
      <c r="C113" t="str">
        <f>"1930"</f>
        <v>1930</v>
      </c>
      <c r="D113" t="str">
        <f>"05040"</f>
        <v>05040</v>
      </c>
      <c r="E113" t="s">
        <v>853</v>
      </c>
      <c r="F113" t="s">
        <v>820</v>
      </c>
      <c r="G113" t="str">
        <f>""</f>
        <v/>
      </c>
      <c r="H113" t="str">
        <f>" 00"</f>
        <v xml:space="preserve"> 00</v>
      </c>
      <c r="I113">
        <v>0.01</v>
      </c>
      <c r="J113">
        <v>9999999.9900000002</v>
      </c>
      <c r="K113" t="s">
        <v>359</v>
      </c>
      <c r="L113" t="s">
        <v>360</v>
      </c>
      <c r="P113" t="s">
        <v>107</v>
      </c>
      <c r="Q113" t="s">
        <v>107</v>
      </c>
      <c r="R113" t="s">
        <v>359</v>
      </c>
    </row>
    <row r="114" spans="1:18" x14ac:dyDescent="0.25">
      <c r="A114" t="str">
        <f>"30105"</f>
        <v>30105</v>
      </c>
      <c r="B114" t="str">
        <f>"05050"</f>
        <v>05050</v>
      </c>
      <c r="C114" t="str">
        <f>"1930"</f>
        <v>1930</v>
      </c>
      <c r="D114" t="str">
        <f>"05050"</f>
        <v>05050</v>
      </c>
      <c r="E114" t="s">
        <v>853</v>
      </c>
      <c r="F114" t="s">
        <v>513</v>
      </c>
      <c r="G114" t="str">
        <f>""</f>
        <v/>
      </c>
      <c r="H114" t="str">
        <f>" 00"</f>
        <v xml:space="preserve"> 00</v>
      </c>
      <c r="I114">
        <v>0.01</v>
      </c>
      <c r="J114">
        <v>9999999.9900000002</v>
      </c>
      <c r="K114" t="s">
        <v>359</v>
      </c>
      <c r="L114" t="s">
        <v>360</v>
      </c>
      <c r="P114" t="s">
        <v>107</v>
      </c>
      <c r="Q114" t="s">
        <v>107</v>
      </c>
      <c r="R114" t="s">
        <v>359</v>
      </c>
    </row>
    <row r="115" spans="1:18" x14ac:dyDescent="0.25">
      <c r="A115" t="str">
        <f>"30110"</f>
        <v>30110</v>
      </c>
      <c r="B115" t="str">
        <f>"05000"</f>
        <v>05000</v>
      </c>
      <c r="C115" t="str">
        <f>"1930"</f>
        <v>1930</v>
      </c>
      <c r="D115" t="str">
        <f>""</f>
        <v/>
      </c>
      <c r="E115" t="s">
        <v>854</v>
      </c>
      <c r="F115" t="s">
        <v>342</v>
      </c>
      <c r="G115" t="str">
        <f>""</f>
        <v/>
      </c>
      <c r="H115" t="str">
        <f>" 00"</f>
        <v xml:space="preserve"> 00</v>
      </c>
      <c r="I115">
        <v>0.01</v>
      </c>
      <c r="J115">
        <v>9999999.9900000002</v>
      </c>
      <c r="K115" t="s">
        <v>343</v>
      </c>
      <c r="L115" t="s">
        <v>27</v>
      </c>
      <c r="P115" t="s">
        <v>107</v>
      </c>
      <c r="Q115" t="s">
        <v>107</v>
      </c>
      <c r="R115" t="s">
        <v>28</v>
      </c>
    </row>
    <row r="116" spans="1:18" x14ac:dyDescent="0.25">
      <c r="A116" t="str">
        <f>"31010"</f>
        <v>31010</v>
      </c>
      <c r="B116" t="str">
        <f>"05170"</f>
        <v>05170</v>
      </c>
      <c r="C116" t="str">
        <f>"1921"</f>
        <v>1921</v>
      </c>
      <c r="D116" t="str">
        <f>"05170A"</f>
        <v>05170A</v>
      </c>
      <c r="E116" t="s">
        <v>855</v>
      </c>
      <c r="F116" t="s">
        <v>855</v>
      </c>
      <c r="G116" t="str">
        <f>""</f>
        <v/>
      </c>
      <c r="H116" t="str">
        <f>" 10"</f>
        <v xml:space="preserve"> 10</v>
      </c>
      <c r="I116">
        <v>0.01</v>
      </c>
      <c r="J116">
        <v>500</v>
      </c>
      <c r="K116" t="s">
        <v>857</v>
      </c>
      <c r="P116" t="s">
        <v>107</v>
      </c>
      <c r="Q116" t="s">
        <v>107</v>
      </c>
      <c r="R116" t="s">
        <v>857</v>
      </c>
    </row>
    <row r="117" spans="1:18" x14ac:dyDescent="0.25">
      <c r="A117" t="str">
        <f>"31010"</f>
        <v>31010</v>
      </c>
      <c r="B117" t="str">
        <f>"05170"</f>
        <v>05170</v>
      </c>
      <c r="C117" t="str">
        <f>"1921"</f>
        <v>1921</v>
      </c>
      <c r="D117" t="str">
        <f>"05170A"</f>
        <v>05170A</v>
      </c>
      <c r="E117" t="s">
        <v>855</v>
      </c>
      <c r="F117" t="s">
        <v>855</v>
      </c>
      <c r="G117" t="str">
        <f>""</f>
        <v/>
      </c>
      <c r="H117" t="str">
        <f>" 20"</f>
        <v xml:space="preserve"> 20</v>
      </c>
      <c r="I117">
        <v>500.01</v>
      </c>
      <c r="J117">
        <v>9999999.9900000002</v>
      </c>
      <c r="K117" t="s">
        <v>343</v>
      </c>
      <c r="L117" t="s">
        <v>354</v>
      </c>
      <c r="M117" t="s">
        <v>858</v>
      </c>
      <c r="P117" t="s">
        <v>107</v>
      </c>
      <c r="Q117" t="s">
        <v>107</v>
      </c>
      <c r="R117" t="s">
        <v>857</v>
      </c>
    </row>
    <row r="118" spans="1:18" x14ac:dyDescent="0.25">
      <c r="A118" t="str">
        <f>"31010"</f>
        <v>31010</v>
      </c>
      <c r="B118" t="str">
        <f>"05175"</f>
        <v>05175</v>
      </c>
      <c r="C118" t="str">
        <f>"1921"</f>
        <v>1921</v>
      </c>
      <c r="D118" t="str">
        <f>""</f>
        <v/>
      </c>
      <c r="E118" t="s">
        <v>855</v>
      </c>
      <c r="F118" t="s">
        <v>859</v>
      </c>
      <c r="G118" t="str">
        <f>""</f>
        <v/>
      </c>
      <c r="H118" t="str">
        <f>" 00"</f>
        <v xml:space="preserve"> 00</v>
      </c>
      <c r="I118">
        <v>0.01</v>
      </c>
      <c r="J118">
        <v>9999999.9900000002</v>
      </c>
      <c r="K118" t="s">
        <v>343</v>
      </c>
      <c r="L118" t="s">
        <v>354</v>
      </c>
      <c r="M118" t="s">
        <v>858</v>
      </c>
      <c r="P118" t="s">
        <v>107</v>
      </c>
      <c r="Q118" t="s">
        <v>107</v>
      </c>
      <c r="R118" t="s">
        <v>857</v>
      </c>
    </row>
    <row r="119" spans="1:18" x14ac:dyDescent="0.25">
      <c r="A119" t="str">
        <f>"31010"</f>
        <v>31010</v>
      </c>
      <c r="B119" t="str">
        <f>"05190"</f>
        <v>05190</v>
      </c>
      <c r="C119" t="str">
        <f>"1921"</f>
        <v>1921</v>
      </c>
      <c r="D119" t="str">
        <f>"05190"</f>
        <v>05190</v>
      </c>
      <c r="E119" t="s">
        <v>855</v>
      </c>
      <c r="F119" t="s">
        <v>860</v>
      </c>
      <c r="G119" t="str">
        <f>""</f>
        <v/>
      </c>
      <c r="H119" t="str">
        <f>" 10"</f>
        <v xml:space="preserve"> 10</v>
      </c>
      <c r="I119">
        <v>0.01</v>
      </c>
      <c r="J119">
        <v>500</v>
      </c>
      <c r="K119" t="s">
        <v>857</v>
      </c>
      <c r="P119" t="s">
        <v>107</v>
      </c>
      <c r="Q119" t="s">
        <v>107</v>
      </c>
      <c r="R119" t="s">
        <v>857</v>
      </c>
    </row>
    <row r="120" spans="1:18" x14ac:dyDescent="0.25">
      <c r="A120" t="str">
        <f>"31010"</f>
        <v>31010</v>
      </c>
      <c r="B120" t="str">
        <f>"05190"</f>
        <v>05190</v>
      </c>
      <c r="C120" t="str">
        <f>"1921"</f>
        <v>1921</v>
      </c>
      <c r="D120" t="str">
        <f>"05190"</f>
        <v>05190</v>
      </c>
      <c r="E120" t="s">
        <v>855</v>
      </c>
      <c r="F120" t="s">
        <v>860</v>
      </c>
      <c r="G120" t="str">
        <f>""</f>
        <v/>
      </c>
      <c r="H120" t="str">
        <f>" 20"</f>
        <v xml:space="preserve"> 20</v>
      </c>
      <c r="I120">
        <v>500.01</v>
      </c>
      <c r="J120">
        <v>9999999.9900000002</v>
      </c>
      <c r="K120" t="s">
        <v>343</v>
      </c>
      <c r="L120" t="s">
        <v>354</v>
      </c>
      <c r="M120" t="s">
        <v>858</v>
      </c>
      <c r="P120" t="s">
        <v>107</v>
      </c>
      <c r="Q120" t="s">
        <v>107</v>
      </c>
      <c r="R120" t="s">
        <v>857</v>
      </c>
    </row>
    <row r="121" spans="1:18" x14ac:dyDescent="0.25">
      <c r="A121" t="str">
        <f>"31010"</f>
        <v>31010</v>
      </c>
      <c r="B121" t="str">
        <f>"05220"</f>
        <v>05220</v>
      </c>
      <c r="C121" t="str">
        <f>"1921"</f>
        <v>1921</v>
      </c>
      <c r="D121" t="str">
        <f>"05220"</f>
        <v>05220</v>
      </c>
      <c r="E121" t="s">
        <v>855</v>
      </c>
      <c r="F121" t="s">
        <v>861</v>
      </c>
      <c r="G121" t="str">
        <f>""</f>
        <v/>
      </c>
      <c r="H121" t="str">
        <f>" 10"</f>
        <v xml:space="preserve"> 10</v>
      </c>
      <c r="I121">
        <v>0.01</v>
      </c>
      <c r="J121">
        <v>500</v>
      </c>
      <c r="K121" t="s">
        <v>857</v>
      </c>
      <c r="P121" t="s">
        <v>107</v>
      </c>
      <c r="Q121" t="s">
        <v>107</v>
      </c>
      <c r="R121" t="s">
        <v>857</v>
      </c>
    </row>
    <row r="122" spans="1:18" x14ac:dyDescent="0.25">
      <c r="A122" t="str">
        <f>"31010"</f>
        <v>31010</v>
      </c>
      <c r="B122" t="str">
        <f>"05220"</f>
        <v>05220</v>
      </c>
      <c r="C122" t="str">
        <f>"1921"</f>
        <v>1921</v>
      </c>
      <c r="D122" t="str">
        <f>"05220"</f>
        <v>05220</v>
      </c>
      <c r="E122" t="s">
        <v>855</v>
      </c>
      <c r="F122" t="s">
        <v>861</v>
      </c>
      <c r="G122" t="str">
        <f>""</f>
        <v/>
      </c>
      <c r="H122" t="str">
        <f>" 20"</f>
        <v xml:space="preserve"> 20</v>
      </c>
      <c r="I122">
        <v>500.01</v>
      </c>
      <c r="J122">
        <v>9999999.9900000002</v>
      </c>
      <c r="K122" t="s">
        <v>343</v>
      </c>
      <c r="L122" t="s">
        <v>354</v>
      </c>
      <c r="M122" t="s">
        <v>858</v>
      </c>
      <c r="P122" t="s">
        <v>107</v>
      </c>
      <c r="Q122" t="s">
        <v>107</v>
      </c>
      <c r="R122" t="s">
        <v>857</v>
      </c>
    </row>
    <row r="123" spans="1:18" x14ac:dyDescent="0.25">
      <c r="A123" t="str">
        <f>"31015"</f>
        <v>31015</v>
      </c>
      <c r="B123" t="str">
        <f>"05170"</f>
        <v>05170</v>
      </c>
      <c r="C123" t="str">
        <f>"1921"</f>
        <v>1921</v>
      </c>
      <c r="D123" t="str">
        <f>"05170B"</f>
        <v>05170B</v>
      </c>
      <c r="E123" t="s">
        <v>862</v>
      </c>
      <c r="F123" t="s">
        <v>855</v>
      </c>
      <c r="G123" t="str">
        <f>""</f>
        <v/>
      </c>
      <c r="H123" t="str">
        <f>" 10"</f>
        <v xml:space="preserve"> 10</v>
      </c>
      <c r="I123">
        <v>0.01</v>
      </c>
      <c r="J123">
        <v>500</v>
      </c>
      <c r="K123" t="s">
        <v>857</v>
      </c>
      <c r="P123" t="s">
        <v>107</v>
      </c>
      <c r="Q123" t="s">
        <v>107</v>
      </c>
      <c r="R123" t="s">
        <v>857</v>
      </c>
    </row>
    <row r="124" spans="1:18" x14ac:dyDescent="0.25">
      <c r="A124" t="str">
        <f>"31015"</f>
        <v>31015</v>
      </c>
      <c r="B124" t="str">
        <f>"05170"</f>
        <v>05170</v>
      </c>
      <c r="C124" t="str">
        <f>"1921"</f>
        <v>1921</v>
      </c>
      <c r="D124" t="str">
        <f>"05170B"</f>
        <v>05170B</v>
      </c>
      <c r="E124" t="s">
        <v>862</v>
      </c>
      <c r="F124" t="s">
        <v>855</v>
      </c>
      <c r="G124" t="str">
        <f>""</f>
        <v/>
      </c>
      <c r="H124" t="str">
        <f>" 20"</f>
        <v xml:space="preserve"> 20</v>
      </c>
      <c r="I124">
        <v>500.01</v>
      </c>
      <c r="J124">
        <v>9999999.9900000002</v>
      </c>
      <c r="K124" t="s">
        <v>343</v>
      </c>
      <c r="L124" t="s">
        <v>354</v>
      </c>
      <c r="M124" t="s">
        <v>858</v>
      </c>
      <c r="P124" t="s">
        <v>107</v>
      </c>
      <c r="Q124" t="s">
        <v>107</v>
      </c>
      <c r="R124" t="s">
        <v>857</v>
      </c>
    </row>
    <row r="125" spans="1:18" x14ac:dyDescent="0.25">
      <c r="A125" t="str">
        <f>"31049"</f>
        <v>31049</v>
      </c>
      <c r="B125" t="str">
        <f>"03170"</f>
        <v>03170</v>
      </c>
      <c r="C125" t="str">
        <f>"1921"</f>
        <v>1921</v>
      </c>
      <c r="D125" t="str">
        <f>"31049"</f>
        <v>31049</v>
      </c>
      <c r="E125" t="s">
        <v>863</v>
      </c>
      <c r="F125" t="s">
        <v>267</v>
      </c>
      <c r="G125" t="str">
        <f>""</f>
        <v/>
      </c>
      <c r="H125" t="str">
        <f>" 00"</f>
        <v xml:space="preserve"> 00</v>
      </c>
      <c r="I125">
        <v>0.01</v>
      </c>
      <c r="J125">
        <v>9999999.9900000002</v>
      </c>
      <c r="K125" t="s">
        <v>268</v>
      </c>
      <c r="L125" t="s">
        <v>269</v>
      </c>
      <c r="P125" t="s">
        <v>107</v>
      </c>
      <c r="Q125" t="s">
        <v>107</v>
      </c>
      <c r="R125" t="s">
        <v>270</v>
      </c>
    </row>
    <row r="126" spans="1:18" x14ac:dyDescent="0.25">
      <c r="A126" t="str">
        <f>"31105"</f>
        <v>31105</v>
      </c>
      <c r="B126" t="str">
        <f>"02000"</f>
        <v>02000</v>
      </c>
      <c r="C126" t="str">
        <f>"1930"</f>
        <v>1930</v>
      </c>
      <c r="D126" t="str">
        <f>"31105"</f>
        <v>31105</v>
      </c>
      <c r="E126" t="s">
        <v>866</v>
      </c>
      <c r="F126" t="s">
        <v>187</v>
      </c>
      <c r="G126" t="str">
        <f>""</f>
        <v/>
      </c>
      <c r="H126" t="str">
        <f>" 00"</f>
        <v xml:space="preserve"> 00</v>
      </c>
      <c r="I126">
        <v>0.01</v>
      </c>
      <c r="J126">
        <v>9999999.9900000002</v>
      </c>
      <c r="K126" t="s">
        <v>188</v>
      </c>
      <c r="L126" t="s">
        <v>208</v>
      </c>
      <c r="P126" t="s">
        <v>107</v>
      </c>
      <c r="Q126" t="s">
        <v>107</v>
      </c>
      <c r="R126" t="s">
        <v>190</v>
      </c>
    </row>
    <row r="127" spans="1:18" x14ac:dyDescent="0.25">
      <c r="A127" t="str">
        <f>"32105"</f>
        <v>32105</v>
      </c>
      <c r="B127" t="str">
        <f>"02120"</f>
        <v>02120</v>
      </c>
      <c r="C127" t="str">
        <f>"1930"</f>
        <v>1930</v>
      </c>
      <c r="D127" t="str">
        <f>"02120B"</f>
        <v>02120B</v>
      </c>
      <c r="E127" t="s">
        <v>871</v>
      </c>
      <c r="F127" t="s">
        <v>207</v>
      </c>
      <c r="G127" t="str">
        <f>""</f>
        <v/>
      </c>
      <c r="H127" t="str">
        <f>" 00"</f>
        <v xml:space="preserve"> 00</v>
      </c>
      <c r="I127">
        <v>0.01</v>
      </c>
      <c r="J127">
        <v>9999999.9900000002</v>
      </c>
      <c r="K127" t="s">
        <v>208</v>
      </c>
      <c r="L127" t="s">
        <v>209</v>
      </c>
      <c r="P127" t="s">
        <v>107</v>
      </c>
      <c r="Q127" t="s">
        <v>107</v>
      </c>
      <c r="R127" t="s">
        <v>210</v>
      </c>
    </row>
    <row r="128" spans="1:18" x14ac:dyDescent="0.25">
      <c r="A128" t="str">
        <f>"32115"</f>
        <v>32115</v>
      </c>
      <c r="B128" t="str">
        <f>"02000"</f>
        <v>02000</v>
      </c>
      <c r="C128" t="str">
        <f>"1930"</f>
        <v>1930</v>
      </c>
      <c r="D128" t="str">
        <f>"32115"</f>
        <v>32115</v>
      </c>
      <c r="E128" t="s">
        <v>872</v>
      </c>
      <c r="F128" t="s">
        <v>187</v>
      </c>
      <c r="G128" t="str">
        <f>""</f>
        <v/>
      </c>
      <c r="H128" t="str">
        <f>" 00"</f>
        <v xml:space="preserve"> 00</v>
      </c>
      <c r="I128">
        <v>0.01</v>
      </c>
      <c r="J128">
        <v>9999999.9900000002</v>
      </c>
      <c r="K128" t="s">
        <v>188</v>
      </c>
      <c r="L128" t="s">
        <v>208</v>
      </c>
      <c r="P128" t="s">
        <v>107</v>
      </c>
      <c r="Q128" t="s">
        <v>107</v>
      </c>
      <c r="R128" t="s">
        <v>190</v>
      </c>
    </row>
    <row r="129" spans="1:18" x14ac:dyDescent="0.25">
      <c r="A129" t="str">
        <f>"35015"</f>
        <v>35015</v>
      </c>
      <c r="B129" t="str">
        <f>"02120"</f>
        <v>02120</v>
      </c>
      <c r="C129" t="str">
        <f>"1930"</f>
        <v>1930</v>
      </c>
      <c r="D129" t="str">
        <f>"35015"</f>
        <v>35015</v>
      </c>
      <c r="E129" t="s">
        <v>886</v>
      </c>
      <c r="F129" t="s">
        <v>207</v>
      </c>
      <c r="G129" t="str">
        <f>""</f>
        <v/>
      </c>
      <c r="H129" t="str">
        <f>" 00"</f>
        <v xml:space="preserve"> 00</v>
      </c>
      <c r="I129">
        <v>0.01</v>
      </c>
      <c r="J129">
        <v>9999999.9900000002</v>
      </c>
      <c r="K129" t="s">
        <v>208</v>
      </c>
      <c r="L129" t="s">
        <v>209</v>
      </c>
      <c r="P129" t="s">
        <v>107</v>
      </c>
      <c r="Q129" t="s">
        <v>107</v>
      </c>
      <c r="R129" t="s">
        <v>210</v>
      </c>
    </row>
    <row r="130" spans="1:18" x14ac:dyDescent="0.25">
      <c r="A130" t="str">
        <f>"35020"</f>
        <v>35020</v>
      </c>
      <c r="B130" t="str">
        <f>"02120"</f>
        <v>02120</v>
      </c>
      <c r="C130" t="str">
        <f>"1930"</f>
        <v>1930</v>
      </c>
      <c r="D130" t="str">
        <f>"35020"</f>
        <v>35020</v>
      </c>
      <c r="E130" t="s">
        <v>887</v>
      </c>
      <c r="F130" t="s">
        <v>207</v>
      </c>
      <c r="G130" t="str">
        <f>""</f>
        <v/>
      </c>
      <c r="H130" t="str">
        <f>" 00"</f>
        <v xml:space="preserve"> 00</v>
      </c>
      <c r="I130">
        <v>0.01</v>
      </c>
      <c r="J130">
        <v>9999999.9900000002</v>
      </c>
      <c r="K130" t="s">
        <v>208</v>
      </c>
      <c r="L130" t="s">
        <v>209</v>
      </c>
      <c r="P130" t="s">
        <v>107</v>
      </c>
      <c r="Q130" t="s">
        <v>107</v>
      </c>
      <c r="R130" t="s">
        <v>210</v>
      </c>
    </row>
    <row r="131" spans="1:18" x14ac:dyDescent="0.25">
      <c r="A131" t="str">
        <f>"35115"</f>
        <v>35115</v>
      </c>
      <c r="B131" t="str">
        <f>"02000"</f>
        <v>02000</v>
      </c>
      <c r="C131" t="str">
        <f>"1930"</f>
        <v>1930</v>
      </c>
      <c r="D131" t="str">
        <f>"35115"</f>
        <v>35115</v>
      </c>
      <c r="E131" t="s">
        <v>890</v>
      </c>
      <c r="F131" t="s">
        <v>187</v>
      </c>
      <c r="G131" t="str">
        <f>""</f>
        <v/>
      </c>
      <c r="H131" t="str">
        <f>" 00"</f>
        <v xml:space="preserve"> 00</v>
      </c>
      <c r="I131">
        <v>0.01</v>
      </c>
      <c r="J131">
        <v>9999999.9900000002</v>
      </c>
      <c r="K131" t="s">
        <v>188</v>
      </c>
      <c r="L131" t="s">
        <v>208</v>
      </c>
      <c r="P131" t="s">
        <v>107</v>
      </c>
      <c r="Q131" t="s">
        <v>107</v>
      </c>
      <c r="R131" t="s">
        <v>190</v>
      </c>
    </row>
    <row r="132" spans="1:18" x14ac:dyDescent="0.25">
      <c r="A132" t="str">
        <f>"35236"</f>
        <v>35236</v>
      </c>
      <c r="B132" t="str">
        <f>"01900"</f>
        <v>01900</v>
      </c>
      <c r="C132" t="str">
        <f>"1930"</f>
        <v>1930</v>
      </c>
      <c r="D132" t="str">
        <f>"35236"</f>
        <v>35236</v>
      </c>
      <c r="E132" t="s">
        <v>892</v>
      </c>
      <c r="F132" t="s">
        <v>893</v>
      </c>
      <c r="G132" t="str">
        <f>"GN0035236"</f>
        <v>GN0035236</v>
      </c>
      <c r="H132" t="str">
        <f>" 00"</f>
        <v xml:space="preserve"> 00</v>
      </c>
      <c r="I132">
        <v>0.01</v>
      </c>
      <c r="J132">
        <v>9999999.9900000002</v>
      </c>
      <c r="K132" t="s">
        <v>104</v>
      </c>
      <c r="L132" t="s">
        <v>105</v>
      </c>
      <c r="M132" t="s">
        <v>106</v>
      </c>
      <c r="N132" t="s">
        <v>894</v>
      </c>
      <c r="O132" t="s">
        <v>104</v>
      </c>
      <c r="P132" t="s">
        <v>107</v>
      </c>
      <c r="Q132" t="s">
        <v>107</v>
      </c>
      <c r="R132" t="s">
        <v>108</v>
      </c>
    </row>
    <row r="133" spans="1:18" x14ac:dyDescent="0.25">
      <c r="A133" t="str">
        <f>"84002"</f>
        <v>84002</v>
      </c>
      <c r="B133" t="str">
        <f>"07020"</f>
        <v>07020</v>
      </c>
      <c r="C133" t="str">
        <f>"1700"</f>
        <v>1700</v>
      </c>
      <c r="D133" t="str">
        <f>"84002"</f>
        <v>84002</v>
      </c>
      <c r="E133" t="s">
        <v>903</v>
      </c>
      <c r="F133" t="s">
        <v>904</v>
      </c>
      <c r="G133" t="str">
        <f>""</f>
        <v/>
      </c>
      <c r="H133" t="str">
        <f>" 00"</f>
        <v xml:space="preserve"> 00</v>
      </c>
      <c r="I133">
        <v>0.01</v>
      </c>
      <c r="J133">
        <v>9999999.9900000002</v>
      </c>
      <c r="K133" t="s">
        <v>365</v>
      </c>
      <c r="L133" t="s">
        <v>478</v>
      </c>
      <c r="P133" t="s">
        <v>107</v>
      </c>
      <c r="Q133" t="s">
        <v>107</v>
      </c>
      <c r="R133" t="s">
        <v>365</v>
      </c>
    </row>
    <row r="134" spans="1:18" x14ac:dyDescent="0.25">
      <c r="A134" t="str">
        <f>"84004"</f>
        <v>84004</v>
      </c>
      <c r="B134" t="str">
        <f>"07020"</f>
        <v>07020</v>
      </c>
      <c r="C134" t="str">
        <f>"1700"</f>
        <v>1700</v>
      </c>
      <c r="D134" t="str">
        <f>"84004"</f>
        <v>84004</v>
      </c>
      <c r="E134" t="s">
        <v>905</v>
      </c>
      <c r="F134" t="s">
        <v>904</v>
      </c>
      <c r="G134" t="str">
        <f>""</f>
        <v/>
      </c>
      <c r="H134" t="str">
        <f>" 00"</f>
        <v xml:space="preserve"> 00</v>
      </c>
      <c r="I134">
        <v>0.01</v>
      </c>
      <c r="J134">
        <v>9999999.9900000002</v>
      </c>
      <c r="K134" t="s">
        <v>906</v>
      </c>
      <c r="L134" t="s">
        <v>347</v>
      </c>
      <c r="P134" t="s">
        <v>107</v>
      </c>
      <c r="Q134" t="s">
        <v>107</v>
      </c>
      <c r="R134" t="s">
        <v>907</v>
      </c>
    </row>
    <row r="135" spans="1:18" x14ac:dyDescent="0.25">
      <c r="A135" t="str">
        <f>"84005"</f>
        <v>84005</v>
      </c>
      <c r="B135" t="str">
        <f>"07020"</f>
        <v>07020</v>
      </c>
      <c r="C135" t="str">
        <f>"1700"</f>
        <v>1700</v>
      </c>
      <c r="D135" t="str">
        <f>"84005"</f>
        <v>84005</v>
      </c>
      <c r="E135" t="s">
        <v>908</v>
      </c>
      <c r="F135" t="s">
        <v>904</v>
      </c>
      <c r="G135" t="str">
        <f>""</f>
        <v/>
      </c>
      <c r="H135" t="str">
        <f>" 00"</f>
        <v xml:space="preserve"> 00</v>
      </c>
      <c r="I135">
        <v>0.01</v>
      </c>
      <c r="J135">
        <v>9999999.9900000002</v>
      </c>
      <c r="K135" t="s">
        <v>909</v>
      </c>
      <c r="L135" t="s">
        <v>179</v>
      </c>
      <c r="P135" t="s">
        <v>107</v>
      </c>
      <c r="Q135" t="s">
        <v>107</v>
      </c>
      <c r="R135" t="s">
        <v>365</v>
      </c>
    </row>
    <row r="136" spans="1:18" x14ac:dyDescent="0.25">
      <c r="A136" t="str">
        <f>"84006"</f>
        <v>84006</v>
      </c>
      <c r="B136" t="str">
        <f>"07020"</f>
        <v>07020</v>
      </c>
      <c r="C136" t="str">
        <f>"1700"</f>
        <v>1700</v>
      </c>
      <c r="D136" t="str">
        <f>"84006"</f>
        <v>84006</v>
      </c>
      <c r="E136" t="s">
        <v>910</v>
      </c>
      <c r="F136" t="s">
        <v>904</v>
      </c>
      <c r="G136" t="str">
        <f>""</f>
        <v/>
      </c>
      <c r="H136" t="str">
        <f>" 00"</f>
        <v xml:space="preserve"> 00</v>
      </c>
      <c r="I136">
        <v>0.01</v>
      </c>
      <c r="J136">
        <v>9999999.9900000002</v>
      </c>
      <c r="K136" t="s">
        <v>365</v>
      </c>
      <c r="L136" t="s">
        <v>478</v>
      </c>
      <c r="P136" t="s">
        <v>107</v>
      </c>
      <c r="Q136" t="s">
        <v>107</v>
      </c>
      <c r="R136" t="s">
        <v>365</v>
      </c>
    </row>
    <row r="137" spans="1:18" x14ac:dyDescent="0.25">
      <c r="A137" t="str">
        <f>"84007"</f>
        <v>84007</v>
      </c>
      <c r="B137" t="str">
        <f>"07020"</f>
        <v>07020</v>
      </c>
      <c r="C137" t="str">
        <f>"1700"</f>
        <v>1700</v>
      </c>
      <c r="D137" t="str">
        <f>"84007"</f>
        <v>84007</v>
      </c>
      <c r="E137" t="s">
        <v>911</v>
      </c>
      <c r="F137" t="s">
        <v>904</v>
      </c>
      <c r="G137" t="str">
        <f>""</f>
        <v/>
      </c>
      <c r="H137" t="str">
        <f>" 00"</f>
        <v xml:space="preserve"> 00</v>
      </c>
      <c r="I137">
        <v>0.01</v>
      </c>
      <c r="J137">
        <v>9999999.9900000002</v>
      </c>
      <c r="K137" t="s">
        <v>86</v>
      </c>
      <c r="L137" t="s">
        <v>87</v>
      </c>
      <c r="M137" t="s">
        <v>88</v>
      </c>
      <c r="P137" t="s">
        <v>107</v>
      </c>
      <c r="Q137" t="s">
        <v>107</v>
      </c>
      <c r="R137" t="s">
        <v>89</v>
      </c>
    </row>
    <row r="138" spans="1:18" x14ac:dyDescent="0.25">
      <c r="A138" t="str">
        <f>"84008"</f>
        <v>84008</v>
      </c>
      <c r="B138" t="str">
        <f>"07020"</f>
        <v>07020</v>
      </c>
      <c r="C138" t="str">
        <f>"1700"</f>
        <v>1700</v>
      </c>
      <c r="D138" t="str">
        <f>"84008"</f>
        <v>84008</v>
      </c>
      <c r="E138" t="s">
        <v>912</v>
      </c>
      <c r="F138" t="s">
        <v>904</v>
      </c>
      <c r="G138" t="str">
        <f>""</f>
        <v/>
      </c>
      <c r="H138" t="str">
        <f>" 00"</f>
        <v xml:space="preserve"> 00</v>
      </c>
      <c r="I138">
        <v>0.01</v>
      </c>
      <c r="J138">
        <v>9999999.9900000002</v>
      </c>
      <c r="K138" t="s">
        <v>57</v>
      </c>
      <c r="L138" t="s">
        <v>59</v>
      </c>
      <c r="P138" t="s">
        <v>107</v>
      </c>
      <c r="Q138" t="s">
        <v>107</v>
      </c>
      <c r="R138" t="s">
        <v>57</v>
      </c>
    </row>
    <row r="139" spans="1:18" x14ac:dyDescent="0.25">
      <c r="A139" t="str">
        <f>"84009"</f>
        <v>84009</v>
      </c>
      <c r="B139" t="str">
        <f>"07020"</f>
        <v>07020</v>
      </c>
      <c r="C139" t="str">
        <f>"1700"</f>
        <v>1700</v>
      </c>
      <c r="D139" t="str">
        <f>"84009"</f>
        <v>84009</v>
      </c>
      <c r="E139" t="s">
        <v>913</v>
      </c>
      <c r="F139" t="s">
        <v>904</v>
      </c>
      <c r="G139" t="str">
        <f>""</f>
        <v/>
      </c>
      <c r="H139" t="str">
        <f>" 00"</f>
        <v xml:space="preserve"> 00</v>
      </c>
      <c r="I139">
        <v>0.01</v>
      </c>
      <c r="J139">
        <v>9999999.9900000002</v>
      </c>
      <c r="K139" t="s">
        <v>162</v>
      </c>
      <c r="L139" t="s">
        <v>164</v>
      </c>
      <c r="M139" t="s">
        <v>140</v>
      </c>
      <c r="P139" t="s">
        <v>107</v>
      </c>
      <c r="Q139" t="s">
        <v>107</v>
      </c>
      <c r="R139" t="s">
        <v>139</v>
      </c>
    </row>
    <row r="140" spans="1:18" x14ac:dyDescent="0.25">
      <c r="A140" t="str">
        <f>"84010"</f>
        <v>84010</v>
      </c>
      <c r="B140" t="str">
        <f>"07020"</f>
        <v>07020</v>
      </c>
      <c r="C140" t="str">
        <f>"1700"</f>
        <v>1700</v>
      </c>
      <c r="D140" t="str">
        <f>"84010"</f>
        <v>84010</v>
      </c>
      <c r="E140" t="s">
        <v>914</v>
      </c>
      <c r="F140" t="s">
        <v>904</v>
      </c>
      <c r="G140" t="str">
        <f>""</f>
        <v/>
      </c>
      <c r="H140" t="str">
        <f>" 00"</f>
        <v xml:space="preserve"> 00</v>
      </c>
      <c r="I140">
        <v>0.01</v>
      </c>
      <c r="J140">
        <v>9999999.9900000002</v>
      </c>
      <c r="K140" t="s">
        <v>105</v>
      </c>
      <c r="L140" t="s">
        <v>915</v>
      </c>
      <c r="P140" t="s">
        <v>107</v>
      </c>
      <c r="Q140" t="s">
        <v>107</v>
      </c>
      <c r="R140" t="s">
        <v>108</v>
      </c>
    </row>
    <row r="141" spans="1:18" x14ac:dyDescent="0.25">
      <c r="A141" t="str">
        <f>"84013"</f>
        <v>84013</v>
      </c>
      <c r="B141" t="str">
        <f>"07020"</f>
        <v>07020</v>
      </c>
      <c r="C141" t="str">
        <f>"1700"</f>
        <v>1700</v>
      </c>
      <c r="D141" t="str">
        <f>"84013"</f>
        <v>84013</v>
      </c>
      <c r="E141" t="s">
        <v>916</v>
      </c>
      <c r="F141" t="s">
        <v>904</v>
      </c>
      <c r="G141" t="str">
        <f>""</f>
        <v/>
      </c>
      <c r="H141" t="str">
        <f>" 00"</f>
        <v xml:space="preserve"> 00</v>
      </c>
      <c r="I141">
        <v>0.01</v>
      </c>
      <c r="J141">
        <v>9999999.9900000002</v>
      </c>
      <c r="K141" t="s">
        <v>917</v>
      </c>
      <c r="L141" t="s">
        <v>918</v>
      </c>
      <c r="M141" t="s">
        <v>59</v>
      </c>
      <c r="P141" t="s">
        <v>107</v>
      </c>
      <c r="Q141" t="s">
        <v>107</v>
      </c>
      <c r="R141" t="s">
        <v>919</v>
      </c>
    </row>
    <row r="142" spans="1:18" x14ac:dyDescent="0.25">
      <c r="A142" t="str">
        <f>"84014"</f>
        <v>84014</v>
      </c>
      <c r="B142" t="str">
        <f>"07020"</f>
        <v>07020</v>
      </c>
      <c r="C142" t="str">
        <f>"1700"</f>
        <v>1700</v>
      </c>
      <c r="D142" t="str">
        <f>"84014"</f>
        <v>84014</v>
      </c>
      <c r="E142" t="s">
        <v>920</v>
      </c>
      <c r="F142" t="s">
        <v>904</v>
      </c>
      <c r="G142" t="str">
        <f>""</f>
        <v/>
      </c>
      <c r="H142" t="str">
        <f>" 00"</f>
        <v xml:space="preserve"> 00</v>
      </c>
      <c r="I142">
        <v>0.01</v>
      </c>
      <c r="J142">
        <v>9999999.9900000002</v>
      </c>
      <c r="K142" t="s">
        <v>170</v>
      </c>
      <c r="P142" t="s">
        <v>107</v>
      </c>
      <c r="Q142" t="s">
        <v>107</v>
      </c>
      <c r="R142" t="s">
        <v>141</v>
      </c>
    </row>
    <row r="143" spans="1:18" x14ac:dyDescent="0.25">
      <c r="A143" t="str">
        <f>"84016"</f>
        <v>84016</v>
      </c>
      <c r="B143" t="str">
        <f>"07020"</f>
        <v>07020</v>
      </c>
      <c r="C143" t="str">
        <f>"1700"</f>
        <v>1700</v>
      </c>
      <c r="D143" t="str">
        <f>"84016"</f>
        <v>84016</v>
      </c>
      <c r="E143" t="s">
        <v>921</v>
      </c>
      <c r="F143" t="s">
        <v>904</v>
      </c>
      <c r="G143" t="str">
        <f>""</f>
        <v/>
      </c>
      <c r="H143" t="str">
        <f>" 00"</f>
        <v xml:space="preserve"> 00</v>
      </c>
      <c r="I143">
        <v>0.01</v>
      </c>
      <c r="J143">
        <v>9999999.9900000002</v>
      </c>
      <c r="K143" t="s">
        <v>922</v>
      </c>
      <c r="L143" t="s">
        <v>923</v>
      </c>
      <c r="P143" t="s">
        <v>107</v>
      </c>
      <c r="Q143" t="s">
        <v>107</v>
      </c>
      <c r="R143" t="s">
        <v>59</v>
      </c>
    </row>
    <row r="144" spans="1:18" x14ac:dyDescent="0.25">
      <c r="A144" t="str">
        <f>"84017"</f>
        <v>84017</v>
      </c>
      <c r="B144" t="str">
        <f>"07020"</f>
        <v>07020</v>
      </c>
      <c r="C144" t="str">
        <f>"1700"</f>
        <v>1700</v>
      </c>
      <c r="D144" t="str">
        <f>"84017"</f>
        <v>84017</v>
      </c>
      <c r="E144" t="s">
        <v>924</v>
      </c>
      <c r="F144" t="s">
        <v>904</v>
      </c>
      <c r="G144" t="str">
        <f>""</f>
        <v/>
      </c>
      <c r="H144" t="str">
        <f>" 00"</f>
        <v xml:space="preserve"> 00</v>
      </c>
      <c r="I144">
        <v>0.01</v>
      </c>
      <c r="J144">
        <v>9999999.9900000002</v>
      </c>
      <c r="K144" t="s">
        <v>101</v>
      </c>
      <c r="L144" t="s">
        <v>925</v>
      </c>
      <c r="M144" t="s">
        <v>59</v>
      </c>
      <c r="P144" t="s">
        <v>107</v>
      </c>
      <c r="Q144" t="s">
        <v>107</v>
      </c>
      <c r="R144" t="s">
        <v>101</v>
      </c>
    </row>
    <row r="145" spans="1:18" x14ac:dyDescent="0.25">
      <c r="A145" t="str">
        <f>"84018"</f>
        <v>84018</v>
      </c>
      <c r="B145" t="str">
        <f>"07020"</f>
        <v>07020</v>
      </c>
      <c r="C145" t="str">
        <f>"1700"</f>
        <v>1700</v>
      </c>
      <c r="D145" t="str">
        <f>"84018"</f>
        <v>84018</v>
      </c>
      <c r="E145" t="s">
        <v>926</v>
      </c>
      <c r="F145" t="s">
        <v>904</v>
      </c>
      <c r="G145" t="str">
        <f>""</f>
        <v/>
      </c>
      <c r="H145" t="str">
        <f>" 00"</f>
        <v xml:space="preserve"> 00</v>
      </c>
      <c r="I145">
        <v>0.01</v>
      </c>
      <c r="J145">
        <v>9999999.9900000002</v>
      </c>
      <c r="K145" t="s">
        <v>140</v>
      </c>
      <c r="L145" t="s">
        <v>142</v>
      </c>
      <c r="P145" t="s">
        <v>107</v>
      </c>
      <c r="Q145" t="s">
        <v>107</v>
      </c>
      <c r="R145" t="s">
        <v>139</v>
      </c>
    </row>
    <row r="146" spans="1:18" x14ac:dyDescent="0.25">
      <c r="A146" t="str">
        <f>"84020"</f>
        <v>84020</v>
      </c>
      <c r="B146" t="str">
        <f>"07020"</f>
        <v>07020</v>
      </c>
      <c r="C146" t="str">
        <f>"1700"</f>
        <v>1700</v>
      </c>
      <c r="D146" t="str">
        <f>"84020"</f>
        <v>84020</v>
      </c>
      <c r="E146" t="s">
        <v>927</v>
      </c>
      <c r="F146" t="s">
        <v>904</v>
      </c>
      <c r="G146" t="str">
        <f>""</f>
        <v/>
      </c>
      <c r="H146" t="str">
        <f>" 00"</f>
        <v xml:space="preserve"> 00</v>
      </c>
      <c r="I146">
        <v>0.01</v>
      </c>
      <c r="J146">
        <v>9999999.9900000002</v>
      </c>
      <c r="K146" t="s">
        <v>928</v>
      </c>
      <c r="L146" t="s">
        <v>106</v>
      </c>
      <c r="P146" t="s">
        <v>107</v>
      </c>
      <c r="Q146" t="s">
        <v>107</v>
      </c>
      <c r="R146" t="s">
        <v>928</v>
      </c>
    </row>
    <row r="147" spans="1:18" x14ac:dyDescent="0.25">
      <c r="A147" t="str">
        <f>"84021"</f>
        <v>84021</v>
      </c>
      <c r="B147" t="str">
        <f>"07020"</f>
        <v>07020</v>
      </c>
      <c r="C147" t="str">
        <f>"1700"</f>
        <v>1700</v>
      </c>
      <c r="D147" t="str">
        <f>"84021"</f>
        <v>84021</v>
      </c>
      <c r="E147" t="s">
        <v>929</v>
      </c>
      <c r="F147" t="s">
        <v>904</v>
      </c>
      <c r="G147" t="str">
        <f>""</f>
        <v/>
      </c>
      <c r="H147" t="str">
        <f>" 00"</f>
        <v xml:space="preserve"> 00</v>
      </c>
      <c r="I147">
        <v>0.01</v>
      </c>
      <c r="J147">
        <v>9999999.9900000002</v>
      </c>
      <c r="K147" t="s">
        <v>930</v>
      </c>
      <c r="L147" t="s">
        <v>179</v>
      </c>
      <c r="P147" t="s">
        <v>107</v>
      </c>
      <c r="Q147" t="s">
        <v>107</v>
      </c>
      <c r="R147" t="s">
        <v>930</v>
      </c>
    </row>
    <row r="148" spans="1:18" x14ac:dyDescent="0.25">
      <c r="A148" t="str">
        <f>"84023"</f>
        <v>84023</v>
      </c>
      <c r="B148" t="str">
        <f>"07020"</f>
        <v>07020</v>
      </c>
      <c r="C148" t="str">
        <f>"1700"</f>
        <v>1700</v>
      </c>
      <c r="D148" t="str">
        <f>"84023"</f>
        <v>84023</v>
      </c>
      <c r="E148" t="s">
        <v>931</v>
      </c>
      <c r="F148" t="s">
        <v>904</v>
      </c>
      <c r="G148" t="str">
        <f>""</f>
        <v/>
      </c>
      <c r="H148" t="str">
        <f>" 00"</f>
        <v xml:space="preserve"> 00</v>
      </c>
      <c r="I148">
        <v>0.01</v>
      </c>
      <c r="J148">
        <v>9999999.9900000002</v>
      </c>
      <c r="K148" t="s">
        <v>86</v>
      </c>
      <c r="L148" t="s">
        <v>87</v>
      </c>
      <c r="M148" t="s">
        <v>932</v>
      </c>
      <c r="P148" t="s">
        <v>107</v>
      </c>
      <c r="Q148" t="s">
        <v>107</v>
      </c>
      <c r="R148" t="s">
        <v>89</v>
      </c>
    </row>
    <row r="149" spans="1:18" x14ac:dyDescent="0.25">
      <c r="A149" t="str">
        <f>"84025"</f>
        <v>84025</v>
      </c>
      <c r="B149" t="str">
        <f>"07020"</f>
        <v>07020</v>
      </c>
      <c r="C149" t="str">
        <f>"1700"</f>
        <v>1700</v>
      </c>
      <c r="D149" t="str">
        <f>"84025"</f>
        <v>84025</v>
      </c>
      <c r="E149" t="s">
        <v>933</v>
      </c>
      <c r="F149" t="s">
        <v>904</v>
      </c>
      <c r="G149" t="str">
        <f>""</f>
        <v/>
      </c>
      <c r="H149" t="str">
        <f>" 00"</f>
        <v xml:space="preserve"> 00</v>
      </c>
      <c r="I149">
        <v>0.01</v>
      </c>
      <c r="J149">
        <v>9999999.9900000002</v>
      </c>
      <c r="K149" t="s">
        <v>934</v>
      </c>
      <c r="L149" t="s">
        <v>935</v>
      </c>
      <c r="P149" t="s">
        <v>107</v>
      </c>
      <c r="Q149" t="s">
        <v>107</v>
      </c>
      <c r="R149" t="s">
        <v>934</v>
      </c>
    </row>
    <row r="150" spans="1:18" x14ac:dyDescent="0.25">
      <c r="A150" t="str">
        <f>"84026"</f>
        <v>84026</v>
      </c>
      <c r="B150" t="str">
        <f>"07020"</f>
        <v>07020</v>
      </c>
      <c r="C150" t="str">
        <f>"1700"</f>
        <v>1700</v>
      </c>
      <c r="D150" t="str">
        <f>"84026"</f>
        <v>84026</v>
      </c>
      <c r="E150" t="s">
        <v>936</v>
      </c>
      <c r="F150" t="s">
        <v>904</v>
      </c>
      <c r="G150" t="str">
        <f>""</f>
        <v/>
      </c>
      <c r="H150" t="str">
        <f>" 00"</f>
        <v xml:space="preserve"> 00</v>
      </c>
      <c r="I150">
        <v>0.01</v>
      </c>
      <c r="J150">
        <v>9999999.9900000002</v>
      </c>
      <c r="K150" t="s">
        <v>937</v>
      </c>
      <c r="P150" t="s">
        <v>107</v>
      </c>
      <c r="Q150" t="s">
        <v>107</v>
      </c>
      <c r="R150" t="s">
        <v>108</v>
      </c>
    </row>
    <row r="151" spans="1:18" x14ac:dyDescent="0.25">
      <c r="A151" t="str">
        <f>"84028"</f>
        <v>84028</v>
      </c>
      <c r="B151" t="str">
        <f>"07020"</f>
        <v>07020</v>
      </c>
      <c r="C151" t="str">
        <f>"1700"</f>
        <v>1700</v>
      </c>
      <c r="D151" t="str">
        <f>"84028"</f>
        <v>84028</v>
      </c>
      <c r="E151" t="s">
        <v>938</v>
      </c>
      <c r="F151" t="s">
        <v>904</v>
      </c>
      <c r="G151" t="str">
        <f>""</f>
        <v/>
      </c>
      <c r="H151" t="str">
        <f>" 00"</f>
        <v xml:space="preserve"> 00</v>
      </c>
      <c r="I151">
        <v>0.01</v>
      </c>
      <c r="J151">
        <v>9999999.9900000002</v>
      </c>
      <c r="K151" t="s">
        <v>939</v>
      </c>
      <c r="L151" t="s">
        <v>365</v>
      </c>
      <c r="P151" t="s">
        <v>107</v>
      </c>
      <c r="Q151" t="s">
        <v>107</v>
      </c>
      <c r="R151" t="s">
        <v>365</v>
      </c>
    </row>
    <row r="152" spans="1:18" x14ac:dyDescent="0.25">
      <c r="A152" t="str">
        <f>"84029"</f>
        <v>84029</v>
      </c>
      <c r="B152" t="str">
        <f>"07020"</f>
        <v>07020</v>
      </c>
      <c r="C152" t="str">
        <f>"1700"</f>
        <v>1700</v>
      </c>
      <c r="D152" t="str">
        <f>"84029"</f>
        <v>84029</v>
      </c>
      <c r="E152" t="s">
        <v>940</v>
      </c>
      <c r="F152" t="s">
        <v>904</v>
      </c>
      <c r="G152" t="str">
        <f>""</f>
        <v/>
      </c>
      <c r="H152" t="str">
        <f>" 00"</f>
        <v xml:space="preserve"> 00</v>
      </c>
      <c r="I152">
        <v>0.01</v>
      </c>
      <c r="J152">
        <v>9999999.9900000002</v>
      </c>
      <c r="K152" t="s">
        <v>941</v>
      </c>
      <c r="L152" t="s">
        <v>942</v>
      </c>
      <c r="P152" t="s">
        <v>107</v>
      </c>
      <c r="Q152" t="s">
        <v>107</v>
      </c>
      <c r="R152" t="s">
        <v>365</v>
      </c>
    </row>
    <row r="153" spans="1:18" x14ac:dyDescent="0.25">
      <c r="A153" t="str">
        <f>"84034"</f>
        <v>84034</v>
      </c>
      <c r="B153" t="str">
        <f>"07020"</f>
        <v>07020</v>
      </c>
      <c r="C153" t="str">
        <f>"1700"</f>
        <v>1700</v>
      </c>
      <c r="D153" t="str">
        <f>"84034"</f>
        <v>84034</v>
      </c>
      <c r="E153" t="s">
        <v>943</v>
      </c>
      <c r="F153" t="s">
        <v>904</v>
      </c>
      <c r="G153" t="str">
        <f>""</f>
        <v/>
      </c>
      <c r="H153" t="str">
        <f>" 00"</f>
        <v xml:space="preserve"> 00</v>
      </c>
      <c r="I153">
        <v>0.01</v>
      </c>
      <c r="J153">
        <v>9999999.9900000002</v>
      </c>
      <c r="K153" t="s">
        <v>944</v>
      </c>
      <c r="L153" t="s">
        <v>140</v>
      </c>
      <c r="P153" t="s">
        <v>107</v>
      </c>
      <c r="Q153" t="s">
        <v>107</v>
      </c>
      <c r="R153" t="s">
        <v>944</v>
      </c>
    </row>
    <row r="154" spans="1:18" x14ac:dyDescent="0.25">
      <c r="A154" t="str">
        <f>"84036"</f>
        <v>84036</v>
      </c>
      <c r="B154" t="str">
        <f>"07020"</f>
        <v>07020</v>
      </c>
      <c r="C154" t="str">
        <f>"1700"</f>
        <v>1700</v>
      </c>
      <c r="D154" t="str">
        <f>"84036"</f>
        <v>84036</v>
      </c>
      <c r="E154" t="s">
        <v>945</v>
      </c>
      <c r="F154" t="s">
        <v>904</v>
      </c>
      <c r="G154" t="str">
        <f>""</f>
        <v/>
      </c>
      <c r="H154" t="str">
        <f>" 00"</f>
        <v xml:space="preserve"> 00</v>
      </c>
      <c r="I154">
        <v>0.01</v>
      </c>
      <c r="J154">
        <v>9999999.9900000002</v>
      </c>
      <c r="K154" t="s">
        <v>946</v>
      </c>
      <c r="L154" t="s">
        <v>947</v>
      </c>
      <c r="M154" t="s">
        <v>59</v>
      </c>
      <c r="P154" t="s">
        <v>107</v>
      </c>
      <c r="Q154" t="s">
        <v>107</v>
      </c>
      <c r="R154" t="s">
        <v>946</v>
      </c>
    </row>
    <row r="155" spans="1:18" x14ac:dyDescent="0.25">
      <c r="A155" t="str">
        <f>"84037"</f>
        <v>84037</v>
      </c>
      <c r="B155" t="str">
        <f>"07020"</f>
        <v>07020</v>
      </c>
      <c r="C155" t="str">
        <f>"1700"</f>
        <v>1700</v>
      </c>
      <c r="D155" t="str">
        <f>"84037"</f>
        <v>84037</v>
      </c>
      <c r="E155" t="s">
        <v>948</v>
      </c>
      <c r="F155" t="s">
        <v>904</v>
      </c>
      <c r="G155" t="str">
        <f>""</f>
        <v/>
      </c>
      <c r="H155" t="str">
        <f>" 00"</f>
        <v xml:space="preserve"> 00</v>
      </c>
      <c r="I155">
        <v>0.01</v>
      </c>
      <c r="J155">
        <v>9999999.9900000002</v>
      </c>
      <c r="K155" t="s">
        <v>365</v>
      </c>
      <c r="L155" t="s">
        <v>478</v>
      </c>
      <c r="P155" t="s">
        <v>107</v>
      </c>
      <c r="Q155" t="s">
        <v>107</v>
      </c>
      <c r="R155" t="s">
        <v>365</v>
      </c>
    </row>
    <row r="156" spans="1:18" x14ac:dyDescent="0.25">
      <c r="A156" t="str">
        <f>"84040"</f>
        <v>84040</v>
      </c>
      <c r="B156" t="str">
        <f>"07020"</f>
        <v>07020</v>
      </c>
      <c r="C156" t="str">
        <f>"1700"</f>
        <v>1700</v>
      </c>
      <c r="D156" t="str">
        <f>"84040"</f>
        <v>84040</v>
      </c>
      <c r="E156" t="s">
        <v>949</v>
      </c>
      <c r="F156" t="s">
        <v>904</v>
      </c>
      <c r="G156" t="str">
        <f>""</f>
        <v/>
      </c>
      <c r="H156" t="str">
        <f>" 10"</f>
        <v xml:space="preserve"> 10</v>
      </c>
      <c r="I156">
        <v>0.01</v>
      </c>
      <c r="J156">
        <v>500</v>
      </c>
      <c r="K156" t="s">
        <v>139</v>
      </c>
      <c r="L156" t="s">
        <v>140</v>
      </c>
      <c r="M156" t="s">
        <v>141</v>
      </c>
      <c r="P156" t="s">
        <v>107</v>
      </c>
      <c r="Q156" t="s">
        <v>107</v>
      </c>
      <c r="R156" t="s">
        <v>139</v>
      </c>
    </row>
    <row r="157" spans="1:18" x14ac:dyDescent="0.25">
      <c r="A157" t="str">
        <f>"84040"</f>
        <v>84040</v>
      </c>
      <c r="B157" t="str">
        <f>"07020"</f>
        <v>07020</v>
      </c>
      <c r="C157" t="str">
        <f>"1700"</f>
        <v>1700</v>
      </c>
      <c r="D157" t="str">
        <f>"84040"</f>
        <v>84040</v>
      </c>
      <c r="E157" t="s">
        <v>949</v>
      </c>
      <c r="F157" t="s">
        <v>904</v>
      </c>
      <c r="G157" t="str">
        <f>""</f>
        <v/>
      </c>
      <c r="H157" t="str">
        <f>" 20"</f>
        <v xml:space="preserve"> 20</v>
      </c>
      <c r="I157">
        <v>500.01</v>
      </c>
      <c r="J157">
        <v>9999999.9900000002</v>
      </c>
      <c r="K157" t="s">
        <v>140</v>
      </c>
      <c r="L157" t="s">
        <v>142</v>
      </c>
      <c r="P157" t="s">
        <v>107</v>
      </c>
      <c r="Q157" t="s">
        <v>107</v>
      </c>
      <c r="R157" t="s">
        <v>139</v>
      </c>
    </row>
    <row r="158" spans="1:18" x14ac:dyDescent="0.25">
      <c r="A158" t="str">
        <f>"84041"</f>
        <v>84041</v>
      </c>
      <c r="B158" t="str">
        <f>"07020"</f>
        <v>07020</v>
      </c>
      <c r="C158" t="str">
        <f>"1700"</f>
        <v>1700</v>
      </c>
      <c r="D158" t="str">
        <f>"84041"</f>
        <v>84041</v>
      </c>
      <c r="E158" t="s">
        <v>950</v>
      </c>
      <c r="F158" t="s">
        <v>904</v>
      </c>
      <c r="G158" t="str">
        <f>""</f>
        <v/>
      </c>
      <c r="H158" t="str">
        <f>" 00"</f>
        <v xml:space="preserve"> 00</v>
      </c>
      <c r="I158">
        <v>0.01</v>
      </c>
      <c r="J158">
        <v>9999999.9900000002</v>
      </c>
      <c r="K158" t="s">
        <v>951</v>
      </c>
      <c r="L158" t="s">
        <v>59</v>
      </c>
      <c r="P158" t="s">
        <v>107</v>
      </c>
      <c r="Q158" t="s">
        <v>107</v>
      </c>
      <c r="R158" t="s">
        <v>59</v>
      </c>
    </row>
    <row r="159" spans="1:18" x14ac:dyDescent="0.25">
      <c r="A159" t="str">
        <f>"84042"</f>
        <v>84042</v>
      </c>
      <c r="B159" t="str">
        <f>"07020"</f>
        <v>07020</v>
      </c>
      <c r="C159" t="str">
        <f>"1700"</f>
        <v>1700</v>
      </c>
      <c r="D159" t="str">
        <f>"84042"</f>
        <v>84042</v>
      </c>
      <c r="E159" t="s">
        <v>952</v>
      </c>
      <c r="F159" t="s">
        <v>904</v>
      </c>
      <c r="G159" t="str">
        <f>""</f>
        <v/>
      </c>
      <c r="H159" t="str">
        <f>" 00"</f>
        <v xml:space="preserve"> 00</v>
      </c>
      <c r="I159">
        <v>0.01</v>
      </c>
      <c r="J159">
        <v>9999999.9900000002</v>
      </c>
      <c r="K159" t="s">
        <v>953</v>
      </c>
      <c r="L159" t="s">
        <v>954</v>
      </c>
      <c r="P159" t="s">
        <v>107</v>
      </c>
      <c r="Q159" t="s">
        <v>107</v>
      </c>
      <c r="R159" t="s">
        <v>106</v>
      </c>
    </row>
    <row r="160" spans="1:18" x14ac:dyDescent="0.25">
      <c r="A160" t="str">
        <f>"84044"</f>
        <v>84044</v>
      </c>
      <c r="B160" t="str">
        <f>"07020"</f>
        <v>07020</v>
      </c>
      <c r="C160" t="str">
        <f>"1700"</f>
        <v>1700</v>
      </c>
      <c r="D160" t="str">
        <f>"84044"</f>
        <v>84044</v>
      </c>
      <c r="E160" t="s">
        <v>955</v>
      </c>
      <c r="F160" t="s">
        <v>904</v>
      </c>
      <c r="G160" t="str">
        <f>""</f>
        <v/>
      </c>
      <c r="H160" t="str">
        <f>" 00"</f>
        <v xml:space="preserve"> 00</v>
      </c>
      <c r="I160">
        <v>0.01</v>
      </c>
      <c r="J160">
        <v>9999999.9900000002</v>
      </c>
      <c r="K160" t="s">
        <v>956</v>
      </c>
      <c r="P160" t="s">
        <v>107</v>
      </c>
      <c r="Q160" t="s">
        <v>107</v>
      </c>
      <c r="R160" t="s">
        <v>956</v>
      </c>
    </row>
    <row r="161" spans="1:18" x14ac:dyDescent="0.25">
      <c r="A161" t="str">
        <f>"84045"</f>
        <v>84045</v>
      </c>
      <c r="B161" t="str">
        <f>"07020"</f>
        <v>07020</v>
      </c>
      <c r="C161" t="str">
        <f>"1700"</f>
        <v>1700</v>
      </c>
      <c r="D161" t="str">
        <f>"84045"</f>
        <v>84045</v>
      </c>
      <c r="E161" t="s">
        <v>957</v>
      </c>
      <c r="F161" t="s">
        <v>904</v>
      </c>
      <c r="G161" t="str">
        <f>""</f>
        <v/>
      </c>
      <c r="H161" t="str">
        <f>" 00"</f>
        <v xml:space="preserve"> 00</v>
      </c>
      <c r="I161">
        <v>0.01</v>
      </c>
      <c r="J161">
        <v>9999999.9900000002</v>
      </c>
      <c r="K161" t="s">
        <v>101</v>
      </c>
      <c r="L161" t="s">
        <v>59</v>
      </c>
      <c r="P161" t="s">
        <v>107</v>
      </c>
      <c r="Q161" t="s">
        <v>107</v>
      </c>
      <c r="R161" t="s">
        <v>59</v>
      </c>
    </row>
    <row r="162" spans="1:18" x14ac:dyDescent="0.25">
      <c r="A162" t="str">
        <f>"84047"</f>
        <v>84047</v>
      </c>
      <c r="B162" t="str">
        <f>"07020"</f>
        <v>07020</v>
      </c>
      <c r="C162" t="str">
        <f>"1700"</f>
        <v>1700</v>
      </c>
      <c r="D162" t="str">
        <f>"84047"</f>
        <v>84047</v>
      </c>
      <c r="E162" t="s">
        <v>958</v>
      </c>
      <c r="F162" t="s">
        <v>904</v>
      </c>
      <c r="G162" t="str">
        <f>""</f>
        <v/>
      </c>
      <c r="H162" t="str">
        <f>" 00"</f>
        <v xml:space="preserve"> 00</v>
      </c>
      <c r="I162">
        <v>0.01</v>
      </c>
      <c r="J162">
        <v>9999999.9900000002</v>
      </c>
      <c r="K162" t="s">
        <v>376</v>
      </c>
      <c r="L162" t="s">
        <v>378</v>
      </c>
      <c r="P162" t="s">
        <v>107</v>
      </c>
      <c r="Q162" t="s">
        <v>107</v>
      </c>
      <c r="R162" t="s">
        <v>378</v>
      </c>
    </row>
    <row r="163" spans="1:18" x14ac:dyDescent="0.25">
      <c r="A163" t="str">
        <f>"84048"</f>
        <v>84048</v>
      </c>
      <c r="B163" t="str">
        <f>"07020"</f>
        <v>07020</v>
      </c>
      <c r="C163" t="str">
        <f>"1700"</f>
        <v>1700</v>
      </c>
      <c r="D163" t="str">
        <f>"84048"</f>
        <v>84048</v>
      </c>
      <c r="E163" t="s">
        <v>959</v>
      </c>
      <c r="F163" t="s">
        <v>904</v>
      </c>
      <c r="G163" t="str">
        <f>""</f>
        <v/>
      </c>
      <c r="H163" t="str">
        <f>" 00"</f>
        <v xml:space="preserve"> 00</v>
      </c>
      <c r="I163">
        <v>0.01</v>
      </c>
      <c r="J163">
        <v>9999999.9900000002</v>
      </c>
      <c r="K163" t="s">
        <v>56</v>
      </c>
      <c r="L163" t="s">
        <v>960</v>
      </c>
      <c r="M163" t="s">
        <v>57</v>
      </c>
      <c r="N163" t="s">
        <v>59</v>
      </c>
      <c r="P163" t="s">
        <v>107</v>
      </c>
      <c r="Q163" t="s">
        <v>107</v>
      </c>
      <c r="R163" t="s">
        <v>56</v>
      </c>
    </row>
    <row r="164" spans="1:18" x14ac:dyDescent="0.25">
      <c r="A164" t="str">
        <f>"84051"</f>
        <v>84051</v>
      </c>
      <c r="B164" t="str">
        <f>"07020"</f>
        <v>07020</v>
      </c>
      <c r="C164" t="str">
        <f>"1700"</f>
        <v>1700</v>
      </c>
      <c r="D164" t="str">
        <f>"84051"</f>
        <v>84051</v>
      </c>
      <c r="E164" t="s">
        <v>961</v>
      </c>
      <c r="F164" t="s">
        <v>904</v>
      </c>
      <c r="G164" t="str">
        <f>""</f>
        <v/>
      </c>
      <c r="H164" t="str">
        <f>" 00"</f>
        <v xml:space="preserve"> 00</v>
      </c>
      <c r="I164">
        <v>0.01</v>
      </c>
      <c r="J164">
        <v>9999999.9900000002</v>
      </c>
      <c r="K164" t="s">
        <v>365</v>
      </c>
      <c r="L164" t="s">
        <v>478</v>
      </c>
      <c r="P164" t="s">
        <v>107</v>
      </c>
      <c r="Q164" t="s">
        <v>107</v>
      </c>
      <c r="R164" t="s">
        <v>365</v>
      </c>
    </row>
    <row r="165" spans="1:18" x14ac:dyDescent="0.25">
      <c r="A165" t="str">
        <f>"84052"</f>
        <v>84052</v>
      </c>
      <c r="B165" t="str">
        <f>"07020"</f>
        <v>07020</v>
      </c>
      <c r="C165" t="str">
        <f>"1700"</f>
        <v>1700</v>
      </c>
      <c r="D165" t="str">
        <f>"84052"</f>
        <v>84052</v>
      </c>
      <c r="E165" t="s">
        <v>962</v>
      </c>
      <c r="F165" t="s">
        <v>904</v>
      </c>
      <c r="G165" t="str">
        <f>""</f>
        <v/>
      </c>
      <c r="H165" t="str">
        <f>" 00"</f>
        <v xml:space="preserve"> 00</v>
      </c>
      <c r="I165">
        <v>0.01</v>
      </c>
      <c r="J165">
        <v>9999999.9900000002</v>
      </c>
      <c r="K165" t="s">
        <v>86</v>
      </c>
      <c r="L165" t="s">
        <v>87</v>
      </c>
      <c r="M165" t="s">
        <v>88</v>
      </c>
      <c r="P165" t="s">
        <v>107</v>
      </c>
      <c r="Q165" t="s">
        <v>107</v>
      </c>
      <c r="R165" t="s">
        <v>89</v>
      </c>
    </row>
    <row r="166" spans="1:18" x14ac:dyDescent="0.25">
      <c r="A166" t="str">
        <f>"84054"</f>
        <v>84054</v>
      </c>
      <c r="B166" t="str">
        <f>"07020"</f>
        <v>07020</v>
      </c>
      <c r="C166" t="str">
        <f>"1700"</f>
        <v>1700</v>
      </c>
      <c r="D166" t="str">
        <f>"84054"</f>
        <v>84054</v>
      </c>
      <c r="E166" t="s">
        <v>963</v>
      </c>
      <c r="F166" t="s">
        <v>904</v>
      </c>
      <c r="G166" t="str">
        <f>""</f>
        <v/>
      </c>
      <c r="H166" t="str">
        <f>" 00"</f>
        <v xml:space="preserve"> 00</v>
      </c>
      <c r="I166">
        <v>0.01</v>
      </c>
      <c r="J166">
        <v>9999999.9900000002</v>
      </c>
      <c r="K166" t="s">
        <v>692</v>
      </c>
      <c r="L166" t="s">
        <v>59</v>
      </c>
      <c r="P166" t="s">
        <v>107</v>
      </c>
      <c r="Q166" t="s">
        <v>107</v>
      </c>
      <c r="R166" t="s">
        <v>692</v>
      </c>
    </row>
    <row r="167" spans="1:18" x14ac:dyDescent="0.25">
      <c r="A167" t="str">
        <f>"84055"</f>
        <v>84055</v>
      </c>
      <c r="B167" t="str">
        <f>"07020"</f>
        <v>07020</v>
      </c>
      <c r="C167" t="str">
        <f>"1700"</f>
        <v>1700</v>
      </c>
      <c r="D167" t="str">
        <f>"84055"</f>
        <v>84055</v>
      </c>
      <c r="E167" t="s">
        <v>964</v>
      </c>
      <c r="F167" t="s">
        <v>904</v>
      </c>
      <c r="G167" t="str">
        <f>""</f>
        <v/>
      </c>
      <c r="H167" t="str">
        <f>" 00"</f>
        <v xml:space="preserve"> 00</v>
      </c>
      <c r="I167">
        <v>0.01</v>
      </c>
      <c r="J167">
        <v>9999999.9900000002</v>
      </c>
      <c r="K167" t="s">
        <v>365</v>
      </c>
      <c r="L167" t="s">
        <v>714</v>
      </c>
      <c r="P167" t="s">
        <v>107</v>
      </c>
      <c r="Q167" t="s">
        <v>107</v>
      </c>
      <c r="R167" t="s">
        <v>365</v>
      </c>
    </row>
    <row r="168" spans="1:18" x14ac:dyDescent="0.25">
      <c r="A168" t="str">
        <f>"84056"</f>
        <v>84056</v>
      </c>
      <c r="B168" t="str">
        <f>"07020"</f>
        <v>07020</v>
      </c>
      <c r="C168" t="str">
        <f>"1700"</f>
        <v>1700</v>
      </c>
      <c r="D168" t="str">
        <f>"84056"</f>
        <v>84056</v>
      </c>
      <c r="E168" t="s">
        <v>965</v>
      </c>
      <c r="F168" t="s">
        <v>904</v>
      </c>
      <c r="G168" t="str">
        <f>""</f>
        <v/>
      </c>
      <c r="H168" t="str">
        <f>" 00"</f>
        <v xml:space="preserve"> 00</v>
      </c>
      <c r="I168">
        <v>0.01</v>
      </c>
      <c r="J168">
        <v>9999999.9900000002</v>
      </c>
      <c r="K168" t="s">
        <v>57</v>
      </c>
      <c r="L168" t="s">
        <v>59</v>
      </c>
      <c r="P168" t="s">
        <v>107</v>
      </c>
      <c r="Q168" t="s">
        <v>107</v>
      </c>
      <c r="R168" t="s">
        <v>57</v>
      </c>
    </row>
    <row r="169" spans="1:18" x14ac:dyDescent="0.25">
      <c r="A169" t="str">
        <f>"84058"</f>
        <v>84058</v>
      </c>
      <c r="B169" t="str">
        <f>"07020"</f>
        <v>07020</v>
      </c>
      <c r="C169" t="str">
        <f>"1700"</f>
        <v>1700</v>
      </c>
      <c r="D169" t="str">
        <f>"84058"</f>
        <v>84058</v>
      </c>
      <c r="E169" t="s">
        <v>966</v>
      </c>
      <c r="F169" t="s">
        <v>904</v>
      </c>
      <c r="G169" t="str">
        <f>""</f>
        <v/>
      </c>
      <c r="H169" t="str">
        <f>" 00"</f>
        <v xml:space="preserve"> 00</v>
      </c>
      <c r="I169">
        <v>0.01</v>
      </c>
      <c r="J169">
        <v>9999999.9900000002</v>
      </c>
      <c r="K169" t="s">
        <v>967</v>
      </c>
      <c r="L169" t="s">
        <v>59</v>
      </c>
      <c r="P169" t="s">
        <v>107</v>
      </c>
      <c r="Q169" t="s">
        <v>107</v>
      </c>
      <c r="R169" t="s">
        <v>59</v>
      </c>
    </row>
    <row r="170" spans="1:18" x14ac:dyDescent="0.25">
      <c r="A170" t="str">
        <f>"84060"</f>
        <v>84060</v>
      </c>
      <c r="B170" t="str">
        <f>"07020"</f>
        <v>07020</v>
      </c>
      <c r="C170" t="str">
        <f>"1700"</f>
        <v>1700</v>
      </c>
      <c r="D170" t="str">
        <f>"84060"</f>
        <v>84060</v>
      </c>
      <c r="E170" t="s">
        <v>968</v>
      </c>
      <c r="F170" t="s">
        <v>904</v>
      </c>
      <c r="G170" t="str">
        <f>""</f>
        <v/>
      </c>
      <c r="H170" t="str">
        <f>" 00"</f>
        <v xml:space="preserve"> 00</v>
      </c>
      <c r="I170">
        <v>0.01</v>
      </c>
      <c r="J170">
        <v>9999999.9900000002</v>
      </c>
      <c r="K170" t="s">
        <v>179</v>
      </c>
      <c r="P170" t="s">
        <v>107</v>
      </c>
      <c r="Q170" t="s">
        <v>107</v>
      </c>
      <c r="R170" t="s">
        <v>179</v>
      </c>
    </row>
    <row r="171" spans="1:18" x14ac:dyDescent="0.25">
      <c r="A171" t="str">
        <f>"84063"</f>
        <v>84063</v>
      </c>
      <c r="B171" t="str">
        <f>"07020"</f>
        <v>07020</v>
      </c>
      <c r="C171" t="str">
        <f>"1700"</f>
        <v>1700</v>
      </c>
      <c r="D171" t="str">
        <f>"84063"</f>
        <v>84063</v>
      </c>
      <c r="E171" t="s">
        <v>969</v>
      </c>
      <c r="F171" t="s">
        <v>904</v>
      </c>
      <c r="G171" t="str">
        <f>""</f>
        <v/>
      </c>
      <c r="H171" t="str">
        <f>" 00"</f>
        <v xml:space="preserve"> 00</v>
      </c>
      <c r="I171">
        <v>0.01</v>
      </c>
      <c r="J171">
        <v>9999999.9900000002</v>
      </c>
      <c r="K171" t="s">
        <v>365</v>
      </c>
      <c r="L171" t="s">
        <v>478</v>
      </c>
      <c r="P171" t="s">
        <v>107</v>
      </c>
      <c r="Q171" t="s">
        <v>107</v>
      </c>
      <c r="R171" t="s">
        <v>365</v>
      </c>
    </row>
    <row r="172" spans="1:18" x14ac:dyDescent="0.25">
      <c r="A172" t="str">
        <f>"84065"</f>
        <v>84065</v>
      </c>
      <c r="B172" t="str">
        <f>"07020"</f>
        <v>07020</v>
      </c>
      <c r="C172" t="str">
        <f>"1700"</f>
        <v>1700</v>
      </c>
      <c r="D172" t="str">
        <f>"84065"</f>
        <v>84065</v>
      </c>
      <c r="E172" t="s">
        <v>970</v>
      </c>
      <c r="F172" t="s">
        <v>904</v>
      </c>
      <c r="G172" t="str">
        <f>""</f>
        <v/>
      </c>
      <c r="H172" t="str">
        <f>" 00"</f>
        <v xml:space="preserve"> 00</v>
      </c>
      <c r="I172">
        <v>0.01</v>
      </c>
      <c r="J172">
        <v>9999999.9900000002</v>
      </c>
      <c r="K172" t="s">
        <v>971</v>
      </c>
      <c r="L172" t="s">
        <v>972</v>
      </c>
      <c r="P172" t="s">
        <v>107</v>
      </c>
      <c r="Q172" t="s">
        <v>107</v>
      </c>
      <c r="R172" t="s">
        <v>971</v>
      </c>
    </row>
    <row r="173" spans="1:18" x14ac:dyDescent="0.25">
      <c r="A173" t="str">
        <f>"84067"</f>
        <v>84067</v>
      </c>
      <c r="B173" t="str">
        <f>"07020"</f>
        <v>07020</v>
      </c>
      <c r="C173" t="str">
        <f>"1700"</f>
        <v>1700</v>
      </c>
      <c r="D173" t="str">
        <f>"84067"</f>
        <v>84067</v>
      </c>
      <c r="E173" t="s">
        <v>973</v>
      </c>
      <c r="F173" t="s">
        <v>904</v>
      </c>
      <c r="G173" t="str">
        <f>""</f>
        <v/>
      </c>
      <c r="H173" t="str">
        <f>" 00"</f>
        <v xml:space="preserve"> 00</v>
      </c>
      <c r="I173">
        <v>0.01</v>
      </c>
      <c r="J173">
        <v>9999999.9900000002</v>
      </c>
      <c r="K173" t="s">
        <v>192</v>
      </c>
      <c r="P173" t="s">
        <v>107</v>
      </c>
      <c r="Q173" t="s">
        <v>107</v>
      </c>
      <c r="R173" t="s">
        <v>192</v>
      </c>
    </row>
    <row r="174" spans="1:18" x14ac:dyDescent="0.25">
      <c r="A174" t="str">
        <f>"84068"</f>
        <v>84068</v>
      </c>
      <c r="B174" t="str">
        <f>"07020"</f>
        <v>07020</v>
      </c>
      <c r="C174" t="str">
        <f>"1700"</f>
        <v>1700</v>
      </c>
      <c r="D174" t="str">
        <f>"84068"</f>
        <v>84068</v>
      </c>
      <c r="E174" t="s">
        <v>974</v>
      </c>
      <c r="F174" t="s">
        <v>904</v>
      </c>
      <c r="G174" t="str">
        <f>""</f>
        <v/>
      </c>
      <c r="H174" t="str">
        <f>" 00"</f>
        <v xml:space="preserve"> 00</v>
      </c>
      <c r="I174">
        <v>0.01</v>
      </c>
      <c r="J174">
        <v>9999999.9900000002</v>
      </c>
      <c r="K174" t="s">
        <v>972</v>
      </c>
      <c r="L174" t="s">
        <v>975</v>
      </c>
      <c r="P174" t="s">
        <v>107</v>
      </c>
      <c r="Q174" t="s">
        <v>107</v>
      </c>
      <c r="R174" t="s">
        <v>134</v>
      </c>
    </row>
    <row r="175" spans="1:18" x14ac:dyDescent="0.25">
      <c r="A175" t="str">
        <f>"84069"</f>
        <v>84069</v>
      </c>
      <c r="B175" t="str">
        <f>"07020"</f>
        <v>07020</v>
      </c>
      <c r="C175" t="str">
        <f>"1700"</f>
        <v>1700</v>
      </c>
      <c r="D175" t="str">
        <f>"84069"</f>
        <v>84069</v>
      </c>
      <c r="E175" t="s">
        <v>976</v>
      </c>
      <c r="F175" t="s">
        <v>904</v>
      </c>
      <c r="G175" t="str">
        <f>""</f>
        <v/>
      </c>
      <c r="H175" t="str">
        <f>" 00"</f>
        <v xml:space="preserve"> 00</v>
      </c>
      <c r="I175">
        <v>0.01</v>
      </c>
      <c r="J175">
        <v>9999999.9900000002</v>
      </c>
      <c r="K175" t="s">
        <v>359</v>
      </c>
      <c r="L175" t="s">
        <v>514</v>
      </c>
      <c r="P175" t="s">
        <v>107</v>
      </c>
      <c r="Q175" t="s">
        <v>107</v>
      </c>
      <c r="R175" t="s">
        <v>359</v>
      </c>
    </row>
    <row r="176" spans="1:18" x14ac:dyDescent="0.25">
      <c r="A176" t="str">
        <f>"84070"</f>
        <v>84070</v>
      </c>
      <c r="B176" t="str">
        <f>"07020"</f>
        <v>07020</v>
      </c>
      <c r="C176" t="str">
        <f>"1700"</f>
        <v>1700</v>
      </c>
      <c r="D176" t="str">
        <f>"84070"</f>
        <v>84070</v>
      </c>
      <c r="E176" t="s">
        <v>977</v>
      </c>
      <c r="F176" t="s">
        <v>904</v>
      </c>
      <c r="G176" t="str">
        <f>""</f>
        <v/>
      </c>
      <c r="H176" t="str">
        <f>" 00"</f>
        <v xml:space="preserve"> 00</v>
      </c>
      <c r="I176">
        <v>0.01</v>
      </c>
      <c r="J176">
        <v>9999999.9900000002</v>
      </c>
      <c r="K176" t="s">
        <v>357</v>
      </c>
      <c r="L176" t="s">
        <v>756</v>
      </c>
      <c r="P176" t="s">
        <v>107</v>
      </c>
      <c r="Q176" t="s">
        <v>107</v>
      </c>
      <c r="R176" t="s">
        <v>907</v>
      </c>
    </row>
    <row r="177" spans="1:18" x14ac:dyDescent="0.25">
      <c r="A177" t="str">
        <f>"84071"</f>
        <v>84071</v>
      </c>
      <c r="B177" t="str">
        <f>"07020"</f>
        <v>07020</v>
      </c>
      <c r="C177" t="str">
        <f>"1700"</f>
        <v>1700</v>
      </c>
      <c r="D177" t="str">
        <f>"84071"</f>
        <v>84071</v>
      </c>
      <c r="E177" t="s">
        <v>978</v>
      </c>
      <c r="F177" t="s">
        <v>904</v>
      </c>
      <c r="G177" t="str">
        <f>""</f>
        <v/>
      </c>
      <c r="H177" t="str">
        <f>" 00"</f>
        <v xml:space="preserve"> 00</v>
      </c>
      <c r="I177">
        <v>0.01</v>
      </c>
      <c r="J177">
        <v>9999999.9900000002</v>
      </c>
      <c r="K177" t="s">
        <v>101</v>
      </c>
      <c r="L177" t="s">
        <v>59</v>
      </c>
      <c r="P177" t="s">
        <v>107</v>
      </c>
      <c r="Q177" t="s">
        <v>107</v>
      </c>
      <c r="R177" t="s">
        <v>101</v>
      </c>
    </row>
    <row r="178" spans="1:18" x14ac:dyDescent="0.25">
      <c r="A178" t="str">
        <f>"84072"</f>
        <v>84072</v>
      </c>
      <c r="B178" t="str">
        <f>"07020"</f>
        <v>07020</v>
      </c>
      <c r="C178" t="str">
        <f>"1700"</f>
        <v>1700</v>
      </c>
      <c r="D178" t="str">
        <f>"84072"</f>
        <v>84072</v>
      </c>
      <c r="E178" t="s">
        <v>979</v>
      </c>
      <c r="F178" t="s">
        <v>904</v>
      </c>
      <c r="G178" t="str">
        <f>""</f>
        <v/>
      </c>
      <c r="H178" t="str">
        <f>" 00"</f>
        <v xml:space="preserve"> 00</v>
      </c>
      <c r="I178">
        <v>0.01</v>
      </c>
      <c r="J178">
        <v>9999999.9900000002</v>
      </c>
      <c r="K178" t="s">
        <v>714</v>
      </c>
      <c r="L178" t="s">
        <v>56</v>
      </c>
      <c r="M178" t="s">
        <v>57</v>
      </c>
      <c r="N178" t="s">
        <v>58</v>
      </c>
      <c r="P178" t="s">
        <v>107</v>
      </c>
      <c r="Q178" t="s">
        <v>107</v>
      </c>
      <c r="R178" t="s">
        <v>59</v>
      </c>
    </row>
    <row r="179" spans="1:18" x14ac:dyDescent="0.25">
      <c r="A179" t="str">
        <f>"84079"</f>
        <v>84079</v>
      </c>
      <c r="B179" t="str">
        <f>"07020"</f>
        <v>07020</v>
      </c>
      <c r="C179" t="str">
        <f>"1700"</f>
        <v>1700</v>
      </c>
      <c r="D179" t="str">
        <f>"84079"</f>
        <v>84079</v>
      </c>
      <c r="E179" t="s">
        <v>980</v>
      </c>
      <c r="F179" t="s">
        <v>904</v>
      </c>
      <c r="G179" t="str">
        <f>""</f>
        <v/>
      </c>
      <c r="H179" t="str">
        <f>" 00"</f>
        <v xml:space="preserve"> 00</v>
      </c>
      <c r="I179">
        <v>0.01</v>
      </c>
      <c r="J179">
        <v>9999999.9900000002</v>
      </c>
      <c r="K179" t="s">
        <v>682</v>
      </c>
      <c r="L179" t="s">
        <v>59</v>
      </c>
      <c r="P179" t="s">
        <v>107</v>
      </c>
      <c r="Q179" t="s">
        <v>107</v>
      </c>
      <c r="R179" t="s">
        <v>59</v>
      </c>
    </row>
    <row r="180" spans="1:18" x14ac:dyDescent="0.25">
      <c r="A180" t="str">
        <f>"84080"</f>
        <v>84080</v>
      </c>
      <c r="B180" t="str">
        <f>"07020"</f>
        <v>07020</v>
      </c>
      <c r="C180" t="str">
        <f>"1700"</f>
        <v>1700</v>
      </c>
      <c r="D180" t="str">
        <f>"84080"</f>
        <v>84080</v>
      </c>
      <c r="E180" t="s">
        <v>981</v>
      </c>
      <c r="F180" t="s">
        <v>904</v>
      </c>
      <c r="G180" t="str">
        <f>""</f>
        <v/>
      </c>
      <c r="H180" t="str">
        <f>" 00"</f>
        <v xml:space="preserve"> 00</v>
      </c>
      <c r="I180">
        <v>0.01</v>
      </c>
      <c r="J180">
        <v>9999999.9900000002</v>
      </c>
      <c r="K180" t="s">
        <v>982</v>
      </c>
      <c r="L180" t="s">
        <v>760</v>
      </c>
      <c r="M180" t="s">
        <v>59</v>
      </c>
      <c r="P180" t="s">
        <v>107</v>
      </c>
      <c r="Q180" t="s">
        <v>107</v>
      </c>
      <c r="R180" t="s">
        <v>982</v>
      </c>
    </row>
    <row r="181" spans="1:18" x14ac:dyDescent="0.25">
      <c r="A181" t="str">
        <f>"84084"</f>
        <v>84084</v>
      </c>
      <c r="B181" t="str">
        <f>"07020"</f>
        <v>07020</v>
      </c>
      <c r="C181" t="str">
        <f>"1700"</f>
        <v>1700</v>
      </c>
      <c r="D181" t="str">
        <f>"84084"</f>
        <v>84084</v>
      </c>
      <c r="E181" t="s">
        <v>983</v>
      </c>
      <c r="F181" t="s">
        <v>904</v>
      </c>
      <c r="G181" t="str">
        <f>""</f>
        <v/>
      </c>
      <c r="H181" t="str">
        <f>" 00"</f>
        <v xml:space="preserve"> 00</v>
      </c>
      <c r="I181">
        <v>0.01</v>
      </c>
      <c r="J181">
        <v>9999999.9900000002</v>
      </c>
      <c r="K181" t="s">
        <v>359</v>
      </c>
      <c r="L181" t="s">
        <v>360</v>
      </c>
      <c r="M181" t="s">
        <v>514</v>
      </c>
      <c r="P181" t="s">
        <v>107</v>
      </c>
      <c r="Q181" t="s">
        <v>107</v>
      </c>
      <c r="R181" t="s">
        <v>359</v>
      </c>
    </row>
    <row r="182" spans="1:18" x14ac:dyDescent="0.25">
      <c r="A182" t="str">
        <f>"84086"</f>
        <v>84086</v>
      </c>
      <c r="B182" t="str">
        <f>"07020"</f>
        <v>07020</v>
      </c>
      <c r="C182" t="str">
        <f>"1700"</f>
        <v>1700</v>
      </c>
      <c r="D182" t="str">
        <f>"84086"</f>
        <v>84086</v>
      </c>
      <c r="E182" t="s">
        <v>984</v>
      </c>
      <c r="F182" t="s">
        <v>904</v>
      </c>
      <c r="G182" t="str">
        <f>""</f>
        <v/>
      </c>
      <c r="H182" t="str">
        <f>" 00"</f>
        <v xml:space="preserve"> 00</v>
      </c>
      <c r="I182">
        <v>0.01</v>
      </c>
      <c r="J182">
        <v>9999999.9900000002</v>
      </c>
      <c r="K182" t="s">
        <v>183</v>
      </c>
      <c r="L182" t="s">
        <v>27</v>
      </c>
      <c r="P182" t="s">
        <v>107</v>
      </c>
      <c r="Q182" t="s">
        <v>107</v>
      </c>
      <c r="R182" t="s">
        <v>108</v>
      </c>
    </row>
    <row r="183" spans="1:18" x14ac:dyDescent="0.25">
      <c r="A183" t="str">
        <f>"84088"</f>
        <v>84088</v>
      </c>
      <c r="B183" t="str">
        <f>"07020"</f>
        <v>07020</v>
      </c>
      <c r="C183" t="str">
        <f>"1700"</f>
        <v>1700</v>
      </c>
      <c r="D183" t="str">
        <f>"84088"</f>
        <v>84088</v>
      </c>
      <c r="E183" t="s">
        <v>985</v>
      </c>
      <c r="F183" t="s">
        <v>904</v>
      </c>
      <c r="G183" t="str">
        <f>""</f>
        <v/>
      </c>
      <c r="H183" t="str">
        <f>" 00"</f>
        <v xml:space="preserve"> 00</v>
      </c>
      <c r="I183">
        <v>0.01</v>
      </c>
      <c r="J183">
        <v>9999999.9900000002</v>
      </c>
      <c r="K183" t="s">
        <v>40</v>
      </c>
      <c r="L183" t="s">
        <v>42</v>
      </c>
      <c r="M183" t="s">
        <v>41</v>
      </c>
      <c r="P183" t="s">
        <v>107</v>
      </c>
      <c r="Q183" t="s">
        <v>107</v>
      </c>
      <c r="R183" t="s">
        <v>40</v>
      </c>
    </row>
    <row r="184" spans="1:18" x14ac:dyDescent="0.25">
      <c r="A184" t="str">
        <f>"84090"</f>
        <v>84090</v>
      </c>
      <c r="B184" t="str">
        <f>"07020"</f>
        <v>07020</v>
      </c>
      <c r="C184" t="str">
        <f>"1700"</f>
        <v>1700</v>
      </c>
      <c r="D184" t="str">
        <f>"84090"</f>
        <v>84090</v>
      </c>
      <c r="E184" t="s">
        <v>986</v>
      </c>
      <c r="F184" t="s">
        <v>904</v>
      </c>
      <c r="G184" t="str">
        <f>""</f>
        <v/>
      </c>
      <c r="H184" t="str">
        <f>" 00"</f>
        <v xml:space="preserve"> 00</v>
      </c>
      <c r="I184">
        <v>0.01</v>
      </c>
      <c r="J184">
        <v>9999999.9900000002</v>
      </c>
      <c r="K184" t="s">
        <v>365</v>
      </c>
      <c r="P184" t="s">
        <v>107</v>
      </c>
      <c r="Q184" t="s">
        <v>107</v>
      </c>
      <c r="R184" t="s">
        <v>907</v>
      </c>
    </row>
    <row r="185" spans="1:18" x14ac:dyDescent="0.25">
      <c r="A185" t="str">
        <f>"84091"</f>
        <v>84091</v>
      </c>
      <c r="B185" t="str">
        <f>"07020"</f>
        <v>07020</v>
      </c>
      <c r="C185" t="str">
        <f>"1700"</f>
        <v>1700</v>
      </c>
      <c r="D185" t="str">
        <f>"84091"</f>
        <v>84091</v>
      </c>
      <c r="E185" t="s">
        <v>987</v>
      </c>
      <c r="F185" t="s">
        <v>904</v>
      </c>
      <c r="G185" t="str">
        <f>""</f>
        <v/>
      </c>
      <c r="H185" t="str">
        <f>" 00"</f>
        <v xml:space="preserve"> 00</v>
      </c>
      <c r="I185">
        <v>0.01</v>
      </c>
      <c r="J185">
        <v>9999999.9900000002</v>
      </c>
      <c r="K185" t="s">
        <v>186</v>
      </c>
      <c r="L185" t="s">
        <v>988</v>
      </c>
      <c r="M185" t="s">
        <v>989</v>
      </c>
      <c r="P185" t="s">
        <v>107</v>
      </c>
      <c r="Q185" t="s">
        <v>107</v>
      </c>
      <c r="R185" t="s">
        <v>108</v>
      </c>
    </row>
    <row r="186" spans="1:18" x14ac:dyDescent="0.25">
      <c r="A186" t="str">
        <f>"84092"</f>
        <v>84092</v>
      </c>
      <c r="B186" t="str">
        <f>"07020"</f>
        <v>07020</v>
      </c>
      <c r="C186" t="str">
        <f>"1700"</f>
        <v>1700</v>
      </c>
      <c r="D186" t="str">
        <f>"84092"</f>
        <v>84092</v>
      </c>
      <c r="E186" t="s">
        <v>990</v>
      </c>
      <c r="F186" t="s">
        <v>904</v>
      </c>
      <c r="G186" t="str">
        <f>""</f>
        <v/>
      </c>
      <c r="H186" t="str">
        <f>" 00"</f>
        <v xml:space="preserve"> 00</v>
      </c>
      <c r="I186">
        <v>0.01</v>
      </c>
      <c r="J186">
        <v>9999999.9900000002</v>
      </c>
      <c r="K186" t="s">
        <v>75</v>
      </c>
      <c r="L186" t="s">
        <v>76</v>
      </c>
      <c r="P186" t="s">
        <v>107</v>
      </c>
      <c r="Q186" t="s">
        <v>107</v>
      </c>
      <c r="R186" t="s">
        <v>75</v>
      </c>
    </row>
    <row r="187" spans="1:18" x14ac:dyDescent="0.25">
      <c r="A187" t="str">
        <f>"84093"</f>
        <v>84093</v>
      </c>
      <c r="B187" t="str">
        <f>"07020"</f>
        <v>07020</v>
      </c>
      <c r="C187" t="str">
        <f>"1700"</f>
        <v>1700</v>
      </c>
      <c r="D187" t="str">
        <f>"84093"</f>
        <v>84093</v>
      </c>
      <c r="E187" t="s">
        <v>991</v>
      </c>
      <c r="F187" t="s">
        <v>904</v>
      </c>
      <c r="G187" t="str">
        <f>""</f>
        <v/>
      </c>
      <c r="H187" t="str">
        <f>" 00"</f>
        <v xml:space="preserve"> 00</v>
      </c>
      <c r="I187">
        <v>0.01</v>
      </c>
      <c r="J187">
        <v>9999999.9900000002</v>
      </c>
      <c r="K187" t="s">
        <v>86</v>
      </c>
      <c r="L187" t="s">
        <v>87</v>
      </c>
      <c r="M187" t="s">
        <v>88</v>
      </c>
      <c r="P187" t="s">
        <v>107</v>
      </c>
      <c r="Q187" t="s">
        <v>107</v>
      </c>
      <c r="R187" t="s">
        <v>89</v>
      </c>
    </row>
    <row r="188" spans="1:18" x14ac:dyDescent="0.25">
      <c r="A188" t="str">
        <f>"84095"</f>
        <v>84095</v>
      </c>
      <c r="B188" t="str">
        <f>"07020"</f>
        <v>07020</v>
      </c>
      <c r="C188" t="str">
        <f>"1700"</f>
        <v>1700</v>
      </c>
      <c r="D188" t="str">
        <f>"84095"</f>
        <v>84095</v>
      </c>
      <c r="E188" t="s">
        <v>992</v>
      </c>
      <c r="F188" t="s">
        <v>904</v>
      </c>
      <c r="G188" t="str">
        <f>""</f>
        <v/>
      </c>
      <c r="H188" t="str">
        <f>" 00"</f>
        <v xml:space="preserve"> 00</v>
      </c>
      <c r="I188">
        <v>0.01</v>
      </c>
      <c r="J188">
        <v>9999999.9900000002</v>
      </c>
      <c r="K188" t="s">
        <v>993</v>
      </c>
      <c r="L188" t="s">
        <v>994</v>
      </c>
      <c r="M188" t="s">
        <v>59</v>
      </c>
      <c r="P188" t="s">
        <v>107</v>
      </c>
      <c r="Q188" t="s">
        <v>107</v>
      </c>
      <c r="R188" t="s">
        <v>993</v>
      </c>
    </row>
    <row r="189" spans="1:18" x14ac:dyDescent="0.25">
      <c r="A189" t="str">
        <f>"84098"</f>
        <v>84098</v>
      </c>
      <c r="B189" t="str">
        <f>"07020"</f>
        <v>07020</v>
      </c>
      <c r="C189" t="str">
        <f>"1700"</f>
        <v>1700</v>
      </c>
      <c r="D189" t="str">
        <f>"84098"</f>
        <v>84098</v>
      </c>
      <c r="E189" t="s">
        <v>995</v>
      </c>
      <c r="F189" t="s">
        <v>904</v>
      </c>
      <c r="G189" t="str">
        <f>""</f>
        <v/>
      </c>
      <c r="H189" t="str">
        <f>" 00"</f>
        <v xml:space="preserve"> 00</v>
      </c>
      <c r="I189">
        <v>0.01</v>
      </c>
      <c r="J189">
        <v>9999999.9900000002</v>
      </c>
      <c r="K189" t="s">
        <v>996</v>
      </c>
      <c r="L189" t="s">
        <v>103</v>
      </c>
      <c r="P189" t="s">
        <v>107</v>
      </c>
      <c r="Q189" t="s">
        <v>107</v>
      </c>
      <c r="R189" t="s">
        <v>103</v>
      </c>
    </row>
    <row r="190" spans="1:18" x14ac:dyDescent="0.25">
      <c r="A190" t="str">
        <f>"84099"</f>
        <v>84099</v>
      </c>
      <c r="B190" t="str">
        <f>"07020"</f>
        <v>07020</v>
      </c>
      <c r="C190" t="str">
        <f>"1700"</f>
        <v>1700</v>
      </c>
      <c r="D190" t="str">
        <f>"84099"</f>
        <v>84099</v>
      </c>
      <c r="E190" t="s">
        <v>997</v>
      </c>
      <c r="F190" t="s">
        <v>904</v>
      </c>
      <c r="G190" t="str">
        <f>""</f>
        <v/>
      </c>
      <c r="H190" t="str">
        <f>" 00"</f>
        <v xml:space="preserve"> 00</v>
      </c>
      <c r="I190">
        <v>0.01</v>
      </c>
      <c r="J190">
        <v>9999999.9900000002</v>
      </c>
      <c r="K190" t="s">
        <v>998</v>
      </c>
      <c r="L190" t="s">
        <v>365</v>
      </c>
      <c r="M190" t="s">
        <v>59</v>
      </c>
      <c r="P190" t="s">
        <v>107</v>
      </c>
      <c r="Q190" t="s">
        <v>107</v>
      </c>
      <c r="R190" t="s">
        <v>998</v>
      </c>
    </row>
    <row r="191" spans="1:18" x14ac:dyDescent="0.25">
      <c r="A191" t="str">
        <f>"84101"</f>
        <v>84101</v>
      </c>
      <c r="B191" t="str">
        <f>"07020"</f>
        <v>07020</v>
      </c>
      <c r="C191" t="str">
        <f>"1700"</f>
        <v>1700</v>
      </c>
      <c r="D191" t="str">
        <f>"84101"</f>
        <v>84101</v>
      </c>
      <c r="E191" t="s">
        <v>999</v>
      </c>
      <c r="F191" t="s">
        <v>904</v>
      </c>
      <c r="G191" t="str">
        <f>""</f>
        <v/>
      </c>
      <c r="H191" t="str">
        <f>" 00"</f>
        <v xml:space="preserve"> 00</v>
      </c>
      <c r="I191">
        <v>0.01</v>
      </c>
      <c r="J191">
        <v>9999999.9900000002</v>
      </c>
      <c r="K191" t="s">
        <v>86</v>
      </c>
      <c r="L191" t="s">
        <v>87</v>
      </c>
      <c r="M191" t="s">
        <v>93</v>
      </c>
      <c r="P191" t="s">
        <v>107</v>
      </c>
      <c r="Q191" t="s">
        <v>107</v>
      </c>
      <c r="R191" t="s">
        <v>89</v>
      </c>
    </row>
    <row r="192" spans="1:18" x14ac:dyDescent="0.25">
      <c r="A192" t="str">
        <f>"84102"</f>
        <v>84102</v>
      </c>
      <c r="B192" t="str">
        <f>"07020"</f>
        <v>07020</v>
      </c>
      <c r="C192" t="str">
        <f>"1700"</f>
        <v>1700</v>
      </c>
      <c r="D192" t="str">
        <f>"84102"</f>
        <v>84102</v>
      </c>
      <c r="E192" t="s">
        <v>1000</v>
      </c>
      <c r="F192" t="s">
        <v>904</v>
      </c>
      <c r="G192" t="str">
        <f>""</f>
        <v/>
      </c>
      <c r="H192" t="str">
        <f>" 00"</f>
        <v xml:space="preserve"> 00</v>
      </c>
      <c r="I192">
        <v>0.01</v>
      </c>
      <c r="J192">
        <v>9999999.9900000002</v>
      </c>
      <c r="K192" t="s">
        <v>1001</v>
      </c>
      <c r="P192" t="s">
        <v>107</v>
      </c>
      <c r="Q192" t="s">
        <v>107</v>
      </c>
      <c r="R192" t="s">
        <v>1001</v>
      </c>
    </row>
    <row r="193" spans="1:18" x14ac:dyDescent="0.25">
      <c r="A193" t="str">
        <f>"84103"</f>
        <v>84103</v>
      </c>
      <c r="B193" t="str">
        <f>"07020"</f>
        <v>07020</v>
      </c>
      <c r="C193" t="str">
        <f>"1700"</f>
        <v>1700</v>
      </c>
      <c r="D193" t="str">
        <f>"84103"</f>
        <v>84103</v>
      </c>
      <c r="E193" t="s">
        <v>1002</v>
      </c>
      <c r="F193" t="s">
        <v>904</v>
      </c>
      <c r="G193" t="str">
        <f>""</f>
        <v/>
      </c>
      <c r="H193" t="str">
        <f>" 00"</f>
        <v xml:space="preserve"> 00</v>
      </c>
      <c r="I193">
        <v>0.01</v>
      </c>
      <c r="J193">
        <v>9999999.9900000002</v>
      </c>
      <c r="K193" t="s">
        <v>57</v>
      </c>
      <c r="L193" t="s">
        <v>1003</v>
      </c>
      <c r="M193" t="s">
        <v>59</v>
      </c>
      <c r="P193" t="s">
        <v>107</v>
      </c>
      <c r="Q193" t="s">
        <v>107</v>
      </c>
      <c r="R193" t="s">
        <v>1003</v>
      </c>
    </row>
    <row r="194" spans="1:18" x14ac:dyDescent="0.25">
      <c r="A194" t="str">
        <f>"84107"</f>
        <v>84107</v>
      </c>
      <c r="B194" t="str">
        <f>"07020"</f>
        <v>07020</v>
      </c>
      <c r="C194" t="str">
        <f>"1700"</f>
        <v>1700</v>
      </c>
      <c r="D194" t="str">
        <f>"84107"</f>
        <v>84107</v>
      </c>
      <c r="E194" t="s">
        <v>1004</v>
      </c>
      <c r="F194" t="s">
        <v>904</v>
      </c>
      <c r="G194" t="str">
        <f>""</f>
        <v/>
      </c>
      <c r="H194" t="str">
        <f>" 00"</f>
        <v xml:space="preserve"> 00</v>
      </c>
      <c r="I194">
        <v>0.01</v>
      </c>
      <c r="J194">
        <v>9999999.9900000002</v>
      </c>
      <c r="K194" t="s">
        <v>27</v>
      </c>
      <c r="L194" t="s">
        <v>59</v>
      </c>
      <c r="P194" t="s">
        <v>107</v>
      </c>
      <c r="Q194" t="s">
        <v>107</v>
      </c>
      <c r="R194" t="s">
        <v>738</v>
      </c>
    </row>
    <row r="195" spans="1:18" x14ac:dyDescent="0.25">
      <c r="A195" t="str">
        <f>"84108"</f>
        <v>84108</v>
      </c>
      <c r="B195" t="str">
        <f>"07020"</f>
        <v>07020</v>
      </c>
      <c r="C195" t="str">
        <f>"1700"</f>
        <v>1700</v>
      </c>
      <c r="D195" t="str">
        <f>"84108"</f>
        <v>84108</v>
      </c>
      <c r="E195" t="s">
        <v>1005</v>
      </c>
      <c r="F195" t="s">
        <v>904</v>
      </c>
      <c r="G195" t="str">
        <f>""</f>
        <v/>
      </c>
      <c r="H195" t="str">
        <f>" 00"</f>
        <v xml:space="preserve"> 00</v>
      </c>
      <c r="I195">
        <v>0.01</v>
      </c>
      <c r="J195">
        <v>9999999.9900000002</v>
      </c>
      <c r="K195" t="s">
        <v>75</v>
      </c>
      <c r="L195" t="s">
        <v>1006</v>
      </c>
      <c r="P195" t="s">
        <v>107</v>
      </c>
      <c r="Q195" t="s">
        <v>107</v>
      </c>
      <c r="R195" t="s">
        <v>59</v>
      </c>
    </row>
    <row r="196" spans="1:18" x14ac:dyDescent="0.25">
      <c r="A196" t="str">
        <f>"84110"</f>
        <v>84110</v>
      </c>
      <c r="B196" t="str">
        <f>"07020"</f>
        <v>07020</v>
      </c>
      <c r="C196" t="str">
        <f>"1700"</f>
        <v>1700</v>
      </c>
      <c r="D196" t="str">
        <f>"84110"</f>
        <v>84110</v>
      </c>
      <c r="E196" t="s">
        <v>1007</v>
      </c>
      <c r="F196" t="s">
        <v>904</v>
      </c>
      <c r="G196" t="str">
        <f>""</f>
        <v/>
      </c>
      <c r="H196" t="str">
        <f>" 00"</f>
        <v xml:space="preserve"> 00</v>
      </c>
      <c r="I196">
        <v>0.01</v>
      </c>
      <c r="J196">
        <v>9999999.9900000002</v>
      </c>
      <c r="K196" t="s">
        <v>83</v>
      </c>
      <c r="L196" t="s">
        <v>1008</v>
      </c>
      <c r="P196" t="s">
        <v>107</v>
      </c>
      <c r="Q196" t="s">
        <v>107</v>
      </c>
      <c r="R196" t="s">
        <v>83</v>
      </c>
    </row>
    <row r="197" spans="1:18" x14ac:dyDescent="0.25">
      <c r="A197" t="str">
        <f>"84113"</f>
        <v>84113</v>
      </c>
      <c r="B197" t="str">
        <f>"07020"</f>
        <v>07020</v>
      </c>
      <c r="C197" t="str">
        <f>"1700"</f>
        <v>1700</v>
      </c>
      <c r="D197" t="str">
        <f>"84113"</f>
        <v>84113</v>
      </c>
      <c r="E197" t="s">
        <v>1009</v>
      </c>
      <c r="F197" t="s">
        <v>904</v>
      </c>
      <c r="G197" t="str">
        <f>""</f>
        <v/>
      </c>
      <c r="H197" t="str">
        <f>" 00"</f>
        <v xml:space="preserve"> 00</v>
      </c>
      <c r="I197">
        <v>0.01</v>
      </c>
      <c r="J197">
        <v>9999999.9900000002</v>
      </c>
      <c r="K197" t="s">
        <v>56</v>
      </c>
      <c r="L197" t="s">
        <v>1010</v>
      </c>
      <c r="M197" t="s">
        <v>57</v>
      </c>
      <c r="N197" t="s">
        <v>58</v>
      </c>
      <c r="P197" t="s">
        <v>107</v>
      </c>
      <c r="Q197" t="s">
        <v>107</v>
      </c>
      <c r="R197" t="s">
        <v>59</v>
      </c>
    </row>
    <row r="198" spans="1:18" x14ac:dyDescent="0.25">
      <c r="A198" t="str">
        <f>"84117"</f>
        <v>84117</v>
      </c>
      <c r="B198" t="str">
        <f>"07020"</f>
        <v>07020</v>
      </c>
      <c r="C198" t="str">
        <f>"1700"</f>
        <v>1700</v>
      </c>
      <c r="D198" t="str">
        <f>"84117"</f>
        <v>84117</v>
      </c>
      <c r="E198" t="s">
        <v>1011</v>
      </c>
      <c r="F198" t="s">
        <v>904</v>
      </c>
      <c r="G198" t="str">
        <f>""</f>
        <v/>
      </c>
      <c r="H198" t="str">
        <f>" 00"</f>
        <v xml:space="preserve"> 00</v>
      </c>
      <c r="I198">
        <v>0.01</v>
      </c>
      <c r="J198">
        <v>9999999.9900000002</v>
      </c>
      <c r="K198" t="s">
        <v>156</v>
      </c>
      <c r="L198" t="s">
        <v>158</v>
      </c>
      <c r="M198" t="s">
        <v>140</v>
      </c>
      <c r="P198" t="s">
        <v>107</v>
      </c>
      <c r="Q198" t="s">
        <v>107</v>
      </c>
      <c r="R198" t="s">
        <v>156</v>
      </c>
    </row>
    <row r="199" spans="1:18" x14ac:dyDescent="0.25">
      <c r="A199" t="str">
        <f>"84118"</f>
        <v>84118</v>
      </c>
      <c r="B199" t="str">
        <f>"07020"</f>
        <v>07020</v>
      </c>
      <c r="C199" t="str">
        <f>"1700"</f>
        <v>1700</v>
      </c>
      <c r="D199" t="str">
        <f>"84118"</f>
        <v>84118</v>
      </c>
      <c r="E199" t="s">
        <v>1012</v>
      </c>
      <c r="F199" t="s">
        <v>904</v>
      </c>
      <c r="G199" t="str">
        <f>""</f>
        <v/>
      </c>
      <c r="H199" t="str">
        <f>" 00"</f>
        <v xml:space="preserve"> 00</v>
      </c>
      <c r="I199">
        <v>0.01</v>
      </c>
      <c r="J199">
        <v>9999999.9900000002</v>
      </c>
      <c r="K199" t="s">
        <v>1013</v>
      </c>
      <c r="L199" t="s">
        <v>1014</v>
      </c>
      <c r="P199" t="s">
        <v>107</v>
      </c>
      <c r="Q199" t="s">
        <v>107</v>
      </c>
      <c r="R199" t="s">
        <v>907</v>
      </c>
    </row>
    <row r="200" spans="1:18" x14ac:dyDescent="0.25">
      <c r="A200" t="str">
        <f>"84119"</f>
        <v>84119</v>
      </c>
      <c r="B200" t="str">
        <f>"07020"</f>
        <v>07020</v>
      </c>
      <c r="C200" t="str">
        <f>"1700"</f>
        <v>1700</v>
      </c>
      <c r="D200" t="str">
        <f>"84119"</f>
        <v>84119</v>
      </c>
      <c r="E200" t="s">
        <v>1015</v>
      </c>
      <c r="F200" t="s">
        <v>904</v>
      </c>
      <c r="G200" t="str">
        <f>""</f>
        <v/>
      </c>
      <c r="H200" t="str">
        <f>" 00"</f>
        <v xml:space="preserve"> 00</v>
      </c>
      <c r="I200">
        <v>0.01</v>
      </c>
      <c r="J200">
        <v>9999999.9900000002</v>
      </c>
      <c r="K200" t="s">
        <v>671</v>
      </c>
      <c r="P200" t="s">
        <v>107</v>
      </c>
      <c r="Q200" t="s">
        <v>107</v>
      </c>
      <c r="R200" t="s">
        <v>671</v>
      </c>
    </row>
    <row r="201" spans="1:18" x14ac:dyDescent="0.25">
      <c r="A201" t="str">
        <f>"84122"</f>
        <v>84122</v>
      </c>
      <c r="B201" t="str">
        <f>"07020"</f>
        <v>07020</v>
      </c>
      <c r="C201" t="str">
        <f>"1700"</f>
        <v>1700</v>
      </c>
      <c r="D201" t="str">
        <f>"84122"</f>
        <v>84122</v>
      </c>
      <c r="E201" t="s">
        <v>1016</v>
      </c>
      <c r="F201" t="s">
        <v>904</v>
      </c>
      <c r="G201" t="str">
        <f>""</f>
        <v/>
      </c>
      <c r="H201" t="str">
        <f>" 00"</f>
        <v xml:space="preserve"> 00</v>
      </c>
      <c r="I201">
        <v>0.01</v>
      </c>
      <c r="J201">
        <v>9999999.9900000002</v>
      </c>
      <c r="K201" t="s">
        <v>57</v>
      </c>
      <c r="L201" t="s">
        <v>59</v>
      </c>
      <c r="P201" t="s">
        <v>107</v>
      </c>
      <c r="Q201" t="s">
        <v>107</v>
      </c>
      <c r="R201" t="s">
        <v>59</v>
      </c>
    </row>
    <row r="202" spans="1:18" x14ac:dyDescent="0.25">
      <c r="A202" t="str">
        <f>"84124"</f>
        <v>84124</v>
      </c>
      <c r="B202" t="str">
        <f>"07020"</f>
        <v>07020</v>
      </c>
      <c r="C202" t="str">
        <f>"1700"</f>
        <v>1700</v>
      </c>
      <c r="D202" t="str">
        <f>"84124"</f>
        <v>84124</v>
      </c>
      <c r="E202" t="s">
        <v>153</v>
      </c>
      <c r="F202" t="s">
        <v>904</v>
      </c>
      <c r="G202" t="str">
        <f>""</f>
        <v/>
      </c>
      <c r="H202" t="str">
        <f>" 10"</f>
        <v xml:space="preserve"> 10</v>
      </c>
      <c r="I202">
        <v>0.01</v>
      </c>
      <c r="J202">
        <v>500</v>
      </c>
      <c r="K202" t="s">
        <v>154</v>
      </c>
      <c r="L202" t="s">
        <v>140</v>
      </c>
      <c r="P202" t="s">
        <v>107</v>
      </c>
      <c r="Q202" t="s">
        <v>107</v>
      </c>
      <c r="R202" t="s">
        <v>139</v>
      </c>
    </row>
    <row r="203" spans="1:18" x14ac:dyDescent="0.25">
      <c r="A203" t="str">
        <f>"84124"</f>
        <v>84124</v>
      </c>
      <c r="B203" t="str">
        <f>"07020"</f>
        <v>07020</v>
      </c>
      <c r="C203" t="str">
        <f>"1700"</f>
        <v>1700</v>
      </c>
      <c r="D203" t="str">
        <f>"84124"</f>
        <v>84124</v>
      </c>
      <c r="E203" t="s">
        <v>153</v>
      </c>
      <c r="F203" t="s">
        <v>904</v>
      </c>
      <c r="G203" t="str">
        <f>""</f>
        <v/>
      </c>
      <c r="H203" t="str">
        <f>" 20"</f>
        <v xml:space="preserve"> 20</v>
      </c>
      <c r="I203">
        <v>500.01</v>
      </c>
      <c r="J203">
        <v>9999999.9900000002</v>
      </c>
      <c r="K203" t="s">
        <v>154</v>
      </c>
      <c r="L203" t="s">
        <v>140</v>
      </c>
      <c r="P203" t="s">
        <v>107</v>
      </c>
      <c r="Q203" t="s">
        <v>107</v>
      </c>
      <c r="R203" t="s">
        <v>139</v>
      </c>
    </row>
    <row r="204" spans="1:18" x14ac:dyDescent="0.25">
      <c r="A204" t="str">
        <f>"84131"</f>
        <v>84131</v>
      </c>
      <c r="B204" t="str">
        <f>"07020"</f>
        <v>07020</v>
      </c>
      <c r="C204" t="str">
        <f>"1700"</f>
        <v>1700</v>
      </c>
      <c r="D204" t="str">
        <f>"84131"</f>
        <v>84131</v>
      </c>
      <c r="E204" t="s">
        <v>1017</v>
      </c>
      <c r="F204" t="s">
        <v>904</v>
      </c>
      <c r="G204" t="str">
        <f>""</f>
        <v/>
      </c>
      <c r="H204" t="str">
        <f>" 00"</f>
        <v xml:space="preserve"> 00</v>
      </c>
      <c r="I204">
        <v>0.01</v>
      </c>
      <c r="J204">
        <v>9999999.9900000002</v>
      </c>
      <c r="K204" t="s">
        <v>1018</v>
      </c>
      <c r="L204" t="s">
        <v>179</v>
      </c>
      <c r="M204" t="s">
        <v>27</v>
      </c>
      <c r="P204" t="s">
        <v>107</v>
      </c>
      <c r="Q204" t="s">
        <v>107</v>
      </c>
      <c r="R204" t="s">
        <v>1018</v>
      </c>
    </row>
    <row r="205" spans="1:18" x14ac:dyDescent="0.25">
      <c r="A205" t="str">
        <f>"84134"</f>
        <v>84134</v>
      </c>
      <c r="B205" t="str">
        <f>"07020"</f>
        <v>07020</v>
      </c>
      <c r="C205" t="str">
        <f>"1700"</f>
        <v>1700</v>
      </c>
      <c r="D205" t="str">
        <f>"84134"</f>
        <v>84134</v>
      </c>
      <c r="E205" t="s">
        <v>1019</v>
      </c>
      <c r="F205" t="s">
        <v>904</v>
      </c>
      <c r="G205" t="str">
        <f>""</f>
        <v/>
      </c>
      <c r="H205" t="str">
        <f>" 00"</f>
        <v xml:space="preserve"> 00</v>
      </c>
      <c r="I205">
        <v>0.01</v>
      </c>
      <c r="J205">
        <v>9999999.9900000002</v>
      </c>
      <c r="K205" t="s">
        <v>1020</v>
      </c>
      <c r="L205" t="s">
        <v>365</v>
      </c>
      <c r="P205" t="s">
        <v>107</v>
      </c>
      <c r="Q205" t="s">
        <v>107</v>
      </c>
      <c r="R205" t="s">
        <v>1020</v>
      </c>
    </row>
    <row r="206" spans="1:18" x14ac:dyDescent="0.25">
      <c r="A206" t="str">
        <f>"84136"</f>
        <v>84136</v>
      </c>
      <c r="B206" t="str">
        <f>"07020"</f>
        <v>07020</v>
      </c>
      <c r="C206" t="str">
        <f>"1700"</f>
        <v>1700</v>
      </c>
      <c r="D206" t="str">
        <f>"84136"</f>
        <v>84136</v>
      </c>
      <c r="E206" t="s">
        <v>1021</v>
      </c>
      <c r="F206" t="s">
        <v>904</v>
      </c>
      <c r="G206" t="str">
        <f>""</f>
        <v/>
      </c>
      <c r="H206" t="str">
        <f>" 00"</f>
        <v xml:space="preserve"> 00</v>
      </c>
      <c r="I206">
        <v>0.01</v>
      </c>
      <c r="J206">
        <v>9999999.9900000002</v>
      </c>
      <c r="K206" t="s">
        <v>1022</v>
      </c>
      <c r="L206" t="s">
        <v>1023</v>
      </c>
      <c r="P206" t="s">
        <v>107</v>
      </c>
      <c r="Q206" t="s">
        <v>107</v>
      </c>
      <c r="R206" t="s">
        <v>140</v>
      </c>
    </row>
    <row r="207" spans="1:18" x14ac:dyDescent="0.25">
      <c r="A207" t="str">
        <f>"84137"</f>
        <v>84137</v>
      </c>
      <c r="B207" t="str">
        <f>"07020"</f>
        <v>07020</v>
      </c>
      <c r="C207" t="str">
        <f>"1700"</f>
        <v>1700</v>
      </c>
      <c r="D207" t="str">
        <f>"84137"</f>
        <v>84137</v>
      </c>
      <c r="E207" t="s">
        <v>1024</v>
      </c>
      <c r="F207" t="s">
        <v>904</v>
      </c>
      <c r="G207" t="str">
        <f>""</f>
        <v/>
      </c>
      <c r="H207" t="str">
        <f>" 00"</f>
        <v xml:space="preserve"> 00</v>
      </c>
      <c r="I207">
        <v>0.01</v>
      </c>
      <c r="J207">
        <v>9999999.9900000002</v>
      </c>
      <c r="K207" t="s">
        <v>1025</v>
      </c>
      <c r="L207" t="s">
        <v>103</v>
      </c>
      <c r="P207" t="s">
        <v>107</v>
      </c>
      <c r="Q207" t="s">
        <v>107</v>
      </c>
      <c r="R207" t="s">
        <v>1025</v>
      </c>
    </row>
    <row r="208" spans="1:18" x14ac:dyDescent="0.25">
      <c r="A208" t="str">
        <f>"84139"</f>
        <v>84139</v>
      </c>
      <c r="B208" t="str">
        <f>"07020"</f>
        <v>07020</v>
      </c>
      <c r="C208" t="str">
        <f>"1700"</f>
        <v>1700</v>
      </c>
      <c r="D208" t="str">
        <f>"84139"</f>
        <v>84139</v>
      </c>
      <c r="E208" t="s">
        <v>1026</v>
      </c>
      <c r="F208" t="s">
        <v>904</v>
      </c>
      <c r="G208" t="str">
        <f>""</f>
        <v/>
      </c>
      <c r="H208" t="str">
        <f>" 00"</f>
        <v xml:space="preserve"> 00</v>
      </c>
      <c r="I208">
        <v>0.01</v>
      </c>
      <c r="J208">
        <v>9999999.9900000002</v>
      </c>
      <c r="K208" t="s">
        <v>1027</v>
      </c>
      <c r="L208" t="s">
        <v>59</v>
      </c>
      <c r="P208" t="s">
        <v>107</v>
      </c>
      <c r="Q208" t="s">
        <v>107</v>
      </c>
      <c r="R208" t="s">
        <v>1027</v>
      </c>
    </row>
    <row r="209" spans="1:18" x14ac:dyDescent="0.25">
      <c r="A209" t="str">
        <f>"84141"</f>
        <v>84141</v>
      </c>
      <c r="B209" t="str">
        <f>"07020"</f>
        <v>07020</v>
      </c>
      <c r="C209" t="str">
        <f>"1700"</f>
        <v>1700</v>
      </c>
      <c r="D209" t="str">
        <f>"84141"</f>
        <v>84141</v>
      </c>
      <c r="E209" t="s">
        <v>1028</v>
      </c>
      <c r="F209" t="s">
        <v>904</v>
      </c>
      <c r="G209" t="str">
        <f>""</f>
        <v/>
      </c>
      <c r="H209" t="str">
        <f>" 00"</f>
        <v xml:space="preserve"> 00</v>
      </c>
      <c r="I209">
        <v>0.01</v>
      </c>
      <c r="J209">
        <v>9999999.9900000002</v>
      </c>
      <c r="K209" t="s">
        <v>47</v>
      </c>
      <c r="L209" t="s">
        <v>40</v>
      </c>
      <c r="M209" t="s">
        <v>42</v>
      </c>
      <c r="P209" t="s">
        <v>107</v>
      </c>
      <c r="Q209" t="s">
        <v>107</v>
      </c>
      <c r="R209" t="s">
        <v>47</v>
      </c>
    </row>
    <row r="210" spans="1:18" x14ac:dyDescent="0.25">
      <c r="A210" t="str">
        <f>"84148"</f>
        <v>84148</v>
      </c>
      <c r="B210" t="str">
        <f>"07020"</f>
        <v>07020</v>
      </c>
      <c r="C210" t="str">
        <f>"1700"</f>
        <v>1700</v>
      </c>
      <c r="D210" t="str">
        <f>"84148"</f>
        <v>84148</v>
      </c>
      <c r="E210" t="s">
        <v>1029</v>
      </c>
      <c r="F210" t="s">
        <v>904</v>
      </c>
      <c r="G210" t="str">
        <f>""</f>
        <v/>
      </c>
      <c r="H210" t="str">
        <f>" 00"</f>
        <v xml:space="preserve"> 00</v>
      </c>
      <c r="I210">
        <v>0.01</v>
      </c>
      <c r="J210">
        <v>9999999.9900000002</v>
      </c>
      <c r="K210" t="s">
        <v>982</v>
      </c>
      <c r="L210" t="s">
        <v>760</v>
      </c>
      <c r="M210" t="s">
        <v>59</v>
      </c>
      <c r="P210" t="s">
        <v>107</v>
      </c>
      <c r="Q210" t="s">
        <v>107</v>
      </c>
      <c r="R210" t="s">
        <v>982</v>
      </c>
    </row>
    <row r="211" spans="1:18" x14ac:dyDescent="0.25">
      <c r="A211" t="str">
        <f>"84151"</f>
        <v>84151</v>
      </c>
      <c r="B211" t="str">
        <f>"07020"</f>
        <v>07020</v>
      </c>
      <c r="C211" t="str">
        <f>"1700"</f>
        <v>1700</v>
      </c>
      <c r="D211" t="str">
        <f>"84151"</f>
        <v>84151</v>
      </c>
      <c r="E211" t="s">
        <v>1030</v>
      </c>
      <c r="F211" t="s">
        <v>904</v>
      </c>
      <c r="G211" t="str">
        <f>""</f>
        <v/>
      </c>
      <c r="H211" t="str">
        <f>" 00"</f>
        <v xml:space="preserve"> 00</v>
      </c>
      <c r="I211">
        <v>0.01</v>
      </c>
      <c r="J211">
        <v>9999999.9900000002</v>
      </c>
      <c r="K211" t="s">
        <v>58</v>
      </c>
      <c r="L211" t="s">
        <v>134</v>
      </c>
      <c r="M211" t="s">
        <v>59</v>
      </c>
      <c r="P211" t="s">
        <v>107</v>
      </c>
      <c r="Q211" t="s">
        <v>107</v>
      </c>
      <c r="R211" t="s">
        <v>58</v>
      </c>
    </row>
    <row r="212" spans="1:18" x14ac:dyDescent="0.25">
      <c r="A212" t="str">
        <f>"84156"</f>
        <v>84156</v>
      </c>
      <c r="B212" t="str">
        <f>"07020"</f>
        <v>07020</v>
      </c>
      <c r="C212" t="str">
        <f>"1700"</f>
        <v>1700</v>
      </c>
      <c r="D212" t="str">
        <f>"84156"</f>
        <v>84156</v>
      </c>
      <c r="E212" t="s">
        <v>1031</v>
      </c>
      <c r="F212" t="s">
        <v>904</v>
      </c>
      <c r="G212" t="str">
        <f>""</f>
        <v/>
      </c>
      <c r="H212" t="str">
        <f>" 00"</f>
        <v xml:space="preserve"> 00</v>
      </c>
      <c r="I212">
        <v>0.01</v>
      </c>
      <c r="J212">
        <v>9999999.9900000002</v>
      </c>
      <c r="K212" t="s">
        <v>105</v>
      </c>
      <c r="P212" t="s">
        <v>107</v>
      </c>
      <c r="Q212" t="s">
        <v>107</v>
      </c>
      <c r="R212" t="s">
        <v>1032</v>
      </c>
    </row>
    <row r="213" spans="1:18" x14ac:dyDescent="0.25">
      <c r="A213" t="str">
        <f>"84158"</f>
        <v>84158</v>
      </c>
      <c r="B213" t="str">
        <f>"07020"</f>
        <v>07020</v>
      </c>
      <c r="C213" t="str">
        <f>"1700"</f>
        <v>1700</v>
      </c>
      <c r="D213" t="str">
        <f>"84158"</f>
        <v>84158</v>
      </c>
      <c r="E213" t="s">
        <v>1033</v>
      </c>
      <c r="F213" t="s">
        <v>904</v>
      </c>
      <c r="G213" t="str">
        <f>""</f>
        <v/>
      </c>
      <c r="H213" t="str">
        <f>" 00"</f>
        <v xml:space="preserve"> 00</v>
      </c>
      <c r="I213">
        <v>0.01</v>
      </c>
      <c r="J213">
        <v>9999999.9900000002</v>
      </c>
      <c r="K213" t="s">
        <v>967</v>
      </c>
      <c r="L213" t="s">
        <v>1034</v>
      </c>
      <c r="M213" t="s">
        <v>59</v>
      </c>
      <c r="P213" t="s">
        <v>107</v>
      </c>
      <c r="Q213" t="s">
        <v>107</v>
      </c>
      <c r="R213" t="s">
        <v>967</v>
      </c>
    </row>
    <row r="214" spans="1:18" x14ac:dyDescent="0.25">
      <c r="A214" t="str">
        <f>"84160"</f>
        <v>84160</v>
      </c>
      <c r="B214" t="str">
        <f>"07020"</f>
        <v>07020</v>
      </c>
      <c r="C214" t="str">
        <f>"1700"</f>
        <v>1700</v>
      </c>
      <c r="D214" t="str">
        <f>"84160"</f>
        <v>84160</v>
      </c>
      <c r="E214" t="s">
        <v>1035</v>
      </c>
      <c r="F214" t="s">
        <v>904</v>
      </c>
      <c r="G214" t="str">
        <f>""</f>
        <v/>
      </c>
      <c r="H214" t="str">
        <f>" 00"</f>
        <v xml:space="preserve"> 00</v>
      </c>
      <c r="I214">
        <v>0.01</v>
      </c>
      <c r="J214">
        <v>9999999.9900000002</v>
      </c>
      <c r="K214" t="s">
        <v>1036</v>
      </c>
      <c r="L214" t="s">
        <v>139</v>
      </c>
      <c r="M214" t="s">
        <v>1037</v>
      </c>
      <c r="P214" t="s">
        <v>107</v>
      </c>
      <c r="Q214" t="s">
        <v>107</v>
      </c>
      <c r="R214" t="s">
        <v>1036</v>
      </c>
    </row>
    <row r="215" spans="1:18" x14ac:dyDescent="0.25">
      <c r="A215" t="str">
        <f>"84162"</f>
        <v>84162</v>
      </c>
      <c r="B215" t="str">
        <f>"07020"</f>
        <v>07020</v>
      </c>
      <c r="C215" t="str">
        <f>"1700"</f>
        <v>1700</v>
      </c>
      <c r="D215" t="str">
        <f>"84162"</f>
        <v>84162</v>
      </c>
      <c r="E215" t="s">
        <v>1038</v>
      </c>
      <c r="F215" t="s">
        <v>904</v>
      </c>
      <c r="G215" t="str">
        <f>""</f>
        <v/>
      </c>
      <c r="H215" t="str">
        <f>" 00"</f>
        <v xml:space="preserve"> 00</v>
      </c>
      <c r="I215">
        <v>0.01</v>
      </c>
      <c r="J215">
        <v>9999999.9900000002</v>
      </c>
      <c r="K215" t="s">
        <v>1037</v>
      </c>
      <c r="L215" t="s">
        <v>139</v>
      </c>
      <c r="P215" t="s">
        <v>107</v>
      </c>
      <c r="Q215" t="s">
        <v>107</v>
      </c>
      <c r="R215" t="s">
        <v>1037</v>
      </c>
    </row>
    <row r="216" spans="1:18" x14ac:dyDescent="0.25">
      <c r="A216" t="str">
        <f>"84173"</f>
        <v>84173</v>
      </c>
      <c r="B216" t="str">
        <f>"07020"</f>
        <v>07020</v>
      </c>
      <c r="C216" t="str">
        <f>"1700"</f>
        <v>1700</v>
      </c>
      <c r="D216" t="str">
        <f>"84173"</f>
        <v>84173</v>
      </c>
      <c r="E216" t="s">
        <v>1039</v>
      </c>
      <c r="F216" t="s">
        <v>904</v>
      </c>
      <c r="G216" t="str">
        <f>""</f>
        <v/>
      </c>
      <c r="H216" t="str">
        <f>" 00"</f>
        <v xml:space="preserve"> 00</v>
      </c>
      <c r="I216">
        <v>0.01</v>
      </c>
      <c r="J216">
        <v>9999999.9900000002</v>
      </c>
      <c r="K216" t="s">
        <v>360</v>
      </c>
      <c r="L216" t="s">
        <v>1040</v>
      </c>
      <c r="M216" t="s">
        <v>971</v>
      </c>
      <c r="N216" t="s">
        <v>514</v>
      </c>
      <c r="P216" t="s">
        <v>107</v>
      </c>
      <c r="Q216" t="s">
        <v>107</v>
      </c>
      <c r="R216" t="s">
        <v>514</v>
      </c>
    </row>
    <row r="217" spans="1:18" x14ac:dyDescent="0.25">
      <c r="A217" t="str">
        <f>"84176"</f>
        <v>84176</v>
      </c>
      <c r="B217" t="str">
        <f>"07020"</f>
        <v>07020</v>
      </c>
      <c r="C217" t="str">
        <f>"1700"</f>
        <v>1700</v>
      </c>
      <c r="D217" t="str">
        <f>"84176"</f>
        <v>84176</v>
      </c>
      <c r="E217" t="s">
        <v>1041</v>
      </c>
      <c r="F217" t="s">
        <v>904</v>
      </c>
      <c r="G217" t="str">
        <f>""</f>
        <v/>
      </c>
      <c r="H217" t="str">
        <f>" 00"</f>
        <v xml:space="preserve"> 00</v>
      </c>
      <c r="I217">
        <v>0.01</v>
      </c>
      <c r="J217">
        <v>9999999.9900000002</v>
      </c>
      <c r="K217" t="s">
        <v>390</v>
      </c>
      <c r="P217" t="s">
        <v>107</v>
      </c>
      <c r="Q217" t="s">
        <v>107</v>
      </c>
      <c r="R217" t="s">
        <v>383</v>
      </c>
    </row>
    <row r="218" spans="1:18" x14ac:dyDescent="0.25">
      <c r="A218" t="str">
        <f>"84179"</f>
        <v>84179</v>
      </c>
      <c r="B218" t="str">
        <f>"07020"</f>
        <v>07020</v>
      </c>
      <c r="C218" t="str">
        <f>"1700"</f>
        <v>1700</v>
      </c>
      <c r="D218" t="str">
        <f>"84179"</f>
        <v>84179</v>
      </c>
      <c r="E218" t="s">
        <v>1042</v>
      </c>
      <c r="F218" t="s">
        <v>904</v>
      </c>
      <c r="G218" t="str">
        <f>""</f>
        <v/>
      </c>
      <c r="H218" t="str">
        <f>" 10"</f>
        <v xml:space="preserve"> 10</v>
      </c>
      <c r="I218">
        <v>0.01</v>
      </c>
      <c r="J218">
        <v>500</v>
      </c>
      <c r="K218" t="s">
        <v>140</v>
      </c>
      <c r="L218" t="s">
        <v>139</v>
      </c>
      <c r="M218" t="s">
        <v>141</v>
      </c>
      <c r="P218" t="s">
        <v>107</v>
      </c>
      <c r="Q218" t="s">
        <v>107</v>
      </c>
      <c r="R218" t="s">
        <v>139</v>
      </c>
    </row>
    <row r="219" spans="1:18" x14ac:dyDescent="0.25">
      <c r="A219" t="str">
        <f>"84179"</f>
        <v>84179</v>
      </c>
      <c r="B219" t="str">
        <f>"07020"</f>
        <v>07020</v>
      </c>
      <c r="C219" t="str">
        <f>"1700"</f>
        <v>1700</v>
      </c>
      <c r="D219" t="str">
        <f>"84179"</f>
        <v>84179</v>
      </c>
      <c r="E219" t="s">
        <v>1042</v>
      </c>
      <c r="F219" t="s">
        <v>904</v>
      </c>
      <c r="G219" t="str">
        <f>""</f>
        <v/>
      </c>
      <c r="H219" t="str">
        <f>" 20"</f>
        <v xml:space="preserve"> 20</v>
      </c>
      <c r="I219">
        <v>500.01</v>
      </c>
      <c r="J219">
        <v>9999999.9900000002</v>
      </c>
      <c r="K219" t="s">
        <v>140</v>
      </c>
      <c r="P219" t="s">
        <v>107</v>
      </c>
      <c r="Q219" t="s">
        <v>107</v>
      </c>
      <c r="R219" t="s">
        <v>139</v>
      </c>
    </row>
    <row r="220" spans="1:18" x14ac:dyDescent="0.25">
      <c r="A220" t="str">
        <f>"84185"</f>
        <v>84185</v>
      </c>
      <c r="B220" t="str">
        <f>"07020"</f>
        <v>07020</v>
      </c>
      <c r="C220" t="str">
        <f>"1700"</f>
        <v>1700</v>
      </c>
      <c r="D220" t="str">
        <f>"84185"</f>
        <v>84185</v>
      </c>
      <c r="E220" t="s">
        <v>1043</v>
      </c>
      <c r="F220" t="s">
        <v>904</v>
      </c>
      <c r="G220" t="str">
        <f>""</f>
        <v/>
      </c>
      <c r="H220" t="str">
        <f>" 00"</f>
        <v xml:space="preserve"> 00</v>
      </c>
      <c r="I220">
        <v>0.01</v>
      </c>
      <c r="J220">
        <v>9999999.9900000002</v>
      </c>
      <c r="K220" t="s">
        <v>53</v>
      </c>
      <c r="P220" t="s">
        <v>107</v>
      </c>
      <c r="Q220" t="s">
        <v>107</v>
      </c>
      <c r="R220" t="s">
        <v>61</v>
      </c>
    </row>
    <row r="221" spans="1:18" x14ac:dyDescent="0.25">
      <c r="A221" t="str">
        <f>"84186"</f>
        <v>84186</v>
      </c>
      <c r="B221" t="str">
        <f>"07020"</f>
        <v>07020</v>
      </c>
      <c r="C221" t="str">
        <f>"1700"</f>
        <v>1700</v>
      </c>
      <c r="D221" t="str">
        <f>"84186"</f>
        <v>84186</v>
      </c>
      <c r="E221" t="s">
        <v>1044</v>
      </c>
      <c r="F221" t="s">
        <v>904</v>
      </c>
      <c r="G221" t="str">
        <f>""</f>
        <v/>
      </c>
      <c r="H221" t="str">
        <f>" 00"</f>
        <v xml:space="preserve"> 00</v>
      </c>
      <c r="I221">
        <v>0.01</v>
      </c>
      <c r="J221">
        <v>9999999.9900000002</v>
      </c>
      <c r="K221" t="s">
        <v>376</v>
      </c>
      <c r="L221" t="s">
        <v>378</v>
      </c>
      <c r="P221" t="s">
        <v>107</v>
      </c>
      <c r="Q221" t="s">
        <v>107</v>
      </c>
      <c r="R221" t="s">
        <v>378</v>
      </c>
    </row>
    <row r="222" spans="1:18" x14ac:dyDescent="0.25">
      <c r="A222" t="str">
        <f>"84188"</f>
        <v>84188</v>
      </c>
      <c r="B222" t="str">
        <f>"07020"</f>
        <v>07020</v>
      </c>
      <c r="C222" t="str">
        <f>"1700"</f>
        <v>1700</v>
      </c>
      <c r="D222" t="str">
        <f>"84188"</f>
        <v>84188</v>
      </c>
      <c r="E222" t="s">
        <v>1045</v>
      </c>
      <c r="F222" t="s">
        <v>904</v>
      </c>
      <c r="G222" t="str">
        <f>""</f>
        <v/>
      </c>
      <c r="H222" t="str">
        <f>" 00"</f>
        <v xml:space="preserve"> 00</v>
      </c>
      <c r="I222">
        <v>0.01</v>
      </c>
      <c r="J222">
        <v>9999999.9900000002</v>
      </c>
      <c r="K222" t="s">
        <v>1046</v>
      </c>
      <c r="L222" t="s">
        <v>98</v>
      </c>
      <c r="P222" t="s">
        <v>107</v>
      </c>
      <c r="Q222" t="s">
        <v>107</v>
      </c>
      <c r="R222" t="s">
        <v>1046</v>
      </c>
    </row>
    <row r="223" spans="1:18" x14ac:dyDescent="0.25">
      <c r="A223" t="str">
        <f>"84191"</f>
        <v>84191</v>
      </c>
      <c r="B223" t="str">
        <f>"07020"</f>
        <v>07020</v>
      </c>
      <c r="C223" t="str">
        <f>"1700"</f>
        <v>1700</v>
      </c>
      <c r="D223" t="str">
        <f>"84191"</f>
        <v>84191</v>
      </c>
      <c r="E223" t="s">
        <v>1047</v>
      </c>
      <c r="F223" t="s">
        <v>904</v>
      </c>
      <c r="G223" t="str">
        <f>""</f>
        <v/>
      </c>
      <c r="H223" t="str">
        <f>" 00"</f>
        <v xml:space="preserve"> 00</v>
      </c>
      <c r="I223">
        <v>0.01</v>
      </c>
      <c r="J223">
        <v>9999999.9900000002</v>
      </c>
      <c r="K223" t="s">
        <v>1048</v>
      </c>
      <c r="L223" t="s">
        <v>1049</v>
      </c>
      <c r="M223" t="s">
        <v>671</v>
      </c>
      <c r="P223" t="s">
        <v>107</v>
      </c>
      <c r="Q223" t="s">
        <v>107</v>
      </c>
      <c r="R223" t="s">
        <v>365</v>
      </c>
    </row>
    <row r="224" spans="1:18" x14ac:dyDescent="0.25">
      <c r="A224" t="str">
        <f>"84194"</f>
        <v>84194</v>
      </c>
      <c r="B224" t="str">
        <f>"07020"</f>
        <v>07020</v>
      </c>
      <c r="C224" t="str">
        <f>"1700"</f>
        <v>1700</v>
      </c>
      <c r="D224" t="str">
        <f>"84194"</f>
        <v>84194</v>
      </c>
      <c r="E224" t="s">
        <v>1050</v>
      </c>
      <c r="F224" t="s">
        <v>904</v>
      </c>
      <c r="G224" t="str">
        <f>""</f>
        <v/>
      </c>
      <c r="H224" t="str">
        <f>" 00"</f>
        <v xml:space="preserve"> 00</v>
      </c>
      <c r="I224">
        <v>0.01</v>
      </c>
      <c r="J224">
        <v>9999999.9900000002</v>
      </c>
      <c r="K224" t="s">
        <v>365</v>
      </c>
      <c r="L224" t="s">
        <v>1051</v>
      </c>
      <c r="P224" t="s">
        <v>107</v>
      </c>
      <c r="Q224" t="s">
        <v>107</v>
      </c>
      <c r="R224" t="s">
        <v>1051</v>
      </c>
    </row>
    <row r="225" spans="1:18" x14ac:dyDescent="0.25">
      <c r="A225" t="str">
        <f>"84195"</f>
        <v>84195</v>
      </c>
      <c r="B225" t="str">
        <f>"07020"</f>
        <v>07020</v>
      </c>
      <c r="C225" t="str">
        <f>"1700"</f>
        <v>1700</v>
      </c>
      <c r="D225" t="str">
        <f>"84195"</f>
        <v>84195</v>
      </c>
      <c r="E225" t="s">
        <v>1052</v>
      </c>
      <c r="F225" t="s">
        <v>904</v>
      </c>
      <c r="G225" t="str">
        <f>""</f>
        <v/>
      </c>
      <c r="H225" t="str">
        <f>" 00"</f>
        <v xml:space="preserve"> 00</v>
      </c>
      <c r="I225">
        <v>0.01</v>
      </c>
      <c r="J225">
        <v>9999999.9900000002</v>
      </c>
      <c r="K225" t="s">
        <v>690</v>
      </c>
      <c r="L225" t="s">
        <v>688</v>
      </c>
      <c r="M225" t="s">
        <v>59</v>
      </c>
      <c r="P225" t="s">
        <v>107</v>
      </c>
      <c r="Q225" t="s">
        <v>107</v>
      </c>
      <c r="R225" t="s">
        <v>690</v>
      </c>
    </row>
    <row r="226" spans="1:18" x14ac:dyDescent="0.25">
      <c r="A226" t="str">
        <f>"84196"</f>
        <v>84196</v>
      </c>
      <c r="B226" t="str">
        <f>"07020"</f>
        <v>07020</v>
      </c>
      <c r="C226" t="str">
        <f>"1700"</f>
        <v>1700</v>
      </c>
      <c r="D226" t="str">
        <f>"84196"</f>
        <v>84196</v>
      </c>
      <c r="E226" t="s">
        <v>1053</v>
      </c>
      <c r="F226" t="s">
        <v>904</v>
      </c>
      <c r="G226" t="str">
        <f>""</f>
        <v/>
      </c>
      <c r="H226" t="str">
        <f>" 00"</f>
        <v xml:space="preserve"> 00</v>
      </c>
      <c r="I226">
        <v>0.01</v>
      </c>
      <c r="J226">
        <v>9999999.9900000002</v>
      </c>
      <c r="K226" t="s">
        <v>1054</v>
      </c>
      <c r="L226" t="s">
        <v>724</v>
      </c>
      <c r="P226" t="s">
        <v>107</v>
      </c>
      <c r="Q226" t="s">
        <v>107</v>
      </c>
      <c r="R226" t="s">
        <v>1054</v>
      </c>
    </row>
    <row r="227" spans="1:18" x14ac:dyDescent="0.25">
      <c r="A227" t="str">
        <f>"84198"</f>
        <v>84198</v>
      </c>
      <c r="B227" t="str">
        <f>"07020"</f>
        <v>07020</v>
      </c>
      <c r="C227" t="str">
        <f>"1700"</f>
        <v>1700</v>
      </c>
      <c r="D227" t="str">
        <f>"84198"</f>
        <v>84198</v>
      </c>
      <c r="E227" t="s">
        <v>1055</v>
      </c>
      <c r="F227" t="s">
        <v>904</v>
      </c>
      <c r="G227" t="str">
        <f>""</f>
        <v/>
      </c>
      <c r="H227" t="str">
        <f>" 00"</f>
        <v xml:space="preserve"> 00</v>
      </c>
      <c r="I227">
        <v>0.01</v>
      </c>
      <c r="J227">
        <v>9999999.9900000002</v>
      </c>
      <c r="K227" t="s">
        <v>365</v>
      </c>
      <c r="P227" t="s">
        <v>107</v>
      </c>
      <c r="Q227" t="s">
        <v>107</v>
      </c>
      <c r="R227" t="s">
        <v>365</v>
      </c>
    </row>
    <row r="228" spans="1:18" x14ac:dyDescent="0.25">
      <c r="A228" t="str">
        <f>"84199"</f>
        <v>84199</v>
      </c>
      <c r="B228" t="str">
        <f>"07020"</f>
        <v>07020</v>
      </c>
      <c r="C228" t="str">
        <f>"1700"</f>
        <v>1700</v>
      </c>
      <c r="D228" t="str">
        <f>"84199"</f>
        <v>84199</v>
      </c>
      <c r="E228" t="s">
        <v>1056</v>
      </c>
      <c r="F228" t="s">
        <v>904</v>
      </c>
      <c r="G228" t="str">
        <f>""</f>
        <v/>
      </c>
      <c r="H228" t="str">
        <f>" 00"</f>
        <v xml:space="preserve"> 00</v>
      </c>
      <c r="I228">
        <v>0.01</v>
      </c>
      <c r="J228">
        <v>9999999.9900000002</v>
      </c>
      <c r="K228" t="s">
        <v>59</v>
      </c>
      <c r="L228" t="s">
        <v>688</v>
      </c>
      <c r="P228" t="s">
        <v>107</v>
      </c>
      <c r="Q228" t="s">
        <v>107</v>
      </c>
      <c r="R228" t="s">
        <v>59</v>
      </c>
    </row>
    <row r="229" spans="1:18" x14ac:dyDescent="0.25">
      <c r="A229" t="str">
        <f>"84200"</f>
        <v>84200</v>
      </c>
      <c r="B229" t="str">
        <f>"07020"</f>
        <v>07020</v>
      </c>
      <c r="C229" t="str">
        <f>"1700"</f>
        <v>1700</v>
      </c>
      <c r="D229" t="str">
        <f>"84200"</f>
        <v>84200</v>
      </c>
      <c r="E229" t="s">
        <v>1057</v>
      </c>
      <c r="F229" t="s">
        <v>904</v>
      </c>
      <c r="G229" t="str">
        <f>""</f>
        <v/>
      </c>
      <c r="H229" t="str">
        <f>" 00"</f>
        <v xml:space="preserve"> 00</v>
      </c>
      <c r="I229">
        <v>0.01</v>
      </c>
      <c r="J229">
        <v>9999999.9900000002</v>
      </c>
      <c r="K229" t="s">
        <v>1058</v>
      </c>
      <c r="P229" t="s">
        <v>107</v>
      </c>
      <c r="Q229" t="s">
        <v>107</v>
      </c>
      <c r="R229" t="s">
        <v>359</v>
      </c>
    </row>
    <row r="230" spans="1:18" x14ac:dyDescent="0.25">
      <c r="A230" t="str">
        <f>"84203"</f>
        <v>84203</v>
      </c>
      <c r="B230" t="str">
        <f>"07020"</f>
        <v>07020</v>
      </c>
      <c r="C230" t="str">
        <f>"1700"</f>
        <v>1700</v>
      </c>
      <c r="D230" t="str">
        <f>"84203"</f>
        <v>84203</v>
      </c>
      <c r="E230" t="s">
        <v>1059</v>
      </c>
      <c r="F230" t="s">
        <v>904</v>
      </c>
      <c r="G230" t="str">
        <f>""</f>
        <v/>
      </c>
      <c r="H230" t="str">
        <f>" 00"</f>
        <v xml:space="preserve"> 00</v>
      </c>
      <c r="I230">
        <v>0.01</v>
      </c>
      <c r="J230">
        <v>9999999.9900000002</v>
      </c>
      <c r="K230" t="s">
        <v>359</v>
      </c>
      <c r="L230" t="s">
        <v>360</v>
      </c>
      <c r="M230" t="s">
        <v>514</v>
      </c>
      <c r="P230" t="s">
        <v>107</v>
      </c>
      <c r="Q230" t="s">
        <v>107</v>
      </c>
      <c r="R230" t="s">
        <v>359</v>
      </c>
    </row>
    <row r="231" spans="1:18" x14ac:dyDescent="0.25">
      <c r="A231" t="str">
        <f>"84206"</f>
        <v>84206</v>
      </c>
      <c r="B231" t="str">
        <f>"07020"</f>
        <v>07020</v>
      </c>
      <c r="C231" t="str">
        <f>"1700"</f>
        <v>1700</v>
      </c>
      <c r="D231" t="str">
        <f>"84206"</f>
        <v>84206</v>
      </c>
      <c r="E231" t="s">
        <v>1060</v>
      </c>
      <c r="F231" t="s">
        <v>904</v>
      </c>
      <c r="G231" t="str">
        <f>""</f>
        <v/>
      </c>
      <c r="H231" t="str">
        <f>" 00"</f>
        <v xml:space="preserve"> 00</v>
      </c>
      <c r="I231">
        <v>0.01</v>
      </c>
      <c r="J231">
        <v>9999999.9900000002</v>
      </c>
      <c r="K231" t="s">
        <v>1046</v>
      </c>
      <c r="L231" t="s">
        <v>971</v>
      </c>
      <c r="P231" t="s">
        <v>107</v>
      </c>
      <c r="Q231" t="s">
        <v>107</v>
      </c>
      <c r="R231" t="s">
        <v>365</v>
      </c>
    </row>
    <row r="232" spans="1:18" x14ac:dyDescent="0.25">
      <c r="A232" t="str">
        <f>"84207"</f>
        <v>84207</v>
      </c>
      <c r="B232" t="str">
        <f>"07020"</f>
        <v>07020</v>
      </c>
      <c r="C232" t="str">
        <f>"1700"</f>
        <v>1700</v>
      </c>
      <c r="D232" t="str">
        <f>"84207"</f>
        <v>84207</v>
      </c>
      <c r="E232" t="s">
        <v>1061</v>
      </c>
      <c r="F232" t="s">
        <v>904</v>
      </c>
      <c r="G232" t="str">
        <f>""</f>
        <v/>
      </c>
      <c r="H232" t="str">
        <f>" 00"</f>
        <v xml:space="preserve"> 00</v>
      </c>
      <c r="I232">
        <v>0.01</v>
      </c>
      <c r="J232">
        <v>9999999.9900000002</v>
      </c>
      <c r="K232" t="s">
        <v>1062</v>
      </c>
      <c r="P232" t="s">
        <v>107</v>
      </c>
      <c r="Q232" t="s">
        <v>107</v>
      </c>
      <c r="R232" t="s">
        <v>1062</v>
      </c>
    </row>
    <row r="233" spans="1:18" x14ac:dyDescent="0.25">
      <c r="A233" t="str">
        <f>"84208"</f>
        <v>84208</v>
      </c>
      <c r="B233" t="str">
        <f>"07020"</f>
        <v>07020</v>
      </c>
      <c r="C233" t="str">
        <f>"1700"</f>
        <v>1700</v>
      </c>
      <c r="D233" t="str">
        <f>"84208"</f>
        <v>84208</v>
      </c>
      <c r="E233" t="s">
        <v>1063</v>
      </c>
      <c r="F233" t="s">
        <v>904</v>
      </c>
      <c r="G233" t="str">
        <f>""</f>
        <v/>
      </c>
      <c r="H233" t="str">
        <f>" 00"</f>
        <v xml:space="preserve"> 00</v>
      </c>
      <c r="I233">
        <v>0.01</v>
      </c>
      <c r="J233">
        <v>9999999.9900000002</v>
      </c>
      <c r="K233" t="s">
        <v>934</v>
      </c>
      <c r="L233" t="s">
        <v>907</v>
      </c>
      <c r="P233" t="s">
        <v>107</v>
      </c>
      <c r="Q233" t="s">
        <v>107</v>
      </c>
      <c r="R233" t="s">
        <v>365</v>
      </c>
    </row>
    <row r="234" spans="1:18" x14ac:dyDescent="0.25">
      <c r="A234" t="str">
        <f>"84209"</f>
        <v>84209</v>
      </c>
      <c r="B234" t="str">
        <f>"07020"</f>
        <v>07020</v>
      </c>
      <c r="C234" t="str">
        <f>"1700"</f>
        <v>1700</v>
      </c>
      <c r="D234" t="str">
        <f>"84209"</f>
        <v>84209</v>
      </c>
      <c r="E234" t="s">
        <v>1064</v>
      </c>
      <c r="F234" t="s">
        <v>904</v>
      </c>
      <c r="G234" t="str">
        <f>""</f>
        <v/>
      </c>
      <c r="H234" t="str">
        <f>" 00"</f>
        <v xml:space="preserve"> 00</v>
      </c>
      <c r="I234">
        <v>0.01</v>
      </c>
      <c r="J234">
        <v>9999999.9900000002</v>
      </c>
      <c r="K234" t="s">
        <v>935</v>
      </c>
      <c r="L234" t="s">
        <v>1027</v>
      </c>
      <c r="P234" t="s">
        <v>107</v>
      </c>
      <c r="Q234" t="s">
        <v>107</v>
      </c>
      <c r="R234" t="s">
        <v>907</v>
      </c>
    </row>
    <row r="235" spans="1:18" x14ac:dyDescent="0.25">
      <c r="A235" t="str">
        <f>"84212"</f>
        <v>84212</v>
      </c>
      <c r="B235" t="str">
        <f>"07020"</f>
        <v>07020</v>
      </c>
      <c r="C235" t="str">
        <f>"1700"</f>
        <v>1700</v>
      </c>
      <c r="D235" t="str">
        <f>"84212"</f>
        <v>84212</v>
      </c>
      <c r="E235" t="s">
        <v>1065</v>
      </c>
      <c r="F235" t="s">
        <v>904</v>
      </c>
      <c r="G235" t="str">
        <f>""</f>
        <v/>
      </c>
      <c r="H235" t="str">
        <f>" 00"</f>
        <v xml:space="preserve"> 00</v>
      </c>
      <c r="I235">
        <v>0.01</v>
      </c>
      <c r="J235">
        <v>9999999.9900000002</v>
      </c>
      <c r="K235" t="s">
        <v>798</v>
      </c>
      <c r="L235" t="s">
        <v>1066</v>
      </c>
      <c r="M235" t="s">
        <v>59</v>
      </c>
      <c r="P235" t="s">
        <v>107</v>
      </c>
      <c r="Q235" t="s">
        <v>107</v>
      </c>
      <c r="R235" t="s">
        <v>57</v>
      </c>
    </row>
    <row r="236" spans="1:18" x14ac:dyDescent="0.25">
      <c r="A236" t="str">
        <f>"84213"</f>
        <v>84213</v>
      </c>
      <c r="B236" t="str">
        <f>"07020"</f>
        <v>07020</v>
      </c>
      <c r="C236" t="str">
        <f>"1700"</f>
        <v>1700</v>
      </c>
      <c r="D236" t="str">
        <f>"84213"</f>
        <v>84213</v>
      </c>
      <c r="E236" t="s">
        <v>1067</v>
      </c>
      <c r="F236" t="s">
        <v>904</v>
      </c>
      <c r="G236" t="str">
        <f>""</f>
        <v/>
      </c>
      <c r="H236" t="str">
        <f>" 00"</f>
        <v xml:space="preserve"> 00</v>
      </c>
      <c r="I236">
        <v>0.01</v>
      </c>
      <c r="J236">
        <v>9999999.9900000002</v>
      </c>
      <c r="K236" t="s">
        <v>1068</v>
      </c>
      <c r="L236" t="s">
        <v>1069</v>
      </c>
      <c r="P236" t="s">
        <v>107</v>
      </c>
      <c r="Q236" t="s">
        <v>107</v>
      </c>
      <c r="R236" t="s">
        <v>1068</v>
      </c>
    </row>
    <row r="237" spans="1:18" x14ac:dyDescent="0.25">
      <c r="A237" t="str">
        <f>"84215"</f>
        <v>84215</v>
      </c>
      <c r="B237" t="str">
        <f>"07020"</f>
        <v>07020</v>
      </c>
      <c r="C237" t="str">
        <f>"1700"</f>
        <v>1700</v>
      </c>
      <c r="D237" t="str">
        <f>"84215"</f>
        <v>84215</v>
      </c>
      <c r="E237" t="s">
        <v>1070</v>
      </c>
      <c r="F237" t="s">
        <v>904</v>
      </c>
      <c r="G237" t="str">
        <f>""</f>
        <v/>
      </c>
      <c r="H237" t="str">
        <f>" 00"</f>
        <v xml:space="preserve"> 00</v>
      </c>
      <c r="I237">
        <v>0.01</v>
      </c>
      <c r="J237">
        <v>9999999.9900000002</v>
      </c>
      <c r="K237" t="s">
        <v>365</v>
      </c>
      <c r="L237" t="s">
        <v>343</v>
      </c>
      <c r="P237" t="s">
        <v>107</v>
      </c>
      <c r="Q237" t="s">
        <v>107</v>
      </c>
      <c r="R237" t="s">
        <v>365</v>
      </c>
    </row>
    <row r="238" spans="1:18" x14ac:dyDescent="0.25">
      <c r="A238" t="str">
        <f>"84222"</f>
        <v>84222</v>
      </c>
      <c r="B238" t="str">
        <f>"07020"</f>
        <v>07020</v>
      </c>
      <c r="C238" t="str">
        <f>"1700"</f>
        <v>1700</v>
      </c>
      <c r="D238" t="str">
        <f>"84222"</f>
        <v>84222</v>
      </c>
      <c r="E238" t="s">
        <v>1071</v>
      </c>
      <c r="F238" t="s">
        <v>904</v>
      </c>
      <c r="G238" t="str">
        <f>""</f>
        <v/>
      </c>
      <c r="H238" t="str">
        <f>" 00"</f>
        <v xml:space="preserve"> 00</v>
      </c>
      <c r="I238">
        <v>0.01</v>
      </c>
      <c r="J238">
        <v>9999999.9900000002</v>
      </c>
      <c r="K238" t="s">
        <v>359</v>
      </c>
      <c r="L238" t="s">
        <v>360</v>
      </c>
      <c r="M238" t="s">
        <v>514</v>
      </c>
      <c r="P238" t="s">
        <v>107</v>
      </c>
      <c r="Q238" t="s">
        <v>107</v>
      </c>
      <c r="R238" t="s">
        <v>359</v>
      </c>
    </row>
    <row r="239" spans="1:18" x14ac:dyDescent="0.25">
      <c r="A239" t="str">
        <f>"84224"</f>
        <v>84224</v>
      </c>
      <c r="B239" t="str">
        <f>"07020"</f>
        <v>07020</v>
      </c>
      <c r="C239" t="str">
        <f>"1700"</f>
        <v>1700</v>
      </c>
      <c r="D239" t="str">
        <f>"84224"</f>
        <v>84224</v>
      </c>
      <c r="E239" t="s">
        <v>1072</v>
      </c>
      <c r="F239" t="s">
        <v>904</v>
      </c>
      <c r="G239" t="str">
        <f>""</f>
        <v/>
      </c>
      <c r="H239" t="str">
        <f>" 00"</f>
        <v xml:space="preserve"> 00</v>
      </c>
      <c r="I239">
        <v>0.01</v>
      </c>
      <c r="J239">
        <v>9999999.9900000002</v>
      </c>
      <c r="K239" t="s">
        <v>1034</v>
      </c>
      <c r="L239" t="s">
        <v>59</v>
      </c>
      <c r="P239" t="s">
        <v>107</v>
      </c>
      <c r="Q239" t="s">
        <v>107</v>
      </c>
      <c r="R239" t="s">
        <v>967</v>
      </c>
    </row>
    <row r="240" spans="1:18" x14ac:dyDescent="0.25">
      <c r="A240" t="str">
        <f>"84228"</f>
        <v>84228</v>
      </c>
      <c r="B240" t="str">
        <f>"07020"</f>
        <v>07020</v>
      </c>
      <c r="C240" t="str">
        <f>"1700"</f>
        <v>1700</v>
      </c>
      <c r="D240" t="str">
        <f>"84228"</f>
        <v>84228</v>
      </c>
      <c r="E240" t="s">
        <v>1073</v>
      </c>
      <c r="F240" t="s">
        <v>904</v>
      </c>
      <c r="G240" t="str">
        <f>""</f>
        <v/>
      </c>
      <c r="H240" t="str">
        <f>" 00"</f>
        <v xml:space="preserve"> 00</v>
      </c>
      <c r="I240">
        <v>0.01</v>
      </c>
      <c r="J240">
        <v>9999999.9900000002</v>
      </c>
      <c r="K240" t="s">
        <v>1074</v>
      </c>
      <c r="L240" t="s">
        <v>1075</v>
      </c>
      <c r="P240" t="s">
        <v>107</v>
      </c>
      <c r="Q240" t="s">
        <v>107</v>
      </c>
      <c r="R240" t="s">
        <v>1074</v>
      </c>
    </row>
    <row r="241" spans="1:18" x14ac:dyDescent="0.25">
      <c r="A241" t="str">
        <f>"84229"</f>
        <v>84229</v>
      </c>
      <c r="B241" t="str">
        <f>"07020"</f>
        <v>07020</v>
      </c>
      <c r="C241" t="str">
        <f>"1700"</f>
        <v>1700</v>
      </c>
      <c r="D241" t="str">
        <f>"84229"</f>
        <v>84229</v>
      </c>
      <c r="E241" t="s">
        <v>1076</v>
      </c>
      <c r="F241" t="s">
        <v>904</v>
      </c>
      <c r="G241" t="str">
        <f>""</f>
        <v/>
      </c>
      <c r="H241" t="str">
        <f>" 00"</f>
        <v xml:space="preserve"> 00</v>
      </c>
      <c r="I241">
        <v>0.01</v>
      </c>
      <c r="J241">
        <v>9999999.9900000002</v>
      </c>
      <c r="K241" t="s">
        <v>376</v>
      </c>
      <c r="L241" t="s">
        <v>378</v>
      </c>
      <c r="P241" t="s">
        <v>107</v>
      </c>
      <c r="Q241" t="s">
        <v>107</v>
      </c>
      <c r="R241" t="s">
        <v>376</v>
      </c>
    </row>
    <row r="242" spans="1:18" x14ac:dyDescent="0.25">
      <c r="A242" t="str">
        <f>"84230"</f>
        <v>84230</v>
      </c>
      <c r="B242" t="str">
        <f>"07020"</f>
        <v>07020</v>
      </c>
      <c r="C242" t="str">
        <f>"1700"</f>
        <v>1700</v>
      </c>
      <c r="D242" t="str">
        <f>"84230"</f>
        <v>84230</v>
      </c>
      <c r="E242" t="s">
        <v>1077</v>
      </c>
      <c r="F242" t="s">
        <v>904</v>
      </c>
      <c r="G242" t="str">
        <f>""</f>
        <v/>
      </c>
      <c r="H242" t="str">
        <f>" 10"</f>
        <v xml:space="preserve"> 10</v>
      </c>
      <c r="I242">
        <v>0.01</v>
      </c>
      <c r="J242">
        <v>500</v>
      </c>
      <c r="K242" t="s">
        <v>139</v>
      </c>
      <c r="L242" t="s">
        <v>140</v>
      </c>
      <c r="M242" t="s">
        <v>141</v>
      </c>
      <c r="P242" t="s">
        <v>107</v>
      </c>
      <c r="Q242" t="s">
        <v>107</v>
      </c>
      <c r="R242" t="s">
        <v>140</v>
      </c>
    </row>
    <row r="243" spans="1:18" x14ac:dyDescent="0.25">
      <c r="A243" t="str">
        <f>"84230"</f>
        <v>84230</v>
      </c>
      <c r="B243" t="str">
        <f>"07020"</f>
        <v>07020</v>
      </c>
      <c r="C243" t="str">
        <f>"1700"</f>
        <v>1700</v>
      </c>
      <c r="D243" t="str">
        <f>"84230"</f>
        <v>84230</v>
      </c>
      <c r="E243" t="s">
        <v>1077</v>
      </c>
      <c r="F243" t="s">
        <v>904</v>
      </c>
      <c r="G243" t="str">
        <f>""</f>
        <v/>
      </c>
      <c r="H243" t="str">
        <f>" 20"</f>
        <v xml:space="preserve"> 20</v>
      </c>
      <c r="I243">
        <v>500.01</v>
      </c>
      <c r="J243">
        <v>9999999.9900000002</v>
      </c>
      <c r="K243" t="s">
        <v>140</v>
      </c>
      <c r="L243" t="s">
        <v>152</v>
      </c>
      <c r="P243" t="s">
        <v>107</v>
      </c>
      <c r="Q243" t="s">
        <v>107</v>
      </c>
      <c r="R243" t="s">
        <v>140</v>
      </c>
    </row>
    <row r="244" spans="1:18" x14ac:dyDescent="0.25">
      <c r="A244" t="str">
        <f>"84231"</f>
        <v>84231</v>
      </c>
      <c r="B244" t="str">
        <f>"07020"</f>
        <v>07020</v>
      </c>
      <c r="C244" t="str">
        <f>"1700"</f>
        <v>1700</v>
      </c>
      <c r="D244" t="str">
        <f>"84231"</f>
        <v>84231</v>
      </c>
      <c r="E244" t="s">
        <v>1078</v>
      </c>
      <c r="F244" t="s">
        <v>904</v>
      </c>
      <c r="G244" t="str">
        <f>""</f>
        <v/>
      </c>
      <c r="H244" t="str">
        <f>" 00"</f>
        <v xml:space="preserve"> 00</v>
      </c>
      <c r="I244">
        <v>0.01</v>
      </c>
      <c r="J244">
        <v>9999999.9900000002</v>
      </c>
      <c r="K244" t="s">
        <v>982</v>
      </c>
      <c r="L244" t="s">
        <v>59</v>
      </c>
      <c r="P244" t="s">
        <v>107</v>
      </c>
      <c r="Q244" t="s">
        <v>107</v>
      </c>
      <c r="R244" t="s">
        <v>378</v>
      </c>
    </row>
    <row r="245" spans="1:18" x14ac:dyDescent="0.25">
      <c r="A245" t="str">
        <f>"84232"</f>
        <v>84232</v>
      </c>
      <c r="B245" t="str">
        <f>"07020"</f>
        <v>07020</v>
      </c>
      <c r="C245" t="str">
        <f>"1700"</f>
        <v>1700</v>
      </c>
      <c r="D245" t="str">
        <f>"84232"</f>
        <v>84232</v>
      </c>
      <c r="E245" t="s">
        <v>1079</v>
      </c>
      <c r="F245" t="s">
        <v>904</v>
      </c>
      <c r="G245" t="str">
        <f>""</f>
        <v/>
      </c>
      <c r="H245" t="str">
        <f>" 00"</f>
        <v xml:space="preserve"> 00</v>
      </c>
      <c r="I245">
        <v>0.01</v>
      </c>
      <c r="J245">
        <v>9999999.9900000002</v>
      </c>
      <c r="K245" t="s">
        <v>1051</v>
      </c>
      <c r="P245" t="s">
        <v>107</v>
      </c>
      <c r="Q245" t="s">
        <v>107</v>
      </c>
      <c r="R245" t="s">
        <v>1080</v>
      </c>
    </row>
    <row r="246" spans="1:18" x14ac:dyDescent="0.25">
      <c r="A246" t="str">
        <f>"84233"</f>
        <v>84233</v>
      </c>
      <c r="B246" t="str">
        <f>"07020"</f>
        <v>07020</v>
      </c>
      <c r="C246" t="str">
        <f>"1700"</f>
        <v>1700</v>
      </c>
      <c r="D246" t="str">
        <f>"84233"</f>
        <v>84233</v>
      </c>
      <c r="E246" t="s">
        <v>1081</v>
      </c>
      <c r="F246" t="s">
        <v>904</v>
      </c>
      <c r="G246" t="str">
        <f>""</f>
        <v/>
      </c>
      <c r="H246" t="str">
        <f>" 00"</f>
        <v xml:space="preserve"> 00</v>
      </c>
      <c r="I246">
        <v>0.01</v>
      </c>
      <c r="J246">
        <v>9999999.9900000002</v>
      </c>
      <c r="K246" t="s">
        <v>1082</v>
      </c>
      <c r="L246" t="s">
        <v>179</v>
      </c>
      <c r="P246" t="s">
        <v>107</v>
      </c>
      <c r="Q246" t="s">
        <v>107</v>
      </c>
      <c r="R246" t="s">
        <v>909</v>
      </c>
    </row>
    <row r="247" spans="1:18" x14ac:dyDescent="0.25">
      <c r="A247" t="str">
        <f>"84235"</f>
        <v>84235</v>
      </c>
      <c r="B247" t="str">
        <f>"07020"</f>
        <v>07020</v>
      </c>
      <c r="C247" t="str">
        <f>"1700"</f>
        <v>1700</v>
      </c>
      <c r="D247" t="str">
        <f>"84235"</f>
        <v>84235</v>
      </c>
      <c r="E247" t="s">
        <v>1083</v>
      </c>
      <c r="F247" t="s">
        <v>904</v>
      </c>
      <c r="G247" t="str">
        <f>""</f>
        <v/>
      </c>
      <c r="H247" t="str">
        <f>" 00"</f>
        <v xml:space="preserve"> 00</v>
      </c>
      <c r="I247">
        <v>0.01</v>
      </c>
      <c r="J247">
        <v>9999999.9900000002</v>
      </c>
      <c r="K247" t="s">
        <v>907</v>
      </c>
      <c r="P247" t="s">
        <v>107</v>
      </c>
      <c r="Q247" t="s">
        <v>107</v>
      </c>
      <c r="R247" t="s">
        <v>907</v>
      </c>
    </row>
    <row r="248" spans="1:18" x14ac:dyDescent="0.25">
      <c r="A248" t="str">
        <f>"84237"</f>
        <v>84237</v>
      </c>
      <c r="B248" t="str">
        <f>"07020"</f>
        <v>07020</v>
      </c>
      <c r="C248" t="str">
        <f>"1700"</f>
        <v>1700</v>
      </c>
      <c r="D248" t="str">
        <f>"84237"</f>
        <v>84237</v>
      </c>
      <c r="E248" t="s">
        <v>1084</v>
      </c>
      <c r="F248" t="s">
        <v>904</v>
      </c>
      <c r="G248" t="str">
        <f>""</f>
        <v/>
      </c>
      <c r="H248" t="str">
        <f>" 00"</f>
        <v xml:space="preserve"> 00</v>
      </c>
      <c r="I248">
        <v>0.01</v>
      </c>
      <c r="J248">
        <v>9999999.9900000002</v>
      </c>
      <c r="K248" t="s">
        <v>365</v>
      </c>
      <c r="L248" t="s">
        <v>59</v>
      </c>
      <c r="P248" t="s">
        <v>107</v>
      </c>
      <c r="Q248" t="s">
        <v>107</v>
      </c>
      <c r="R248" t="s">
        <v>365</v>
      </c>
    </row>
    <row r="249" spans="1:18" x14ac:dyDescent="0.25">
      <c r="A249" t="str">
        <f>"84239"</f>
        <v>84239</v>
      </c>
      <c r="B249" t="str">
        <f>"07020"</f>
        <v>07020</v>
      </c>
      <c r="C249" t="str">
        <f>"1700"</f>
        <v>1700</v>
      </c>
      <c r="D249" t="str">
        <f>"84239"</f>
        <v>84239</v>
      </c>
      <c r="E249" t="s">
        <v>1085</v>
      </c>
      <c r="F249" t="s">
        <v>904</v>
      </c>
      <c r="G249" t="str">
        <f>""</f>
        <v/>
      </c>
      <c r="H249" t="str">
        <f>" 00"</f>
        <v xml:space="preserve"> 00</v>
      </c>
      <c r="I249">
        <v>0.01</v>
      </c>
      <c r="J249">
        <v>9999999.9900000002</v>
      </c>
      <c r="K249" t="s">
        <v>179</v>
      </c>
      <c r="L249" t="s">
        <v>731</v>
      </c>
      <c r="P249" t="s">
        <v>107</v>
      </c>
      <c r="Q249" t="s">
        <v>107</v>
      </c>
      <c r="R249" t="s">
        <v>731</v>
      </c>
    </row>
    <row r="250" spans="1:18" x14ac:dyDescent="0.25">
      <c r="A250" t="str">
        <f>"84240"</f>
        <v>84240</v>
      </c>
      <c r="B250" t="str">
        <f>"07020"</f>
        <v>07020</v>
      </c>
      <c r="C250" t="str">
        <f>"1700"</f>
        <v>1700</v>
      </c>
      <c r="D250" t="str">
        <f>"84240"</f>
        <v>84240</v>
      </c>
      <c r="E250" t="s">
        <v>1086</v>
      </c>
      <c r="F250" t="s">
        <v>904</v>
      </c>
      <c r="G250" t="str">
        <f>""</f>
        <v/>
      </c>
      <c r="H250" t="str">
        <f>" 00"</f>
        <v xml:space="preserve"> 00</v>
      </c>
      <c r="I250">
        <v>0.01</v>
      </c>
      <c r="J250">
        <v>9999999.9900000002</v>
      </c>
      <c r="K250" t="s">
        <v>1087</v>
      </c>
      <c r="L250" t="s">
        <v>365</v>
      </c>
      <c r="P250" t="s">
        <v>107</v>
      </c>
      <c r="Q250" t="s">
        <v>107</v>
      </c>
      <c r="R250" t="s">
        <v>1087</v>
      </c>
    </row>
    <row r="251" spans="1:18" x14ac:dyDescent="0.25">
      <c r="A251" t="str">
        <f>"84244"</f>
        <v>84244</v>
      </c>
      <c r="B251" t="str">
        <f>"07020"</f>
        <v>07020</v>
      </c>
      <c r="C251" t="str">
        <f>"1700"</f>
        <v>1700</v>
      </c>
      <c r="D251" t="str">
        <f>"84244"</f>
        <v>84244</v>
      </c>
      <c r="E251" t="s">
        <v>1088</v>
      </c>
      <c r="F251" t="s">
        <v>904</v>
      </c>
      <c r="G251" t="str">
        <f>""</f>
        <v/>
      </c>
      <c r="H251" t="str">
        <f>" 00"</f>
        <v xml:space="preserve"> 00</v>
      </c>
      <c r="I251">
        <v>0.01</v>
      </c>
      <c r="J251">
        <v>9999999.9900000002</v>
      </c>
      <c r="K251" t="s">
        <v>359</v>
      </c>
      <c r="L251" t="s">
        <v>360</v>
      </c>
      <c r="M251" t="s">
        <v>514</v>
      </c>
      <c r="P251" t="s">
        <v>107</v>
      </c>
      <c r="Q251" t="s">
        <v>107</v>
      </c>
      <c r="R251" t="s">
        <v>359</v>
      </c>
    </row>
    <row r="252" spans="1:18" x14ac:dyDescent="0.25">
      <c r="A252" t="str">
        <f>"84245"</f>
        <v>84245</v>
      </c>
      <c r="B252" t="str">
        <f>"07020"</f>
        <v>07020</v>
      </c>
      <c r="C252" t="str">
        <f>"1700"</f>
        <v>1700</v>
      </c>
      <c r="D252" t="str">
        <f>"84245"</f>
        <v>84245</v>
      </c>
      <c r="E252" t="s">
        <v>1089</v>
      </c>
      <c r="F252" t="s">
        <v>904</v>
      </c>
      <c r="G252" t="str">
        <f>""</f>
        <v/>
      </c>
      <c r="H252" t="str">
        <f>" 00"</f>
        <v xml:space="preserve"> 00</v>
      </c>
      <c r="I252">
        <v>0.01</v>
      </c>
      <c r="J252">
        <v>9999999.9900000002</v>
      </c>
      <c r="K252" t="s">
        <v>75</v>
      </c>
      <c r="L252" t="s">
        <v>365</v>
      </c>
      <c r="M252" t="s">
        <v>360</v>
      </c>
      <c r="N252" t="s">
        <v>514</v>
      </c>
      <c r="P252" t="s">
        <v>107</v>
      </c>
      <c r="Q252" t="s">
        <v>107</v>
      </c>
      <c r="R252" t="s">
        <v>365</v>
      </c>
    </row>
    <row r="253" spans="1:18" x14ac:dyDescent="0.25">
      <c r="A253" t="str">
        <f>"84246"</f>
        <v>84246</v>
      </c>
      <c r="B253" t="str">
        <f>"07020"</f>
        <v>07020</v>
      </c>
      <c r="C253" t="str">
        <f>"1700"</f>
        <v>1700</v>
      </c>
      <c r="D253" t="str">
        <f>"84246"</f>
        <v>84246</v>
      </c>
      <c r="E253" t="s">
        <v>1090</v>
      </c>
      <c r="F253" t="s">
        <v>904</v>
      </c>
      <c r="G253" t="str">
        <f>""</f>
        <v/>
      </c>
      <c r="H253" t="str">
        <f>" 00"</f>
        <v xml:space="preserve"> 00</v>
      </c>
      <c r="I253">
        <v>0.01</v>
      </c>
      <c r="J253">
        <v>9999999.9900000002</v>
      </c>
      <c r="K253" t="s">
        <v>1058</v>
      </c>
      <c r="L253" t="s">
        <v>365</v>
      </c>
      <c r="P253" t="s">
        <v>107</v>
      </c>
      <c r="Q253" t="s">
        <v>107</v>
      </c>
      <c r="R253" t="s">
        <v>1058</v>
      </c>
    </row>
    <row r="254" spans="1:18" x14ac:dyDescent="0.25">
      <c r="A254" t="str">
        <f>"84247"</f>
        <v>84247</v>
      </c>
      <c r="B254" t="str">
        <f>"07020"</f>
        <v>07020</v>
      </c>
      <c r="C254" t="str">
        <f>"1700"</f>
        <v>1700</v>
      </c>
      <c r="D254" t="str">
        <f>"84247"</f>
        <v>84247</v>
      </c>
      <c r="E254" t="s">
        <v>1091</v>
      </c>
      <c r="F254" t="s">
        <v>904</v>
      </c>
      <c r="G254" t="str">
        <f>""</f>
        <v/>
      </c>
      <c r="H254" t="str">
        <f>" 00"</f>
        <v xml:space="preserve"> 00</v>
      </c>
      <c r="I254">
        <v>0.01</v>
      </c>
      <c r="J254">
        <v>9999999.9900000002</v>
      </c>
      <c r="K254" t="s">
        <v>1092</v>
      </c>
      <c r="L254" t="s">
        <v>59</v>
      </c>
      <c r="P254" t="s">
        <v>107</v>
      </c>
      <c r="Q254" t="s">
        <v>107</v>
      </c>
      <c r="R254" t="s">
        <v>365</v>
      </c>
    </row>
    <row r="255" spans="1:18" x14ac:dyDescent="0.25">
      <c r="A255" t="str">
        <f>"84249"</f>
        <v>84249</v>
      </c>
      <c r="B255" t="str">
        <f>"07020"</f>
        <v>07020</v>
      </c>
      <c r="C255" t="str">
        <f>"1700"</f>
        <v>1700</v>
      </c>
      <c r="D255" t="str">
        <f>"84249"</f>
        <v>84249</v>
      </c>
      <c r="E255" t="s">
        <v>1093</v>
      </c>
      <c r="F255" t="s">
        <v>904</v>
      </c>
      <c r="G255" t="str">
        <f>""</f>
        <v/>
      </c>
      <c r="H255" t="str">
        <f>" 00"</f>
        <v xml:space="preserve"> 00</v>
      </c>
      <c r="I255">
        <v>0.01</v>
      </c>
      <c r="J255">
        <v>9999999.9900000002</v>
      </c>
      <c r="K255" t="s">
        <v>671</v>
      </c>
      <c r="L255" t="s">
        <v>365</v>
      </c>
      <c r="P255" t="s">
        <v>107</v>
      </c>
      <c r="Q255" t="s">
        <v>107</v>
      </c>
      <c r="R255" t="s">
        <v>671</v>
      </c>
    </row>
    <row r="256" spans="1:18" x14ac:dyDescent="0.25">
      <c r="A256" t="str">
        <f>"84251"</f>
        <v>84251</v>
      </c>
      <c r="B256" t="str">
        <f>"07020"</f>
        <v>07020</v>
      </c>
      <c r="C256" t="str">
        <f>"1700"</f>
        <v>1700</v>
      </c>
      <c r="D256" t="str">
        <f>"84251"</f>
        <v>84251</v>
      </c>
      <c r="E256" t="s">
        <v>1094</v>
      </c>
      <c r="F256" t="s">
        <v>904</v>
      </c>
      <c r="G256" t="str">
        <f>""</f>
        <v/>
      </c>
      <c r="H256" t="str">
        <f>" 00"</f>
        <v xml:space="preserve"> 00</v>
      </c>
      <c r="I256">
        <v>0.01</v>
      </c>
      <c r="J256">
        <v>9999999.9900000002</v>
      </c>
      <c r="K256" t="s">
        <v>76</v>
      </c>
      <c r="L256" t="s">
        <v>365</v>
      </c>
      <c r="M256" t="s">
        <v>59</v>
      </c>
      <c r="P256" t="s">
        <v>107</v>
      </c>
      <c r="Q256" t="s">
        <v>107</v>
      </c>
      <c r="R256" t="s">
        <v>365</v>
      </c>
    </row>
    <row r="257" spans="1:18" x14ac:dyDescent="0.25">
      <c r="A257" t="str">
        <f>"84252"</f>
        <v>84252</v>
      </c>
      <c r="B257" t="str">
        <f>"07020"</f>
        <v>07020</v>
      </c>
      <c r="C257" t="str">
        <f>"1700"</f>
        <v>1700</v>
      </c>
      <c r="D257" t="str">
        <f>"84252"</f>
        <v>84252</v>
      </c>
      <c r="E257" t="s">
        <v>1095</v>
      </c>
      <c r="F257" t="s">
        <v>904</v>
      </c>
      <c r="G257" t="str">
        <f>""</f>
        <v/>
      </c>
      <c r="H257" t="str">
        <f>" 00"</f>
        <v xml:space="preserve"> 00</v>
      </c>
      <c r="I257">
        <v>0.01</v>
      </c>
      <c r="J257">
        <v>9999999.9900000002</v>
      </c>
      <c r="K257" t="s">
        <v>971</v>
      </c>
      <c r="L257" t="s">
        <v>365</v>
      </c>
      <c r="P257" t="s">
        <v>107</v>
      </c>
      <c r="Q257" t="s">
        <v>107</v>
      </c>
      <c r="R257" t="s">
        <v>971</v>
      </c>
    </row>
    <row r="258" spans="1:18" x14ac:dyDescent="0.25">
      <c r="A258" t="str">
        <f>"84253"</f>
        <v>84253</v>
      </c>
      <c r="B258" t="str">
        <f>"07020"</f>
        <v>07020</v>
      </c>
      <c r="C258" t="str">
        <f>"1700"</f>
        <v>1700</v>
      </c>
      <c r="D258" t="str">
        <f>"84253"</f>
        <v>84253</v>
      </c>
      <c r="E258" t="s">
        <v>1096</v>
      </c>
      <c r="F258" t="s">
        <v>904</v>
      </c>
      <c r="G258" t="str">
        <f>""</f>
        <v/>
      </c>
      <c r="H258" t="str">
        <f>" 00"</f>
        <v xml:space="preserve"> 00</v>
      </c>
      <c r="I258">
        <v>0.01</v>
      </c>
      <c r="J258">
        <v>9999999.9900000002</v>
      </c>
      <c r="K258" t="s">
        <v>1068</v>
      </c>
      <c r="L258" t="s">
        <v>907</v>
      </c>
      <c r="P258" t="s">
        <v>107</v>
      </c>
      <c r="Q258" t="s">
        <v>107</v>
      </c>
      <c r="R258" t="s">
        <v>1068</v>
      </c>
    </row>
    <row r="259" spans="1:18" x14ac:dyDescent="0.25">
      <c r="A259" t="str">
        <f>"84254"</f>
        <v>84254</v>
      </c>
      <c r="B259" t="str">
        <f>"07020"</f>
        <v>07020</v>
      </c>
      <c r="C259" t="str">
        <f>"1700"</f>
        <v>1700</v>
      </c>
      <c r="D259" t="str">
        <f>"84254"</f>
        <v>84254</v>
      </c>
      <c r="E259" t="s">
        <v>1097</v>
      </c>
      <c r="F259" t="s">
        <v>904</v>
      </c>
      <c r="G259" t="str">
        <f>""</f>
        <v/>
      </c>
      <c r="H259" t="str">
        <f>" 00"</f>
        <v xml:space="preserve"> 00</v>
      </c>
      <c r="I259">
        <v>0.01</v>
      </c>
      <c r="J259">
        <v>9999999.9900000002</v>
      </c>
      <c r="K259" t="s">
        <v>1001</v>
      </c>
      <c r="L259" t="s">
        <v>923</v>
      </c>
      <c r="M259" t="s">
        <v>59</v>
      </c>
      <c r="P259" t="s">
        <v>107</v>
      </c>
      <c r="Q259" t="s">
        <v>107</v>
      </c>
      <c r="R259" t="s">
        <v>1001</v>
      </c>
    </row>
    <row r="260" spans="1:18" x14ac:dyDescent="0.25">
      <c r="A260" t="str">
        <f>"84255"</f>
        <v>84255</v>
      </c>
      <c r="B260" t="str">
        <f>"07020"</f>
        <v>07020</v>
      </c>
      <c r="C260" t="str">
        <f>"1700"</f>
        <v>1700</v>
      </c>
      <c r="D260" t="str">
        <f>"84255"</f>
        <v>84255</v>
      </c>
      <c r="E260" t="s">
        <v>1098</v>
      </c>
      <c r="F260" t="s">
        <v>904</v>
      </c>
      <c r="G260" t="str">
        <f>""</f>
        <v/>
      </c>
      <c r="H260" t="str">
        <f>" 00"</f>
        <v xml:space="preserve"> 00</v>
      </c>
      <c r="I260">
        <v>0.01</v>
      </c>
      <c r="J260">
        <v>9999999.9900000002</v>
      </c>
      <c r="K260" t="s">
        <v>104</v>
      </c>
      <c r="L260" t="s">
        <v>105</v>
      </c>
      <c r="M260" t="s">
        <v>106</v>
      </c>
      <c r="P260" t="s">
        <v>107</v>
      </c>
      <c r="Q260" t="s">
        <v>107</v>
      </c>
      <c r="R260" t="s">
        <v>108</v>
      </c>
    </row>
    <row r="261" spans="1:18" x14ac:dyDescent="0.25">
      <c r="A261" t="str">
        <f>"84256"</f>
        <v>84256</v>
      </c>
      <c r="B261" t="str">
        <f>"07020"</f>
        <v>07020</v>
      </c>
      <c r="C261" t="str">
        <f>"1700"</f>
        <v>1700</v>
      </c>
      <c r="D261" t="str">
        <f>"84256"</f>
        <v>84256</v>
      </c>
      <c r="E261" t="s">
        <v>1099</v>
      </c>
      <c r="F261" t="s">
        <v>904</v>
      </c>
      <c r="G261" t="str">
        <f>""</f>
        <v/>
      </c>
      <c r="H261" t="str">
        <f>" 00"</f>
        <v xml:space="preserve"> 00</v>
      </c>
      <c r="I261">
        <v>0.01</v>
      </c>
      <c r="J261">
        <v>9999999.9900000002</v>
      </c>
      <c r="K261" t="s">
        <v>1054</v>
      </c>
      <c r="L261" t="s">
        <v>1100</v>
      </c>
      <c r="P261" t="s">
        <v>107</v>
      </c>
      <c r="Q261" t="s">
        <v>107</v>
      </c>
      <c r="R261" t="s">
        <v>365</v>
      </c>
    </row>
    <row r="262" spans="1:18" x14ac:dyDescent="0.25">
      <c r="A262" t="str">
        <f>"84257"</f>
        <v>84257</v>
      </c>
      <c r="B262" t="str">
        <f>"07020"</f>
        <v>07020</v>
      </c>
      <c r="C262" t="str">
        <f>"1700"</f>
        <v>1700</v>
      </c>
      <c r="D262" t="str">
        <f>"84257"</f>
        <v>84257</v>
      </c>
      <c r="E262" t="s">
        <v>1101</v>
      </c>
      <c r="F262" t="s">
        <v>904</v>
      </c>
      <c r="G262" t="str">
        <f>""</f>
        <v/>
      </c>
      <c r="H262" t="str">
        <f>" 00"</f>
        <v xml:space="preserve"> 00</v>
      </c>
      <c r="I262">
        <v>0.01</v>
      </c>
      <c r="J262">
        <v>9999999.9900000002</v>
      </c>
      <c r="K262" t="s">
        <v>1102</v>
      </c>
      <c r="L262" t="s">
        <v>154</v>
      </c>
      <c r="P262" t="s">
        <v>107</v>
      </c>
      <c r="Q262" t="s">
        <v>107</v>
      </c>
      <c r="R262" t="s">
        <v>1103</v>
      </c>
    </row>
    <row r="263" spans="1:18" x14ac:dyDescent="0.25">
      <c r="A263" t="str">
        <f>"84258"</f>
        <v>84258</v>
      </c>
      <c r="B263" t="str">
        <f>"07020"</f>
        <v>07020</v>
      </c>
      <c r="C263" t="str">
        <f>"1700"</f>
        <v>1700</v>
      </c>
      <c r="D263" t="str">
        <f>"84258"</f>
        <v>84258</v>
      </c>
      <c r="E263" t="s">
        <v>1104</v>
      </c>
      <c r="F263" t="s">
        <v>904</v>
      </c>
      <c r="G263" t="str">
        <f>""</f>
        <v/>
      </c>
      <c r="H263" t="str">
        <f>" 00"</f>
        <v xml:space="preserve"> 00</v>
      </c>
      <c r="I263">
        <v>0.01</v>
      </c>
      <c r="J263">
        <v>9999999.9900000002</v>
      </c>
      <c r="K263" t="s">
        <v>1105</v>
      </c>
      <c r="L263" t="s">
        <v>1027</v>
      </c>
      <c r="P263" t="s">
        <v>107</v>
      </c>
      <c r="Q263" t="s">
        <v>107</v>
      </c>
      <c r="R263" t="s">
        <v>365</v>
      </c>
    </row>
    <row r="264" spans="1:18" x14ac:dyDescent="0.25">
      <c r="A264" t="str">
        <f>"84259"</f>
        <v>84259</v>
      </c>
      <c r="B264" t="str">
        <f>"07020"</f>
        <v>07020</v>
      </c>
      <c r="C264" t="str">
        <f>"1700"</f>
        <v>1700</v>
      </c>
      <c r="D264" t="str">
        <f>"84259"</f>
        <v>84259</v>
      </c>
      <c r="E264" t="s">
        <v>1106</v>
      </c>
      <c r="F264" t="s">
        <v>904</v>
      </c>
      <c r="G264" t="str">
        <f>""</f>
        <v/>
      </c>
      <c r="H264" t="str">
        <f>" 00"</f>
        <v xml:space="preserve"> 00</v>
      </c>
      <c r="I264">
        <v>0.01</v>
      </c>
      <c r="J264">
        <v>9999999.9900000002</v>
      </c>
      <c r="K264" t="s">
        <v>1107</v>
      </c>
      <c r="L264" t="s">
        <v>1108</v>
      </c>
      <c r="P264" t="s">
        <v>107</v>
      </c>
      <c r="Q264" t="s">
        <v>107</v>
      </c>
      <c r="R264" t="s">
        <v>365</v>
      </c>
    </row>
    <row r="265" spans="1:18" x14ac:dyDescent="0.25">
      <c r="A265" t="str">
        <f>"84260"</f>
        <v>84260</v>
      </c>
      <c r="B265" t="str">
        <f>"07020"</f>
        <v>07020</v>
      </c>
      <c r="C265" t="str">
        <f>"1700"</f>
        <v>1700</v>
      </c>
      <c r="D265" t="str">
        <f>"84260"</f>
        <v>84260</v>
      </c>
      <c r="E265" t="s">
        <v>1109</v>
      </c>
      <c r="F265" t="s">
        <v>904</v>
      </c>
      <c r="G265" t="str">
        <f>""</f>
        <v/>
      </c>
      <c r="H265" t="str">
        <f>" 00"</f>
        <v xml:space="preserve"> 00</v>
      </c>
      <c r="I265">
        <v>0.01</v>
      </c>
      <c r="J265">
        <v>9999999.9900000002</v>
      </c>
      <c r="K265" t="s">
        <v>83</v>
      </c>
      <c r="L265" t="s">
        <v>744</v>
      </c>
      <c r="P265" t="s">
        <v>107</v>
      </c>
      <c r="Q265" t="s">
        <v>107</v>
      </c>
      <c r="R265" t="s">
        <v>365</v>
      </c>
    </row>
    <row r="266" spans="1:18" x14ac:dyDescent="0.25">
      <c r="A266" t="str">
        <f>"84261"</f>
        <v>84261</v>
      </c>
      <c r="B266" t="str">
        <f>"07020"</f>
        <v>07020</v>
      </c>
      <c r="C266" t="str">
        <f>"1700"</f>
        <v>1700</v>
      </c>
      <c r="D266" t="str">
        <f>"84261"</f>
        <v>84261</v>
      </c>
      <c r="E266" t="s">
        <v>1110</v>
      </c>
      <c r="F266" t="s">
        <v>904</v>
      </c>
      <c r="G266" t="str">
        <f>""</f>
        <v/>
      </c>
      <c r="H266" t="str">
        <f>" 00"</f>
        <v xml:space="preserve"> 00</v>
      </c>
      <c r="I266">
        <v>0.01</v>
      </c>
      <c r="J266">
        <v>9999999.9900000002</v>
      </c>
      <c r="K266" t="s">
        <v>360</v>
      </c>
      <c r="L266" t="s">
        <v>698</v>
      </c>
      <c r="M266" t="s">
        <v>514</v>
      </c>
      <c r="P266" t="s">
        <v>107</v>
      </c>
      <c r="Q266" t="s">
        <v>107</v>
      </c>
      <c r="R266" t="s">
        <v>365</v>
      </c>
    </row>
    <row r="267" spans="1:18" x14ac:dyDescent="0.25">
      <c r="A267" t="str">
        <f>"84262"</f>
        <v>84262</v>
      </c>
      <c r="B267" t="str">
        <f>"07020"</f>
        <v>07020</v>
      </c>
      <c r="C267" t="str">
        <f>"1700"</f>
        <v>1700</v>
      </c>
      <c r="D267" t="str">
        <f>"84262"</f>
        <v>84262</v>
      </c>
      <c r="E267" t="s">
        <v>1111</v>
      </c>
      <c r="F267" t="s">
        <v>904</v>
      </c>
      <c r="G267" t="str">
        <f>""</f>
        <v/>
      </c>
      <c r="H267" t="str">
        <f>" 00"</f>
        <v xml:space="preserve"> 00</v>
      </c>
      <c r="I267">
        <v>0.01</v>
      </c>
      <c r="J267">
        <v>9999999.9900000002</v>
      </c>
      <c r="K267" t="s">
        <v>87</v>
      </c>
      <c r="L267" t="s">
        <v>88</v>
      </c>
      <c r="P267" t="s">
        <v>107</v>
      </c>
      <c r="Q267" t="s">
        <v>107</v>
      </c>
      <c r="R267" t="s">
        <v>1112</v>
      </c>
    </row>
    <row r="268" spans="1:18" x14ac:dyDescent="0.25">
      <c r="A268" t="str">
        <f>"84263"</f>
        <v>84263</v>
      </c>
      <c r="B268" t="str">
        <f>"07020"</f>
        <v>07020</v>
      </c>
      <c r="C268" t="str">
        <f>"1700"</f>
        <v>1700</v>
      </c>
      <c r="D268" t="str">
        <f>"84263"</f>
        <v>84263</v>
      </c>
      <c r="E268" t="s">
        <v>1113</v>
      </c>
      <c r="F268" t="s">
        <v>904</v>
      </c>
      <c r="G268" t="str">
        <f>""</f>
        <v/>
      </c>
      <c r="H268" t="str">
        <f>" 00"</f>
        <v xml:space="preserve"> 00</v>
      </c>
      <c r="I268">
        <v>0.01</v>
      </c>
      <c r="J268">
        <v>9999999.9900000002</v>
      </c>
      <c r="K268" t="s">
        <v>360</v>
      </c>
      <c r="L268" t="s">
        <v>514</v>
      </c>
      <c r="P268" t="s">
        <v>107</v>
      </c>
      <c r="Q268" t="s">
        <v>107</v>
      </c>
      <c r="R268" t="s">
        <v>365</v>
      </c>
    </row>
    <row r="269" spans="1:18" x14ac:dyDescent="0.25">
      <c r="A269" t="str">
        <f>"84264"</f>
        <v>84264</v>
      </c>
      <c r="B269" t="str">
        <f>"07020"</f>
        <v>07020</v>
      </c>
      <c r="C269" t="str">
        <f>"1700"</f>
        <v>1700</v>
      </c>
      <c r="D269" t="str">
        <f>"84264"</f>
        <v>84264</v>
      </c>
      <c r="E269" t="s">
        <v>1114</v>
      </c>
      <c r="F269" t="s">
        <v>904</v>
      </c>
      <c r="G269" t="str">
        <f>""</f>
        <v/>
      </c>
      <c r="H269" t="str">
        <f>" 00"</f>
        <v xml:space="preserve"> 00</v>
      </c>
      <c r="I269">
        <v>0.01</v>
      </c>
      <c r="J269">
        <v>9999999.9900000002</v>
      </c>
      <c r="K269" t="s">
        <v>742</v>
      </c>
      <c r="L269" t="s">
        <v>59</v>
      </c>
      <c r="P269" t="s">
        <v>107</v>
      </c>
      <c r="Q269" t="s">
        <v>107</v>
      </c>
      <c r="R269" t="s">
        <v>365</v>
      </c>
    </row>
    <row r="270" spans="1:18" x14ac:dyDescent="0.25">
      <c r="A270" t="str">
        <f>"84265"</f>
        <v>84265</v>
      </c>
      <c r="B270" t="str">
        <f>"07020"</f>
        <v>07020</v>
      </c>
      <c r="C270" t="str">
        <f>"1700"</f>
        <v>1700</v>
      </c>
      <c r="D270" t="str">
        <f>"84265"</f>
        <v>84265</v>
      </c>
      <c r="E270" t="s">
        <v>1115</v>
      </c>
      <c r="F270" t="s">
        <v>904</v>
      </c>
      <c r="G270" t="str">
        <f>""</f>
        <v/>
      </c>
      <c r="H270" t="str">
        <f>" 00"</f>
        <v xml:space="preserve"> 00</v>
      </c>
      <c r="I270">
        <v>0.01</v>
      </c>
      <c r="J270">
        <v>9999999.9900000002</v>
      </c>
      <c r="K270" t="s">
        <v>1116</v>
      </c>
      <c r="L270" t="s">
        <v>941</v>
      </c>
      <c r="P270" t="s">
        <v>107</v>
      </c>
      <c r="Q270" t="s">
        <v>107</v>
      </c>
      <c r="R270" t="s">
        <v>87</v>
      </c>
    </row>
    <row r="271" spans="1:18" x14ac:dyDescent="0.25">
      <c r="A271" t="str">
        <f>"84266"</f>
        <v>84266</v>
      </c>
      <c r="B271" t="str">
        <f>"07020"</f>
        <v>07020</v>
      </c>
      <c r="C271" t="str">
        <f>"1700"</f>
        <v>1700</v>
      </c>
      <c r="D271" t="str">
        <f>"84266"</f>
        <v>84266</v>
      </c>
      <c r="E271" t="s">
        <v>1117</v>
      </c>
      <c r="F271" t="s">
        <v>904</v>
      </c>
      <c r="G271" t="str">
        <f>""</f>
        <v/>
      </c>
      <c r="H271" t="str">
        <f>" 00"</f>
        <v xml:space="preserve"> 00</v>
      </c>
      <c r="I271">
        <v>0.01</v>
      </c>
      <c r="J271">
        <v>9999999.9900000002</v>
      </c>
      <c r="K271" t="s">
        <v>971</v>
      </c>
      <c r="L271" t="s">
        <v>941</v>
      </c>
      <c r="P271" t="s">
        <v>107</v>
      </c>
      <c r="Q271" t="s">
        <v>107</v>
      </c>
      <c r="R271" t="s">
        <v>87</v>
      </c>
    </row>
    <row r="272" spans="1:18" x14ac:dyDescent="0.25">
      <c r="A272" t="str">
        <f>"84267"</f>
        <v>84267</v>
      </c>
      <c r="B272" t="str">
        <f>"07020"</f>
        <v>07020</v>
      </c>
      <c r="C272" t="str">
        <f>"1700"</f>
        <v>1700</v>
      </c>
      <c r="D272" t="str">
        <f>"84267"</f>
        <v>84267</v>
      </c>
      <c r="E272" t="s">
        <v>1118</v>
      </c>
      <c r="F272" t="s">
        <v>904</v>
      </c>
      <c r="G272" t="str">
        <f>""</f>
        <v/>
      </c>
      <c r="H272" t="str">
        <f>" 00"</f>
        <v xml:space="preserve"> 00</v>
      </c>
      <c r="I272">
        <v>0.01</v>
      </c>
      <c r="J272">
        <v>9999999.9900000002</v>
      </c>
      <c r="K272" t="s">
        <v>1119</v>
      </c>
      <c r="L272" t="s">
        <v>907</v>
      </c>
      <c r="P272" t="s">
        <v>107</v>
      </c>
      <c r="Q272" t="s">
        <v>107</v>
      </c>
      <c r="R272" t="s">
        <v>907</v>
      </c>
    </row>
    <row r="273" spans="1:18" x14ac:dyDescent="0.25">
      <c r="A273" t="str">
        <f>"85025"</f>
        <v>85025</v>
      </c>
      <c r="B273" t="str">
        <f>"07030"</f>
        <v>07030</v>
      </c>
      <c r="C273" t="str">
        <f>"8000"</f>
        <v>8000</v>
      </c>
      <c r="D273" t="str">
        <f>"85025"</f>
        <v>85025</v>
      </c>
      <c r="E273" t="s">
        <v>1125</v>
      </c>
      <c r="F273" t="s">
        <v>1121</v>
      </c>
      <c r="G273" t="str">
        <f>""</f>
        <v/>
      </c>
      <c r="H273" t="str">
        <f>" 00"</f>
        <v xml:space="preserve"> 00</v>
      </c>
      <c r="I273">
        <v>0.01</v>
      </c>
      <c r="J273">
        <v>9999999.9900000002</v>
      </c>
      <c r="K273" t="s">
        <v>183</v>
      </c>
      <c r="L273" t="s">
        <v>27</v>
      </c>
      <c r="P273" t="s">
        <v>107</v>
      </c>
      <c r="Q273" t="s">
        <v>107</v>
      </c>
      <c r="R273" t="s">
        <v>108</v>
      </c>
    </row>
    <row r="274" spans="1:18" x14ac:dyDescent="0.25">
      <c r="A274" t="str">
        <f>"85057"</f>
        <v>85057</v>
      </c>
      <c r="B274" t="str">
        <f>"07030"</f>
        <v>07030</v>
      </c>
      <c r="C274" t="str">
        <f>"8000"</f>
        <v>8000</v>
      </c>
      <c r="D274" t="str">
        <f>"85057"</f>
        <v>85057</v>
      </c>
      <c r="E274" t="s">
        <v>1130</v>
      </c>
      <c r="F274" t="s">
        <v>1121</v>
      </c>
      <c r="G274" t="str">
        <f>""</f>
        <v/>
      </c>
      <c r="H274" t="str">
        <f>" 00"</f>
        <v xml:space="preserve"> 00</v>
      </c>
      <c r="I274">
        <v>0.01</v>
      </c>
      <c r="J274">
        <v>9999999.9900000002</v>
      </c>
      <c r="K274" t="s">
        <v>354</v>
      </c>
      <c r="L274" t="s">
        <v>343</v>
      </c>
      <c r="M274" t="s">
        <v>357</v>
      </c>
      <c r="P274" t="s">
        <v>107</v>
      </c>
      <c r="Q274" t="s">
        <v>107</v>
      </c>
      <c r="R274" t="s">
        <v>357</v>
      </c>
    </row>
    <row r="275" spans="1:18" x14ac:dyDescent="0.25">
      <c r="A275" t="str">
        <f>"85072"</f>
        <v>85072</v>
      </c>
      <c r="B275" t="str">
        <f>"01790"</f>
        <v>01790</v>
      </c>
      <c r="C275" t="str">
        <f>"1300"</f>
        <v>1300</v>
      </c>
      <c r="D275" t="str">
        <f>"85072"</f>
        <v>85072</v>
      </c>
      <c r="E275" t="s">
        <v>1131</v>
      </c>
      <c r="F275" t="s">
        <v>176</v>
      </c>
      <c r="G275" t="str">
        <f>""</f>
        <v/>
      </c>
      <c r="H275" t="str">
        <f>" 00"</f>
        <v xml:space="preserve"> 00</v>
      </c>
      <c r="I275">
        <v>0.01</v>
      </c>
      <c r="J275">
        <v>9999999.9900000002</v>
      </c>
      <c r="K275" t="s">
        <v>177</v>
      </c>
      <c r="L275" t="s">
        <v>27</v>
      </c>
      <c r="M275" t="s">
        <v>956</v>
      </c>
      <c r="P275" t="s">
        <v>107</v>
      </c>
      <c r="Q275" t="s">
        <v>107</v>
      </c>
      <c r="R275" t="s">
        <v>956</v>
      </c>
    </row>
    <row r="276" spans="1:18" x14ac:dyDescent="0.25">
      <c r="A276" t="str">
        <f>"10001"</f>
        <v>10001</v>
      </c>
      <c r="B276" t="str">
        <f>"00162"</f>
        <v>00162</v>
      </c>
      <c r="C276" t="str">
        <f>"1400"</f>
        <v>1400</v>
      </c>
      <c r="D276" t="str">
        <f>"00162"</f>
        <v>00162</v>
      </c>
      <c r="E276" t="s">
        <v>20</v>
      </c>
      <c r="F276" t="s">
        <v>26</v>
      </c>
      <c r="G276" t="str">
        <f>""</f>
        <v/>
      </c>
      <c r="H276" t="str">
        <f>" 00"</f>
        <v xml:space="preserve"> 00</v>
      </c>
      <c r="I276">
        <v>0.01</v>
      </c>
      <c r="J276">
        <v>9999999.9900000002</v>
      </c>
      <c r="K276" t="s">
        <v>27</v>
      </c>
      <c r="L276" t="s">
        <v>28</v>
      </c>
      <c r="P276" t="s">
        <v>29</v>
      </c>
      <c r="Q276" t="s">
        <v>29</v>
      </c>
      <c r="R276" t="s">
        <v>28</v>
      </c>
    </row>
    <row r="277" spans="1:18" x14ac:dyDescent="0.25">
      <c r="A277" t="str">
        <f>"10001"</f>
        <v>10001</v>
      </c>
      <c r="B277" t="str">
        <f>"01000"</f>
        <v>01000</v>
      </c>
      <c r="C277" t="str">
        <f>"1400"</f>
        <v>1400</v>
      </c>
      <c r="D277" t="str">
        <f>"01000"</f>
        <v>01000</v>
      </c>
      <c r="E277" t="s">
        <v>20</v>
      </c>
      <c r="F277" t="s">
        <v>36</v>
      </c>
      <c r="G277" t="str">
        <f>""</f>
        <v/>
      </c>
      <c r="H277" t="str">
        <f>" 00"</f>
        <v xml:space="preserve"> 00</v>
      </c>
      <c r="I277">
        <v>0.01</v>
      </c>
      <c r="J277">
        <v>9999999.9900000002</v>
      </c>
      <c r="K277" t="s">
        <v>27</v>
      </c>
      <c r="L277" t="s">
        <v>28</v>
      </c>
      <c r="P277" t="s">
        <v>29</v>
      </c>
      <c r="Q277" t="s">
        <v>29</v>
      </c>
      <c r="R277" t="s">
        <v>37</v>
      </c>
    </row>
    <row r="278" spans="1:18" x14ac:dyDescent="0.25">
      <c r="A278" t="str">
        <f>"10001"</f>
        <v>10001</v>
      </c>
      <c r="B278" t="str">
        <f>"01010"</f>
        <v>01010</v>
      </c>
      <c r="C278" t="str">
        <f>"1400"</f>
        <v>1400</v>
      </c>
      <c r="D278" t="str">
        <f>"01010"</f>
        <v>01010</v>
      </c>
      <c r="E278" t="s">
        <v>20</v>
      </c>
      <c r="F278" t="s">
        <v>38</v>
      </c>
      <c r="G278" t="str">
        <f>""</f>
        <v/>
      </c>
      <c r="H278" t="str">
        <f>" 00"</f>
        <v xml:space="preserve"> 00</v>
      </c>
      <c r="I278">
        <v>0.01</v>
      </c>
      <c r="J278">
        <v>9999999.9900000002</v>
      </c>
      <c r="K278" t="s">
        <v>27</v>
      </c>
      <c r="L278" t="s">
        <v>28</v>
      </c>
      <c r="P278" t="s">
        <v>29</v>
      </c>
      <c r="Q278" t="s">
        <v>29</v>
      </c>
      <c r="R278" t="s">
        <v>28</v>
      </c>
    </row>
    <row r="279" spans="1:18" x14ac:dyDescent="0.25">
      <c r="A279" t="str">
        <f>"10001"</f>
        <v>10001</v>
      </c>
      <c r="B279" t="str">
        <f>"01180"</f>
        <v>01180</v>
      </c>
      <c r="C279" t="str">
        <f>"1100"</f>
        <v>1100</v>
      </c>
      <c r="D279" t="str">
        <f>"01180"</f>
        <v>01180</v>
      </c>
      <c r="E279" t="s">
        <v>20</v>
      </c>
      <c r="F279" t="s">
        <v>51</v>
      </c>
      <c r="G279" t="str">
        <f>""</f>
        <v/>
      </c>
      <c r="H279" t="str">
        <f>" 00"</f>
        <v xml:space="preserve"> 00</v>
      </c>
      <c r="I279">
        <v>0.01</v>
      </c>
      <c r="J279">
        <v>9999999.9900000002</v>
      </c>
      <c r="K279" t="s">
        <v>52</v>
      </c>
      <c r="L279" t="s">
        <v>53</v>
      </c>
      <c r="M279" t="s">
        <v>27</v>
      </c>
      <c r="P279" t="s">
        <v>29</v>
      </c>
      <c r="Q279" t="s">
        <v>29</v>
      </c>
      <c r="R279" t="s">
        <v>28</v>
      </c>
    </row>
    <row r="280" spans="1:18" x14ac:dyDescent="0.25">
      <c r="A280" t="str">
        <f>"10001"</f>
        <v>10001</v>
      </c>
      <c r="B280" t="str">
        <f>"01200"</f>
        <v>01200</v>
      </c>
      <c r="C280" t="str">
        <f>"1100"</f>
        <v>1100</v>
      </c>
      <c r="D280" t="str">
        <f>"01200"</f>
        <v>01200</v>
      </c>
      <c r="E280" t="s">
        <v>20</v>
      </c>
      <c r="F280" t="s">
        <v>55</v>
      </c>
      <c r="G280" t="str">
        <f>""</f>
        <v/>
      </c>
      <c r="H280" t="str">
        <f>" 00"</f>
        <v xml:space="preserve"> 00</v>
      </c>
      <c r="I280">
        <v>0.01</v>
      </c>
      <c r="J280">
        <v>9999999.9900000002</v>
      </c>
      <c r="K280" t="s">
        <v>56</v>
      </c>
      <c r="L280" t="s">
        <v>57</v>
      </c>
      <c r="M280" t="s">
        <v>58</v>
      </c>
      <c r="P280" t="s">
        <v>29</v>
      </c>
      <c r="Q280" t="s">
        <v>29</v>
      </c>
      <c r="R280" t="s">
        <v>59</v>
      </c>
    </row>
    <row r="281" spans="1:18" x14ac:dyDescent="0.25">
      <c r="A281" t="str">
        <f>"10001"</f>
        <v>10001</v>
      </c>
      <c r="B281" t="str">
        <f>"01225"</f>
        <v>01225</v>
      </c>
      <c r="C281" t="str">
        <f>"1300"</f>
        <v>1300</v>
      </c>
      <c r="D281" t="str">
        <f>"01225"</f>
        <v>01225</v>
      </c>
      <c r="E281" t="s">
        <v>20</v>
      </c>
      <c r="F281" t="s">
        <v>60</v>
      </c>
      <c r="G281" t="str">
        <f>""</f>
        <v/>
      </c>
      <c r="H281" t="str">
        <f>" 00"</f>
        <v xml:space="preserve"> 00</v>
      </c>
      <c r="I281">
        <v>0.01</v>
      </c>
      <c r="J281">
        <v>9999999.9900000002</v>
      </c>
      <c r="K281" t="s">
        <v>53</v>
      </c>
      <c r="L281" t="s">
        <v>61</v>
      </c>
      <c r="P281" t="s">
        <v>29</v>
      </c>
      <c r="Q281" t="s">
        <v>29</v>
      </c>
      <c r="R281" t="s">
        <v>61</v>
      </c>
    </row>
    <row r="282" spans="1:18" x14ac:dyDescent="0.25">
      <c r="A282" t="str">
        <f>"10001"</f>
        <v>10001</v>
      </c>
      <c r="B282" t="str">
        <f>"01230"</f>
        <v>01230</v>
      </c>
      <c r="C282" t="str">
        <f>"1300"</f>
        <v>1300</v>
      </c>
      <c r="D282" t="str">
        <f>"01230"</f>
        <v>01230</v>
      </c>
      <c r="E282" t="s">
        <v>20</v>
      </c>
      <c r="F282" t="s">
        <v>62</v>
      </c>
      <c r="G282" t="str">
        <f>""</f>
        <v/>
      </c>
      <c r="H282" t="str">
        <f>" 00"</f>
        <v xml:space="preserve"> 00</v>
      </c>
      <c r="I282">
        <v>0.01</v>
      </c>
      <c r="J282">
        <v>9999999.9900000002</v>
      </c>
      <c r="K282" t="s">
        <v>63</v>
      </c>
      <c r="L282" t="s">
        <v>64</v>
      </c>
      <c r="M282" t="s">
        <v>65</v>
      </c>
      <c r="P282" t="s">
        <v>29</v>
      </c>
      <c r="Q282" t="s">
        <v>29</v>
      </c>
      <c r="R282" t="s">
        <v>66</v>
      </c>
    </row>
    <row r="283" spans="1:18" x14ac:dyDescent="0.25">
      <c r="A283" t="str">
        <f>"10001"</f>
        <v>10001</v>
      </c>
      <c r="B283" t="str">
        <f>"01231"</f>
        <v>01231</v>
      </c>
      <c r="C283" t="str">
        <f>"1300"</f>
        <v>1300</v>
      </c>
      <c r="D283" t="str">
        <f>"01231"</f>
        <v>01231</v>
      </c>
      <c r="E283" t="s">
        <v>20</v>
      </c>
      <c r="F283" t="s">
        <v>67</v>
      </c>
      <c r="G283" t="str">
        <f>""</f>
        <v/>
      </c>
      <c r="H283" t="str">
        <f>" 00"</f>
        <v xml:space="preserve"> 00</v>
      </c>
      <c r="I283">
        <v>0.01</v>
      </c>
      <c r="J283">
        <v>9999999.9900000002</v>
      </c>
      <c r="K283" t="s">
        <v>63</v>
      </c>
      <c r="L283" t="s">
        <v>64</v>
      </c>
      <c r="M283" t="s">
        <v>65</v>
      </c>
      <c r="P283" t="s">
        <v>29</v>
      </c>
      <c r="Q283" t="s">
        <v>29</v>
      </c>
      <c r="R283" t="s">
        <v>66</v>
      </c>
    </row>
    <row r="284" spans="1:18" x14ac:dyDescent="0.25">
      <c r="A284" t="str">
        <f>"10001"</f>
        <v>10001</v>
      </c>
      <c r="B284" t="str">
        <f>"01240"</f>
        <v>01240</v>
      </c>
      <c r="C284" t="str">
        <f>"1400"</f>
        <v>1400</v>
      </c>
      <c r="D284" t="str">
        <f>"01240"</f>
        <v>01240</v>
      </c>
      <c r="E284" t="s">
        <v>20</v>
      </c>
      <c r="F284" t="s">
        <v>68</v>
      </c>
      <c r="G284" t="str">
        <f>""</f>
        <v/>
      </c>
      <c r="H284" t="str">
        <f>" 00"</f>
        <v xml:space="preserve"> 00</v>
      </c>
      <c r="I284">
        <v>0.01</v>
      </c>
      <c r="J284">
        <v>9999999.9900000002</v>
      </c>
      <c r="K284" t="s">
        <v>69</v>
      </c>
      <c r="L284" t="s">
        <v>27</v>
      </c>
      <c r="P284" t="s">
        <v>29</v>
      </c>
      <c r="Q284" t="s">
        <v>29</v>
      </c>
      <c r="R284" t="s">
        <v>69</v>
      </c>
    </row>
    <row r="285" spans="1:18" x14ac:dyDescent="0.25">
      <c r="A285" t="str">
        <f>"10001"</f>
        <v>10001</v>
      </c>
      <c r="B285" t="str">
        <f>"01241"</f>
        <v>01241</v>
      </c>
      <c r="C285" t="str">
        <f>"1300"</f>
        <v>1300</v>
      </c>
      <c r="D285" t="str">
        <f>"01241"</f>
        <v>01241</v>
      </c>
      <c r="E285" t="s">
        <v>20</v>
      </c>
      <c r="F285" t="s">
        <v>70</v>
      </c>
      <c r="G285" t="str">
        <f>""</f>
        <v/>
      </c>
      <c r="H285" t="str">
        <f>" 00"</f>
        <v xml:space="preserve"> 00</v>
      </c>
      <c r="I285">
        <v>0.01</v>
      </c>
      <c r="J285">
        <v>9999999.9900000002</v>
      </c>
      <c r="K285" t="s">
        <v>71</v>
      </c>
      <c r="L285" t="s">
        <v>27</v>
      </c>
      <c r="M285" t="s">
        <v>72</v>
      </c>
      <c r="P285" t="s">
        <v>29</v>
      </c>
      <c r="Q285" t="s">
        <v>29</v>
      </c>
      <c r="R285" t="s">
        <v>28</v>
      </c>
    </row>
    <row r="286" spans="1:18" x14ac:dyDescent="0.25">
      <c r="A286" t="str">
        <f>"10001"</f>
        <v>10001</v>
      </c>
      <c r="B286" t="str">
        <f>"01242"</f>
        <v>01242</v>
      </c>
      <c r="C286" t="str">
        <f>"1300"</f>
        <v>1300</v>
      </c>
      <c r="D286" t="str">
        <f>"01242"</f>
        <v>01242</v>
      </c>
      <c r="E286" t="s">
        <v>20</v>
      </c>
      <c r="F286" t="s">
        <v>73</v>
      </c>
      <c r="G286" t="str">
        <f>""</f>
        <v/>
      </c>
      <c r="H286" t="str">
        <f>" 00"</f>
        <v xml:space="preserve"> 00</v>
      </c>
      <c r="I286">
        <v>0.01</v>
      </c>
      <c r="J286">
        <v>9999999.9900000002</v>
      </c>
      <c r="K286" t="s">
        <v>27</v>
      </c>
      <c r="L286" t="s">
        <v>28</v>
      </c>
      <c r="P286" t="s">
        <v>29</v>
      </c>
      <c r="Q286" t="s">
        <v>29</v>
      </c>
      <c r="R286" t="s">
        <v>28</v>
      </c>
    </row>
    <row r="287" spans="1:18" x14ac:dyDescent="0.25">
      <c r="A287" t="str">
        <f>"10001"</f>
        <v>10001</v>
      </c>
      <c r="B287" t="str">
        <f>"01250"</f>
        <v>01250</v>
      </c>
      <c r="C287" t="str">
        <f>"1300"</f>
        <v>1300</v>
      </c>
      <c r="D287" t="str">
        <f>"01250"</f>
        <v>01250</v>
      </c>
      <c r="E287" t="s">
        <v>20</v>
      </c>
      <c r="F287" t="s">
        <v>74</v>
      </c>
      <c r="G287" t="str">
        <f>""</f>
        <v/>
      </c>
      <c r="H287" t="str">
        <f>" 00"</f>
        <v xml:space="preserve"> 00</v>
      </c>
      <c r="I287">
        <v>0.01</v>
      </c>
      <c r="J287">
        <v>9999999.9900000002</v>
      </c>
      <c r="K287" t="s">
        <v>27</v>
      </c>
      <c r="L287" t="s">
        <v>75</v>
      </c>
      <c r="P287" t="s">
        <v>29</v>
      </c>
      <c r="Q287" t="s">
        <v>29</v>
      </c>
      <c r="R287" t="s">
        <v>76</v>
      </c>
    </row>
    <row r="288" spans="1:18" x14ac:dyDescent="0.25">
      <c r="A288" t="str">
        <f>"10001"</f>
        <v>10001</v>
      </c>
      <c r="B288" t="str">
        <f>"01260"</f>
        <v>01260</v>
      </c>
      <c r="C288" t="str">
        <f>"1100"</f>
        <v>1100</v>
      </c>
      <c r="D288" t="str">
        <f>"01260"</f>
        <v>01260</v>
      </c>
      <c r="E288" t="s">
        <v>20</v>
      </c>
      <c r="F288" t="s">
        <v>77</v>
      </c>
      <c r="G288" t="str">
        <f>""</f>
        <v/>
      </c>
      <c r="H288" t="str">
        <f>" 10"</f>
        <v xml:space="preserve"> 10</v>
      </c>
      <c r="I288">
        <v>0.01</v>
      </c>
      <c r="J288">
        <v>500</v>
      </c>
      <c r="K288" t="s">
        <v>78</v>
      </c>
      <c r="P288" t="s">
        <v>29</v>
      </c>
      <c r="Q288" t="s">
        <v>29</v>
      </c>
      <c r="R288" t="s">
        <v>79</v>
      </c>
    </row>
    <row r="289" spans="1:18" x14ac:dyDescent="0.25">
      <c r="A289" t="str">
        <f>"10001"</f>
        <v>10001</v>
      </c>
      <c r="B289" t="str">
        <f>"01260"</f>
        <v>01260</v>
      </c>
      <c r="C289" t="str">
        <f>"1100"</f>
        <v>1100</v>
      </c>
      <c r="D289" t="str">
        <f>"01260"</f>
        <v>01260</v>
      </c>
      <c r="E289" t="s">
        <v>20</v>
      </c>
      <c r="F289" t="s">
        <v>77</v>
      </c>
      <c r="G289" t="str">
        <f>""</f>
        <v/>
      </c>
      <c r="H289" t="str">
        <f>" 20"</f>
        <v xml:space="preserve"> 20</v>
      </c>
      <c r="I289">
        <v>500.01</v>
      </c>
      <c r="J289">
        <v>9999999.9900000002</v>
      </c>
      <c r="K289" t="s">
        <v>78</v>
      </c>
      <c r="P289" t="s">
        <v>29</v>
      </c>
      <c r="Q289" t="s">
        <v>29</v>
      </c>
      <c r="R289" t="s">
        <v>79</v>
      </c>
    </row>
    <row r="290" spans="1:18" x14ac:dyDescent="0.25">
      <c r="A290" t="str">
        <f>"10001"</f>
        <v>10001</v>
      </c>
      <c r="B290" t="str">
        <f>"01270"</f>
        <v>01270</v>
      </c>
      <c r="C290" t="str">
        <f>"1100"</f>
        <v>1100</v>
      </c>
      <c r="D290" t="str">
        <f>"01270"</f>
        <v>01270</v>
      </c>
      <c r="E290" t="s">
        <v>20</v>
      </c>
      <c r="F290" t="s">
        <v>80</v>
      </c>
      <c r="G290" t="str">
        <f>""</f>
        <v/>
      </c>
      <c r="H290" t="str">
        <f>" 10"</f>
        <v xml:space="preserve"> 10</v>
      </c>
      <c r="I290">
        <v>0.01</v>
      </c>
      <c r="J290">
        <v>500</v>
      </c>
      <c r="K290" t="s">
        <v>78</v>
      </c>
      <c r="P290" t="s">
        <v>29</v>
      </c>
      <c r="Q290" t="s">
        <v>29</v>
      </c>
      <c r="R290" t="s">
        <v>81</v>
      </c>
    </row>
    <row r="291" spans="1:18" x14ac:dyDescent="0.25">
      <c r="A291" t="str">
        <f>"10001"</f>
        <v>10001</v>
      </c>
      <c r="B291" t="str">
        <f>"01270"</f>
        <v>01270</v>
      </c>
      <c r="C291" t="str">
        <f>"1100"</f>
        <v>1100</v>
      </c>
      <c r="D291" t="str">
        <f>"01270"</f>
        <v>01270</v>
      </c>
      <c r="E291" t="s">
        <v>20</v>
      </c>
      <c r="F291" t="s">
        <v>80</v>
      </c>
      <c r="G291" t="str">
        <f>""</f>
        <v/>
      </c>
      <c r="H291" t="str">
        <f>" 20"</f>
        <v xml:space="preserve"> 20</v>
      </c>
      <c r="I291">
        <v>500.01</v>
      </c>
      <c r="J291">
        <v>9999999.9900000002</v>
      </c>
      <c r="K291" t="s">
        <v>78</v>
      </c>
      <c r="P291" t="s">
        <v>29</v>
      </c>
      <c r="Q291" t="s">
        <v>29</v>
      </c>
      <c r="R291" t="s">
        <v>81</v>
      </c>
    </row>
    <row r="292" spans="1:18" x14ac:dyDescent="0.25">
      <c r="A292" t="str">
        <f>"10001"</f>
        <v>10001</v>
      </c>
      <c r="B292" t="str">
        <f>"01285"</f>
        <v>01285</v>
      </c>
      <c r="C292" t="str">
        <f>"1700"</f>
        <v>1700</v>
      </c>
      <c r="D292" t="str">
        <f>"01285"</f>
        <v>01285</v>
      </c>
      <c r="E292" t="s">
        <v>20</v>
      </c>
      <c r="F292" t="s">
        <v>82</v>
      </c>
      <c r="G292" t="str">
        <f>""</f>
        <v/>
      </c>
      <c r="H292" t="str">
        <f>" 00"</f>
        <v xml:space="preserve"> 00</v>
      </c>
      <c r="I292">
        <v>0.01</v>
      </c>
      <c r="J292">
        <v>9999999.9900000002</v>
      </c>
      <c r="K292" t="s">
        <v>27</v>
      </c>
      <c r="L292" t="s">
        <v>83</v>
      </c>
      <c r="P292" t="s">
        <v>29</v>
      </c>
      <c r="Q292" t="s">
        <v>29</v>
      </c>
      <c r="R292" t="s">
        <v>83</v>
      </c>
    </row>
    <row r="293" spans="1:18" x14ac:dyDescent="0.25">
      <c r="A293" t="str">
        <f>"10001"</f>
        <v>10001</v>
      </c>
      <c r="B293" t="str">
        <f>"01290"</f>
        <v>01290</v>
      </c>
      <c r="C293" t="str">
        <f>"1300"</f>
        <v>1300</v>
      </c>
      <c r="D293" t="str">
        <f>"01290"</f>
        <v>01290</v>
      </c>
      <c r="E293" t="s">
        <v>20</v>
      </c>
      <c r="F293" t="s">
        <v>84</v>
      </c>
      <c r="G293" t="str">
        <f>""</f>
        <v/>
      </c>
      <c r="H293" t="str">
        <f>" 00"</f>
        <v xml:space="preserve"> 00</v>
      </c>
      <c r="I293">
        <v>0.01</v>
      </c>
      <c r="J293">
        <v>9999999.9900000002</v>
      </c>
      <c r="K293" t="s">
        <v>71</v>
      </c>
      <c r="L293" t="s">
        <v>27</v>
      </c>
      <c r="M293" t="s">
        <v>28</v>
      </c>
      <c r="P293" t="s">
        <v>29</v>
      </c>
      <c r="Q293" t="s">
        <v>29</v>
      </c>
      <c r="R293" t="s">
        <v>28</v>
      </c>
    </row>
    <row r="294" spans="1:18" x14ac:dyDescent="0.25">
      <c r="A294" t="str">
        <f>"10001"</f>
        <v>10001</v>
      </c>
      <c r="B294" t="str">
        <f>"01300"</f>
        <v>01300</v>
      </c>
      <c r="C294" t="str">
        <f>"1300"</f>
        <v>1300</v>
      </c>
      <c r="D294" t="str">
        <f>"01300"</f>
        <v>01300</v>
      </c>
      <c r="E294" t="s">
        <v>20</v>
      </c>
      <c r="F294" t="s">
        <v>85</v>
      </c>
      <c r="G294" t="str">
        <f>""</f>
        <v/>
      </c>
      <c r="H294" t="str">
        <f>" 00"</f>
        <v xml:space="preserve"> 00</v>
      </c>
      <c r="I294">
        <v>0.01</v>
      </c>
      <c r="J294">
        <v>9999999.9900000002</v>
      </c>
      <c r="K294" t="s">
        <v>86</v>
      </c>
      <c r="L294" t="s">
        <v>87</v>
      </c>
      <c r="M294" t="s">
        <v>88</v>
      </c>
      <c r="P294" t="s">
        <v>29</v>
      </c>
      <c r="Q294" t="s">
        <v>29</v>
      </c>
      <c r="R294" t="s">
        <v>89</v>
      </c>
    </row>
    <row r="295" spans="1:18" x14ac:dyDescent="0.25">
      <c r="A295" t="str">
        <f>"10001"</f>
        <v>10001</v>
      </c>
      <c r="B295" t="str">
        <f>"01305"</f>
        <v>01305</v>
      </c>
      <c r="C295" t="str">
        <f>"1300"</f>
        <v>1300</v>
      </c>
      <c r="D295" t="str">
        <f>"01305"</f>
        <v>01305</v>
      </c>
      <c r="E295" t="s">
        <v>20</v>
      </c>
      <c r="F295" t="s">
        <v>90</v>
      </c>
      <c r="G295" t="str">
        <f>""</f>
        <v/>
      </c>
      <c r="H295" t="str">
        <f>" 10"</f>
        <v xml:space="preserve"> 10</v>
      </c>
      <c r="I295">
        <v>0.01</v>
      </c>
      <c r="J295">
        <v>500</v>
      </c>
      <c r="K295" t="s">
        <v>91</v>
      </c>
      <c r="P295" t="s">
        <v>29</v>
      </c>
      <c r="Q295" t="s">
        <v>29</v>
      </c>
      <c r="R295" t="s">
        <v>91</v>
      </c>
    </row>
    <row r="296" spans="1:18" x14ac:dyDescent="0.25">
      <c r="A296" t="str">
        <f>"10001"</f>
        <v>10001</v>
      </c>
      <c r="B296" t="str">
        <f>"01305"</f>
        <v>01305</v>
      </c>
      <c r="C296" t="str">
        <f>"1300"</f>
        <v>1300</v>
      </c>
      <c r="D296" t="str">
        <f>"01305"</f>
        <v>01305</v>
      </c>
      <c r="E296" t="s">
        <v>20</v>
      </c>
      <c r="F296" t="s">
        <v>90</v>
      </c>
      <c r="G296" t="str">
        <f>""</f>
        <v/>
      </c>
      <c r="H296" t="str">
        <f>" 20"</f>
        <v xml:space="preserve"> 20</v>
      </c>
      <c r="I296">
        <v>500.01</v>
      </c>
      <c r="J296">
        <v>9999999.9900000002</v>
      </c>
      <c r="K296" t="s">
        <v>91</v>
      </c>
      <c r="P296" t="s">
        <v>29</v>
      </c>
      <c r="Q296" t="s">
        <v>29</v>
      </c>
      <c r="R296" t="s">
        <v>91</v>
      </c>
    </row>
    <row r="297" spans="1:18" x14ac:dyDescent="0.25">
      <c r="A297" t="str">
        <f>"10001"</f>
        <v>10001</v>
      </c>
      <c r="B297" t="str">
        <f>"01310"</f>
        <v>01310</v>
      </c>
      <c r="C297" t="str">
        <f>"1100"</f>
        <v>1100</v>
      </c>
      <c r="D297" t="str">
        <f>"01310"</f>
        <v>01310</v>
      </c>
      <c r="E297" t="s">
        <v>20</v>
      </c>
      <c r="F297" t="s">
        <v>92</v>
      </c>
      <c r="G297" t="str">
        <f>""</f>
        <v/>
      </c>
      <c r="H297" t="str">
        <f>" 00"</f>
        <v xml:space="preserve"> 00</v>
      </c>
      <c r="I297">
        <v>0.01</v>
      </c>
      <c r="J297">
        <v>9999999.9900000002</v>
      </c>
      <c r="K297" t="s">
        <v>93</v>
      </c>
      <c r="L297" t="s">
        <v>86</v>
      </c>
      <c r="M297" t="s">
        <v>87</v>
      </c>
      <c r="N297" t="s">
        <v>88</v>
      </c>
      <c r="P297" t="s">
        <v>29</v>
      </c>
      <c r="Q297" t="s">
        <v>29</v>
      </c>
      <c r="R297" t="s">
        <v>89</v>
      </c>
    </row>
    <row r="298" spans="1:18" x14ac:dyDescent="0.25">
      <c r="A298" t="str">
        <f>"10001"</f>
        <v>10001</v>
      </c>
      <c r="B298" t="str">
        <f>"01320"</f>
        <v>01320</v>
      </c>
      <c r="C298" t="str">
        <f>"1100"</f>
        <v>1100</v>
      </c>
      <c r="D298" t="str">
        <f>"01320"</f>
        <v>01320</v>
      </c>
      <c r="E298" t="s">
        <v>20</v>
      </c>
      <c r="F298" t="s">
        <v>94</v>
      </c>
      <c r="G298" t="str">
        <f>""</f>
        <v/>
      </c>
      <c r="H298" t="str">
        <f>" 00"</f>
        <v xml:space="preserve"> 00</v>
      </c>
      <c r="I298">
        <v>0.01</v>
      </c>
      <c r="J298">
        <v>9999999.9900000002</v>
      </c>
      <c r="K298" t="s">
        <v>95</v>
      </c>
      <c r="L298" t="s">
        <v>87</v>
      </c>
      <c r="M298" t="s">
        <v>88</v>
      </c>
      <c r="N298" t="s">
        <v>86</v>
      </c>
      <c r="P298" t="s">
        <v>29</v>
      </c>
      <c r="Q298" t="s">
        <v>29</v>
      </c>
      <c r="R298" t="s">
        <v>89</v>
      </c>
    </row>
    <row r="299" spans="1:18" x14ac:dyDescent="0.25">
      <c r="A299" t="str">
        <f>"10001"</f>
        <v>10001</v>
      </c>
      <c r="B299" t="str">
        <f>"01325"</f>
        <v>01325</v>
      </c>
      <c r="C299" t="str">
        <f>"1100"</f>
        <v>1100</v>
      </c>
      <c r="D299" t="str">
        <f>"01325"</f>
        <v>01325</v>
      </c>
      <c r="E299" t="s">
        <v>20</v>
      </c>
      <c r="F299" t="s">
        <v>96</v>
      </c>
      <c r="G299" t="str">
        <f>""</f>
        <v/>
      </c>
      <c r="H299" t="str">
        <f>" 00"</f>
        <v xml:space="preserve"> 00</v>
      </c>
      <c r="I299">
        <v>0.01</v>
      </c>
      <c r="J299">
        <v>9999999.9900000002</v>
      </c>
      <c r="K299" t="s">
        <v>86</v>
      </c>
      <c r="L299" t="s">
        <v>87</v>
      </c>
      <c r="M299" t="s">
        <v>88</v>
      </c>
      <c r="P299" t="s">
        <v>29</v>
      </c>
      <c r="Q299" t="s">
        <v>29</v>
      </c>
      <c r="R299" t="s">
        <v>89</v>
      </c>
    </row>
    <row r="300" spans="1:18" x14ac:dyDescent="0.25">
      <c r="A300" t="str">
        <f>"10001"</f>
        <v>10001</v>
      </c>
      <c r="B300" t="str">
        <f>"01330"</f>
        <v>01330</v>
      </c>
      <c r="C300" t="str">
        <f>"1100"</f>
        <v>1100</v>
      </c>
      <c r="D300" t="str">
        <f>"01330"</f>
        <v>01330</v>
      </c>
      <c r="E300" t="s">
        <v>20</v>
      </c>
      <c r="F300" t="s">
        <v>97</v>
      </c>
      <c r="G300" t="str">
        <f>""</f>
        <v/>
      </c>
      <c r="H300" t="str">
        <f>" 00"</f>
        <v xml:space="preserve"> 00</v>
      </c>
      <c r="I300">
        <v>0.01</v>
      </c>
      <c r="J300">
        <v>9999999.9900000002</v>
      </c>
      <c r="K300" t="s">
        <v>98</v>
      </c>
      <c r="L300" t="s">
        <v>86</v>
      </c>
      <c r="M300" t="s">
        <v>87</v>
      </c>
      <c r="N300" t="s">
        <v>88</v>
      </c>
      <c r="P300" t="s">
        <v>29</v>
      </c>
      <c r="Q300" t="s">
        <v>29</v>
      </c>
      <c r="R300" t="s">
        <v>89</v>
      </c>
    </row>
    <row r="301" spans="1:18" x14ac:dyDescent="0.25">
      <c r="A301" t="str">
        <f>"10001"</f>
        <v>10001</v>
      </c>
      <c r="B301" t="str">
        <f>"01341"</f>
        <v>01341</v>
      </c>
      <c r="C301" t="str">
        <f>"1100"</f>
        <v>1100</v>
      </c>
      <c r="D301" t="str">
        <f>"01341"</f>
        <v>01341</v>
      </c>
      <c r="E301" t="s">
        <v>20</v>
      </c>
      <c r="F301" t="s">
        <v>99</v>
      </c>
      <c r="G301" t="str">
        <f>""</f>
        <v/>
      </c>
      <c r="H301" t="str">
        <f>" 00"</f>
        <v xml:space="preserve"> 00</v>
      </c>
      <c r="I301">
        <v>0.01</v>
      </c>
      <c r="J301">
        <v>9999999.9900000002</v>
      </c>
      <c r="K301" t="s">
        <v>86</v>
      </c>
      <c r="L301" t="s">
        <v>87</v>
      </c>
      <c r="M301" t="s">
        <v>88</v>
      </c>
      <c r="P301" t="s">
        <v>29</v>
      </c>
      <c r="Q301" t="s">
        <v>29</v>
      </c>
      <c r="R301" t="s">
        <v>89</v>
      </c>
    </row>
    <row r="302" spans="1:18" x14ac:dyDescent="0.25">
      <c r="A302" t="str">
        <f>"10001"</f>
        <v>10001</v>
      </c>
      <c r="B302" t="str">
        <f>"01370"</f>
        <v>01370</v>
      </c>
      <c r="C302" t="str">
        <f>"1100"</f>
        <v>1100</v>
      </c>
      <c r="D302" t="str">
        <f>"01370"</f>
        <v>01370</v>
      </c>
      <c r="E302" t="s">
        <v>20</v>
      </c>
      <c r="F302" t="s">
        <v>100</v>
      </c>
      <c r="G302" t="str">
        <f>""</f>
        <v/>
      </c>
      <c r="H302" t="str">
        <f>" 00"</f>
        <v xml:space="preserve"> 00</v>
      </c>
      <c r="I302">
        <v>0.01</v>
      </c>
      <c r="J302">
        <v>9999999.9900000002</v>
      </c>
      <c r="K302" t="s">
        <v>56</v>
      </c>
      <c r="L302" t="s">
        <v>101</v>
      </c>
      <c r="M302" t="s">
        <v>57</v>
      </c>
      <c r="N302" t="s">
        <v>58</v>
      </c>
      <c r="P302" t="s">
        <v>29</v>
      </c>
      <c r="Q302" t="s">
        <v>29</v>
      </c>
      <c r="R302" t="s">
        <v>101</v>
      </c>
    </row>
    <row r="303" spans="1:18" x14ac:dyDescent="0.25">
      <c r="A303" t="str">
        <f>"10001"</f>
        <v>10001</v>
      </c>
      <c r="B303" t="str">
        <f>"01400"</f>
        <v>01400</v>
      </c>
      <c r="C303" t="str">
        <f>"1300"</f>
        <v>1300</v>
      </c>
      <c r="D303" t="str">
        <f>"01400"</f>
        <v>01400</v>
      </c>
      <c r="E303" t="s">
        <v>20</v>
      </c>
      <c r="F303" t="s">
        <v>110</v>
      </c>
      <c r="G303" t="str">
        <f>""</f>
        <v/>
      </c>
      <c r="H303" t="str">
        <f>" 00"</f>
        <v xml:space="preserve"> 00</v>
      </c>
      <c r="I303">
        <v>0.01</v>
      </c>
      <c r="J303">
        <v>9999999.9900000002</v>
      </c>
      <c r="K303" t="s">
        <v>56</v>
      </c>
      <c r="L303" t="s">
        <v>57</v>
      </c>
      <c r="M303" t="s">
        <v>58</v>
      </c>
      <c r="P303" t="s">
        <v>29</v>
      </c>
      <c r="Q303" t="s">
        <v>29</v>
      </c>
      <c r="R303" t="s">
        <v>59</v>
      </c>
    </row>
    <row r="304" spans="1:18" x14ac:dyDescent="0.25">
      <c r="A304" t="str">
        <f>"10001"</f>
        <v>10001</v>
      </c>
      <c r="B304" t="str">
        <f>"01405"</f>
        <v>01405</v>
      </c>
      <c r="C304" t="str">
        <f>"1300"</f>
        <v>1300</v>
      </c>
      <c r="D304" t="str">
        <f>"01405"</f>
        <v>01405</v>
      </c>
      <c r="E304" t="s">
        <v>20</v>
      </c>
      <c r="F304" t="s">
        <v>111</v>
      </c>
      <c r="G304" t="str">
        <f>""</f>
        <v/>
      </c>
      <c r="H304" t="str">
        <f>" 10"</f>
        <v xml:space="preserve"> 10</v>
      </c>
      <c r="I304">
        <v>0.01</v>
      </c>
      <c r="J304">
        <v>500</v>
      </c>
      <c r="K304" t="s">
        <v>112</v>
      </c>
      <c r="P304" t="s">
        <v>29</v>
      </c>
      <c r="Q304" t="s">
        <v>29</v>
      </c>
      <c r="R304" t="s">
        <v>112</v>
      </c>
    </row>
    <row r="305" spans="1:18" x14ac:dyDescent="0.25">
      <c r="A305" t="str">
        <f>"10001"</f>
        <v>10001</v>
      </c>
      <c r="B305" t="str">
        <f>"01405"</f>
        <v>01405</v>
      </c>
      <c r="C305" t="str">
        <f>"1300"</f>
        <v>1300</v>
      </c>
      <c r="D305" t="str">
        <f>"01405"</f>
        <v>01405</v>
      </c>
      <c r="E305" t="s">
        <v>20</v>
      </c>
      <c r="F305" t="s">
        <v>111</v>
      </c>
      <c r="G305" t="str">
        <f>""</f>
        <v/>
      </c>
      <c r="H305" t="str">
        <f>" 20"</f>
        <v xml:space="preserve"> 20</v>
      </c>
      <c r="I305">
        <v>500.01</v>
      </c>
      <c r="J305">
        <v>9999999.9900000002</v>
      </c>
      <c r="K305" t="s">
        <v>112</v>
      </c>
      <c r="P305" t="s">
        <v>29</v>
      </c>
      <c r="Q305" t="s">
        <v>29</v>
      </c>
      <c r="R305" t="s">
        <v>112</v>
      </c>
    </row>
    <row r="306" spans="1:18" x14ac:dyDescent="0.25">
      <c r="A306" t="str">
        <f>"10001"</f>
        <v>10001</v>
      </c>
      <c r="B306" t="str">
        <f>"01410"</f>
        <v>01410</v>
      </c>
      <c r="C306" t="str">
        <f>"1300"</f>
        <v>1300</v>
      </c>
      <c r="D306" t="str">
        <f>"01410"</f>
        <v>01410</v>
      </c>
      <c r="E306" t="s">
        <v>20</v>
      </c>
      <c r="F306" t="s">
        <v>113</v>
      </c>
      <c r="G306" t="str">
        <f>""</f>
        <v/>
      </c>
      <c r="H306" t="str">
        <f>" 00"</f>
        <v xml:space="preserve"> 00</v>
      </c>
      <c r="I306">
        <v>0.01</v>
      </c>
      <c r="J306">
        <v>9999999.9900000002</v>
      </c>
      <c r="K306" t="s">
        <v>56</v>
      </c>
      <c r="L306" t="s">
        <v>57</v>
      </c>
      <c r="M306" t="s">
        <v>58</v>
      </c>
      <c r="P306" t="s">
        <v>29</v>
      </c>
      <c r="Q306" t="s">
        <v>29</v>
      </c>
      <c r="R306" t="s">
        <v>59</v>
      </c>
    </row>
    <row r="307" spans="1:18" x14ac:dyDescent="0.25">
      <c r="A307" t="str">
        <f>"10001"</f>
        <v>10001</v>
      </c>
      <c r="B307" t="str">
        <f>"01420"</f>
        <v>01420</v>
      </c>
      <c r="C307" t="str">
        <f>"1300"</f>
        <v>1300</v>
      </c>
      <c r="D307" t="str">
        <f>"01420"</f>
        <v>01420</v>
      </c>
      <c r="E307" t="s">
        <v>20</v>
      </c>
      <c r="F307" t="s">
        <v>114</v>
      </c>
      <c r="G307" t="str">
        <f>""</f>
        <v/>
      </c>
      <c r="H307" t="str">
        <f>" 00"</f>
        <v xml:space="preserve"> 00</v>
      </c>
      <c r="I307">
        <v>0.01</v>
      </c>
      <c r="J307">
        <v>9999999.9900000002</v>
      </c>
      <c r="K307" t="s">
        <v>56</v>
      </c>
      <c r="L307" t="s">
        <v>57</v>
      </c>
      <c r="M307" t="s">
        <v>58</v>
      </c>
      <c r="P307" t="s">
        <v>29</v>
      </c>
      <c r="Q307" t="s">
        <v>29</v>
      </c>
      <c r="R307" t="s">
        <v>59</v>
      </c>
    </row>
    <row r="308" spans="1:18" x14ac:dyDescent="0.25">
      <c r="A308" t="str">
        <f>"10001"</f>
        <v>10001</v>
      </c>
      <c r="B308" t="str">
        <f>"01430"</f>
        <v>01430</v>
      </c>
      <c r="C308" t="str">
        <f>"1300"</f>
        <v>1300</v>
      </c>
      <c r="D308" t="str">
        <f>"01430"</f>
        <v>01430</v>
      </c>
      <c r="E308" t="s">
        <v>20</v>
      </c>
      <c r="F308" t="s">
        <v>115</v>
      </c>
      <c r="G308" t="str">
        <f>""</f>
        <v/>
      </c>
      <c r="H308" t="str">
        <f>" 00"</f>
        <v xml:space="preserve"> 00</v>
      </c>
      <c r="I308">
        <v>0.01</v>
      </c>
      <c r="J308">
        <v>9999999.9900000002</v>
      </c>
      <c r="K308" t="s">
        <v>56</v>
      </c>
      <c r="L308" t="s">
        <v>57</v>
      </c>
      <c r="M308" t="s">
        <v>58</v>
      </c>
      <c r="P308" t="s">
        <v>29</v>
      </c>
      <c r="Q308" t="s">
        <v>29</v>
      </c>
      <c r="R308" t="s">
        <v>59</v>
      </c>
    </row>
    <row r="309" spans="1:18" x14ac:dyDescent="0.25">
      <c r="A309" t="str">
        <f>"10001"</f>
        <v>10001</v>
      </c>
      <c r="B309" t="str">
        <f>"01440"</f>
        <v>01440</v>
      </c>
      <c r="C309" t="str">
        <f>"1300"</f>
        <v>1300</v>
      </c>
      <c r="D309" t="str">
        <f>"01440"</f>
        <v>01440</v>
      </c>
      <c r="E309" t="s">
        <v>20</v>
      </c>
      <c r="F309" t="s">
        <v>116</v>
      </c>
      <c r="G309" t="str">
        <f>""</f>
        <v/>
      </c>
      <c r="H309" t="str">
        <f>" 00"</f>
        <v xml:space="preserve"> 00</v>
      </c>
      <c r="I309">
        <v>0.01</v>
      </c>
      <c r="J309">
        <v>9999999.9900000002</v>
      </c>
      <c r="K309" t="s">
        <v>117</v>
      </c>
      <c r="L309" t="s">
        <v>56</v>
      </c>
      <c r="M309" t="s">
        <v>57</v>
      </c>
      <c r="N309" t="s">
        <v>58</v>
      </c>
      <c r="P309" t="s">
        <v>29</v>
      </c>
      <c r="Q309" t="s">
        <v>29</v>
      </c>
      <c r="R309" t="s">
        <v>59</v>
      </c>
    </row>
    <row r="310" spans="1:18" x14ac:dyDescent="0.25">
      <c r="A310" t="str">
        <f>"10001"</f>
        <v>10001</v>
      </c>
      <c r="B310" t="str">
        <f>"01441"</f>
        <v>01441</v>
      </c>
      <c r="C310" t="str">
        <f>"1300"</f>
        <v>1300</v>
      </c>
      <c r="D310" t="str">
        <f>"01441"</f>
        <v>01441</v>
      </c>
      <c r="E310" t="s">
        <v>20</v>
      </c>
      <c r="F310" t="s">
        <v>118</v>
      </c>
      <c r="G310" t="str">
        <f>""</f>
        <v/>
      </c>
      <c r="H310" t="str">
        <f>" 00"</f>
        <v xml:space="preserve"> 00</v>
      </c>
      <c r="I310">
        <v>0.01</v>
      </c>
      <c r="J310">
        <v>9999999.9900000002</v>
      </c>
      <c r="K310" t="s">
        <v>117</v>
      </c>
      <c r="L310" t="s">
        <v>56</v>
      </c>
      <c r="M310" t="s">
        <v>57</v>
      </c>
      <c r="N310" t="s">
        <v>58</v>
      </c>
      <c r="P310" t="s">
        <v>29</v>
      </c>
      <c r="Q310" t="s">
        <v>29</v>
      </c>
      <c r="R310" t="s">
        <v>59</v>
      </c>
    </row>
    <row r="311" spans="1:18" x14ac:dyDescent="0.25">
      <c r="A311" t="str">
        <f>"10001"</f>
        <v>10001</v>
      </c>
      <c r="B311" t="str">
        <f>"01450"</f>
        <v>01450</v>
      </c>
      <c r="C311" t="str">
        <f>"1300"</f>
        <v>1300</v>
      </c>
      <c r="D311" t="str">
        <f>"01450"</f>
        <v>01450</v>
      </c>
      <c r="E311" t="s">
        <v>20</v>
      </c>
      <c r="F311" t="s">
        <v>119</v>
      </c>
      <c r="G311" t="str">
        <f>""</f>
        <v/>
      </c>
      <c r="H311" t="str">
        <f>" 00"</f>
        <v xml:space="preserve"> 00</v>
      </c>
      <c r="I311">
        <v>0.01</v>
      </c>
      <c r="J311">
        <v>9999999.9900000002</v>
      </c>
      <c r="K311" t="s">
        <v>56</v>
      </c>
      <c r="L311" t="s">
        <v>57</v>
      </c>
      <c r="M311" t="s">
        <v>58</v>
      </c>
      <c r="P311" t="s">
        <v>29</v>
      </c>
      <c r="Q311" t="s">
        <v>29</v>
      </c>
      <c r="R311" t="s">
        <v>59</v>
      </c>
    </row>
    <row r="312" spans="1:18" x14ac:dyDescent="0.25">
      <c r="A312" t="str">
        <f>"10001"</f>
        <v>10001</v>
      </c>
      <c r="B312" t="str">
        <f>"01460"</f>
        <v>01460</v>
      </c>
      <c r="C312" t="str">
        <f>"1300"</f>
        <v>1300</v>
      </c>
      <c r="D312" t="str">
        <f>"01460"</f>
        <v>01460</v>
      </c>
      <c r="E312" t="s">
        <v>20</v>
      </c>
      <c r="F312" t="s">
        <v>120</v>
      </c>
      <c r="G312" t="str">
        <f>""</f>
        <v/>
      </c>
      <c r="H312" t="str">
        <f>" 00"</f>
        <v xml:space="preserve"> 00</v>
      </c>
      <c r="I312">
        <v>0.01</v>
      </c>
      <c r="J312">
        <v>9999999.9900000002</v>
      </c>
      <c r="K312" t="s">
        <v>56</v>
      </c>
      <c r="L312" t="s">
        <v>57</v>
      </c>
      <c r="M312" t="s">
        <v>58</v>
      </c>
      <c r="P312" t="s">
        <v>29</v>
      </c>
      <c r="Q312" t="s">
        <v>29</v>
      </c>
      <c r="R312" t="s">
        <v>59</v>
      </c>
    </row>
    <row r="313" spans="1:18" x14ac:dyDescent="0.25">
      <c r="A313" t="str">
        <f>"10001"</f>
        <v>10001</v>
      </c>
      <c r="B313" t="str">
        <f>"01480"</f>
        <v>01480</v>
      </c>
      <c r="C313" t="str">
        <f>"1300"</f>
        <v>1300</v>
      </c>
      <c r="D313" t="str">
        <f>"01480"</f>
        <v>01480</v>
      </c>
      <c r="E313" t="s">
        <v>20</v>
      </c>
      <c r="F313" t="s">
        <v>121</v>
      </c>
      <c r="G313" t="str">
        <f>""</f>
        <v/>
      </c>
      <c r="H313" t="str">
        <f>" 00"</f>
        <v xml:space="preserve"> 00</v>
      </c>
      <c r="I313">
        <v>0.01</v>
      </c>
      <c r="J313">
        <v>9999999.9900000002</v>
      </c>
      <c r="K313" t="s">
        <v>122</v>
      </c>
      <c r="L313" t="s">
        <v>56</v>
      </c>
      <c r="M313" t="s">
        <v>57</v>
      </c>
      <c r="N313" t="s">
        <v>58</v>
      </c>
      <c r="P313" t="s">
        <v>29</v>
      </c>
      <c r="Q313" t="s">
        <v>29</v>
      </c>
      <c r="R313" t="s">
        <v>122</v>
      </c>
    </row>
    <row r="314" spans="1:18" x14ac:dyDescent="0.25">
      <c r="A314" t="str">
        <f>"10001"</f>
        <v>10001</v>
      </c>
      <c r="B314" t="str">
        <f>"01500"</f>
        <v>01500</v>
      </c>
      <c r="C314" t="str">
        <f>"1100"</f>
        <v>1100</v>
      </c>
      <c r="D314" t="str">
        <f>"01500"</f>
        <v>01500</v>
      </c>
      <c r="E314" t="s">
        <v>20</v>
      </c>
      <c r="F314" t="s">
        <v>123</v>
      </c>
      <c r="G314" t="str">
        <f>""</f>
        <v/>
      </c>
      <c r="H314" t="str">
        <f>" 00"</f>
        <v xml:space="preserve"> 00</v>
      </c>
      <c r="I314">
        <v>0.01</v>
      </c>
      <c r="J314">
        <v>9999999.9900000002</v>
      </c>
      <c r="K314" t="s">
        <v>56</v>
      </c>
      <c r="L314" t="s">
        <v>57</v>
      </c>
      <c r="M314" t="s">
        <v>58</v>
      </c>
      <c r="P314" t="s">
        <v>29</v>
      </c>
      <c r="Q314" t="s">
        <v>29</v>
      </c>
      <c r="R314" t="s">
        <v>59</v>
      </c>
    </row>
    <row r="315" spans="1:18" x14ac:dyDescent="0.25">
      <c r="A315" t="str">
        <f>"10001"</f>
        <v>10001</v>
      </c>
      <c r="B315" t="str">
        <f>"01505"</f>
        <v>01505</v>
      </c>
      <c r="C315" t="str">
        <f>"1300"</f>
        <v>1300</v>
      </c>
      <c r="D315" t="str">
        <f>"01505"</f>
        <v>01505</v>
      </c>
      <c r="E315" t="s">
        <v>20</v>
      </c>
      <c r="F315" t="s">
        <v>124</v>
      </c>
      <c r="G315" t="str">
        <f>""</f>
        <v/>
      </c>
      <c r="H315" t="str">
        <f>" 00"</f>
        <v xml:space="preserve"> 00</v>
      </c>
      <c r="I315">
        <v>0.01</v>
      </c>
      <c r="J315">
        <v>9999999.9900000002</v>
      </c>
      <c r="K315" t="s">
        <v>56</v>
      </c>
      <c r="L315" t="s">
        <v>57</v>
      </c>
      <c r="M315" t="s">
        <v>58</v>
      </c>
      <c r="P315" t="s">
        <v>29</v>
      </c>
      <c r="Q315" t="s">
        <v>29</v>
      </c>
      <c r="R315" t="s">
        <v>59</v>
      </c>
    </row>
    <row r="316" spans="1:18" x14ac:dyDescent="0.25">
      <c r="A316" t="str">
        <f>"10001"</f>
        <v>10001</v>
      </c>
      <c r="B316" t="str">
        <f>"01520"</f>
        <v>01520</v>
      </c>
      <c r="C316" t="str">
        <f>"1100"</f>
        <v>1100</v>
      </c>
      <c r="D316" t="str">
        <f>"01520"</f>
        <v>01520</v>
      </c>
      <c r="E316" t="s">
        <v>20</v>
      </c>
      <c r="F316" t="s">
        <v>125</v>
      </c>
      <c r="G316" t="str">
        <f>""</f>
        <v/>
      </c>
      <c r="H316" t="str">
        <f>" 00"</f>
        <v xml:space="preserve"> 00</v>
      </c>
      <c r="I316">
        <v>0.01</v>
      </c>
      <c r="J316">
        <v>9999999.9900000002</v>
      </c>
      <c r="K316" t="s">
        <v>117</v>
      </c>
      <c r="L316" t="s">
        <v>56</v>
      </c>
      <c r="M316" t="s">
        <v>57</v>
      </c>
      <c r="N316" t="s">
        <v>58</v>
      </c>
      <c r="P316" t="s">
        <v>29</v>
      </c>
      <c r="Q316" t="s">
        <v>29</v>
      </c>
      <c r="R316" t="s">
        <v>59</v>
      </c>
    </row>
    <row r="317" spans="1:18" x14ac:dyDescent="0.25">
      <c r="A317" t="str">
        <f>"10001"</f>
        <v>10001</v>
      </c>
      <c r="B317" t="str">
        <f>"01545"</f>
        <v>01545</v>
      </c>
      <c r="C317" t="str">
        <f>"1100"</f>
        <v>1100</v>
      </c>
      <c r="D317" t="str">
        <f>"01545"</f>
        <v>01545</v>
      </c>
      <c r="E317" t="s">
        <v>20</v>
      </c>
      <c r="F317" t="s">
        <v>126</v>
      </c>
      <c r="G317" t="str">
        <f>""</f>
        <v/>
      </c>
      <c r="H317" t="str">
        <f>" 00"</f>
        <v xml:space="preserve"> 00</v>
      </c>
      <c r="I317">
        <v>0.01</v>
      </c>
      <c r="J317">
        <v>9999999.9900000002</v>
      </c>
      <c r="K317" t="s">
        <v>56</v>
      </c>
      <c r="L317" t="s">
        <v>57</v>
      </c>
      <c r="M317" t="s">
        <v>58</v>
      </c>
      <c r="P317" t="s">
        <v>29</v>
      </c>
      <c r="Q317" t="s">
        <v>29</v>
      </c>
      <c r="R317" t="s">
        <v>59</v>
      </c>
    </row>
    <row r="318" spans="1:18" x14ac:dyDescent="0.25">
      <c r="A318" t="str">
        <f>"10001"</f>
        <v>10001</v>
      </c>
      <c r="B318" t="str">
        <f>"01550"</f>
        <v>01550</v>
      </c>
      <c r="C318" t="str">
        <f>"1100"</f>
        <v>1100</v>
      </c>
      <c r="D318" t="str">
        <f>"01550"</f>
        <v>01550</v>
      </c>
      <c r="E318" t="s">
        <v>20</v>
      </c>
      <c r="F318" t="s">
        <v>127</v>
      </c>
      <c r="G318" t="str">
        <f>""</f>
        <v/>
      </c>
      <c r="H318" t="str">
        <f>" 00"</f>
        <v xml:space="preserve"> 00</v>
      </c>
      <c r="I318">
        <v>0.01</v>
      </c>
      <c r="J318">
        <v>9999999.9900000002</v>
      </c>
      <c r="K318" t="s">
        <v>56</v>
      </c>
      <c r="L318" t="s">
        <v>57</v>
      </c>
      <c r="M318" t="s">
        <v>58</v>
      </c>
      <c r="P318" t="s">
        <v>29</v>
      </c>
      <c r="Q318" t="s">
        <v>29</v>
      </c>
      <c r="R318" t="s">
        <v>59</v>
      </c>
    </row>
    <row r="319" spans="1:18" x14ac:dyDescent="0.25">
      <c r="A319" t="str">
        <f>"10001"</f>
        <v>10001</v>
      </c>
      <c r="B319" t="str">
        <f>"01560"</f>
        <v>01560</v>
      </c>
      <c r="C319" t="str">
        <f>"1100"</f>
        <v>1100</v>
      </c>
      <c r="D319" t="str">
        <f>"01560"</f>
        <v>01560</v>
      </c>
      <c r="E319" t="s">
        <v>20</v>
      </c>
      <c r="F319" t="s">
        <v>128</v>
      </c>
      <c r="G319" t="str">
        <f>""</f>
        <v/>
      </c>
      <c r="H319" t="str">
        <f>" 00"</f>
        <v xml:space="preserve"> 00</v>
      </c>
      <c r="I319">
        <v>0.01</v>
      </c>
      <c r="J319">
        <v>9999999.9900000002</v>
      </c>
      <c r="K319" t="s">
        <v>56</v>
      </c>
      <c r="L319" t="s">
        <v>57</v>
      </c>
      <c r="M319" t="s">
        <v>58</v>
      </c>
      <c r="P319" t="s">
        <v>29</v>
      </c>
      <c r="Q319" t="s">
        <v>29</v>
      </c>
      <c r="R319" t="s">
        <v>59</v>
      </c>
    </row>
    <row r="320" spans="1:18" x14ac:dyDescent="0.25">
      <c r="A320" t="str">
        <f>"10001"</f>
        <v>10001</v>
      </c>
      <c r="B320" t="str">
        <f>"01570"</f>
        <v>01570</v>
      </c>
      <c r="C320" t="str">
        <f>"1100"</f>
        <v>1100</v>
      </c>
      <c r="D320" t="str">
        <f>"01570"</f>
        <v>01570</v>
      </c>
      <c r="E320" t="s">
        <v>20</v>
      </c>
      <c r="F320" t="s">
        <v>129</v>
      </c>
      <c r="G320" t="str">
        <f>""</f>
        <v/>
      </c>
      <c r="H320" t="str">
        <f>" 00"</f>
        <v xml:space="preserve"> 00</v>
      </c>
      <c r="I320">
        <v>0.01</v>
      </c>
      <c r="J320">
        <v>9999999.9900000002</v>
      </c>
      <c r="K320" t="s">
        <v>56</v>
      </c>
      <c r="L320" t="s">
        <v>57</v>
      </c>
      <c r="M320" t="s">
        <v>58</v>
      </c>
      <c r="P320" t="s">
        <v>29</v>
      </c>
      <c r="Q320" t="s">
        <v>29</v>
      </c>
      <c r="R320" t="s">
        <v>59</v>
      </c>
    </row>
    <row r="321" spans="1:18" x14ac:dyDescent="0.25">
      <c r="A321" t="str">
        <f>"10001"</f>
        <v>10001</v>
      </c>
      <c r="B321" t="str">
        <f>"01580"</f>
        <v>01580</v>
      </c>
      <c r="C321" t="str">
        <f>"1100"</f>
        <v>1100</v>
      </c>
      <c r="D321" t="str">
        <f>"01580"</f>
        <v>01580</v>
      </c>
      <c r="E321" t="s">
        <v>20</v>
      </c>
      <c r="F321" t="s">
        <v>130</v>
      </c>
      <c r="G321" t="str">
        <f>""</f>
        <v/>
      </c>
      <c r="H321" t="str">
        <f>" 00"</f>
        <v xml:space="preserve"> 00</v>
      </c>
      <c r="I321">
        <v>0.01</v>
      </c>
      <c r="J321">
        <v>9999999.9900000002</v>
      </c>
      <c r="K321" t="s">
        <v>56</v>
      </c>
      <c r="L321" t="s">
        <v>57</v>
      </c>
      <c r="M321" t="s">
        <v>58</v>
      </c>
      <c r="P321" t="s">
        <v>29</v>
      </c>
      <c r="Q321" t="s">
        <v>29</v>
      </c>
      <c r="R321" t="s">
        <v>59</v>
      </c>
    </row>
    <row r="322" spans="1:18" x14ac:dyDescent="0.25">
      <c r="A322" t="str">
        <f>"10001"</f>
        <v>10001</v>
      </c>
      <c r="B322" t="str">
        <f>"01600"</f>
        <v>01600</v>
      </c>
      <c r="C322" t="str">
        <f>"1100"</f>
        <v>1100</v>
      </c>
      <c r="D322" t="str">
        <f>"01600"</f>
        <v>01600</v>
      </c>
      <c r="E322" t="s">
        <v>20</v>
      </c>
      <c r="F322" t="s">
        <v>131</v>
      </c>
      <c r="G322" t="str">
        <f>""</f>
        <v/>
      </c>
      <c r="H322" t="str">
        <f>" 00"</f>
        <v xml:space="preserve"> 00</v>
      </c>
      <c r="I322">
        <v>0.01</v>
      </c>
      <c r="J322">
        <v>9999999.9900000002</v>
      </c>
      <c r="K322" t="s">
        <v>56</v>
      </c>
      <c r="L322" t="s">
        <v>57</v>
      </c>
      <c r="M322" t="s">
        <v>58</v>
      </c>
      <c r="P322" t="s">
        <v>29</v>
      </c>
      <c r="Q322" t="s">
        <v>29</v>
      </c>
      <c r="R322" t="s">
        <v>59</v>
      </c>
    </row>
    <row r="323" spans="1:18" x14ac:dyDescent="0.25">
      <c r="A323" t="str">
        <f>"10001"</f>
        <v>10001</v>
      </c>
      <c r="B323" t="str">
        <f>"01610"</f>
        <v>01610</v>
      </c>
      <c r="C323" t="str">
        <f>"1100"</f>
        <v>1100</v>
      </c>
      <c r="D323" t="str">
        <f>"01610"</f>
        <v>01610</v>
      </c>
      <c r="E323" t="s">
        <v>20</v>
      </c>
      <c r="F323" t="s">
        <v>132</v>
      </c>
      <c r="G323" t="str">
        <f>""</f>
        <v/>
      </c>
      <c r="H323" t="str">
        <f>" 00"</f>
        <v xml:space="preserve"> 00</v>
      </c>
      <c r="I323">
        <v>0.01</v>
      </c>
      <c r="J323">
        <v>9999999.9900000002</v>
      </c>
      <c r="K323" t="s">
        <v>56</v>
      </c>
      <c r="L323" t="s">
        <v>57</v>
      </c>
      <c r="M323" t="s">
        <v>58</v>
      </c>
      <c r="P323" t="s">
        <v>29</v>
      </c>
      <c r="Q323" t="s">
        <v>29</v>
      </c>
      <c r="R323" t="s">
        <v>59</v>
      </c>
    </row>
    <row r="324" spans="1:18" x14ac:dyDescent="0.25">
      <c r="A324" t="str">
        <f>"10001"</f>
        <v>10001</v>
      </c>
      <c r="B324" t="str">
        <f>"01620"</f>
        <v>01620</v>
      </c>
      <c r="C324" t="str">
        <f>"1100"</f>
        <v>1100</v>
      </c>
      <c r="D324" t="str">
        <f>"01620"</f>
        <v>01620</v>
      </c>
      <c r="E324" t="s">
        <v>20</v>
      </c>
      <c r="F324" t="s">
        <v>133</v>
      </c>
      <c r="G324" t="str">
        <f>""</f>
        <v/>
      </c>
      <c r="H324" t="str">
        <f>" 00"</f>
        <v xml:space="preserve"> 00</v>
      </c>
      <c r="I324">
        <v>0.01</v>
      </c>
      <c r="J324">
        <v>9999999.9900000002</v>
      </c>
      <c r="K324" t="s">
        <v>56</v>
      </c>
      <c r="L324" t="s">
        <v>57</v>
      </c>
      <c r="M324" t="s">
        <v>58</v>
      </c>
      <c r="P324" t="s">
        <v>29</v>
      </c>
      <c r="Q324" t="s">
        <v>29</v>
      </c>
      <c r="R324" t="s">
        <v>134</v>
      </c>
    </row>
    <row r="325" spans="1:18" x14ac:dyDescent="0.25">
      <c r="A325" t="str">
        <f>"10001"</f>
        <v>10001</v>
      </c>
      <c r="B325" t="str">
        <f>"01630"</f>
        <v>01630</v>
      </c>
      <c r="C325" t="str">
        <f>"1100"</f>
        <v>1100</v>
      </c>
      <c r="D325" t="str">
        <f>"01630"</f>
        <v>01630</v>
      </c>
      <c r="E325" t="s">
        <v>20</v>
      </c>
      <c r="F325" t="s">
        <v>135</v>
      </c>
      <c r="G325" t="str">
        <f>""</f>
        <v/>
      </c>
      <c r="H325" t="str">
        <f>" 00"</f>
        <v xml:space="preserve"> 00</v>
      </c>
      <c r="I325">
        <v>0.01</v>
      </c>
      <c r="J325">
        <v>9999999.9900000002</v>
      </c>
      <c r="K325" t="s">
        <v>56</v>
      </c>
      <c r="L325" t="s">
        <v>57</v>
      </c>
      <c r="M325" t="s">
        <v>58</v>
      </c>
      <c r="P325" t="s">
        <v>29</v>
      </c>
      <c r="Q325" t="s">
        <v>29</v>
      </c>
      <c r="R325" t="s">
        <v>59</v>
      </c>
    </row>
    <row r="326" spans="1:18" x14ac:dyDescent="0.25">
      <c r="A326" t="str">
        <f>"10001"</f>
        <v>10001</v>
      </c>
      <c r="B326" t="str">
        <f>"01640"</f>
        <v>01640</v>
      </c>
      <c r="C326" t="str">
        <f>"1100"</f>
        <v>1100</v>
      </c>
      <c r="D326" t="str">
        <f>"01640"</f>
        <v>01640</v>
      </c>
      <c r="E326" t="s">
        <v>20</v>
      </c>
      <c r="F326" t="s">
        <v>136</v>
      </c>
      <c r="G326" t="str">
        <f>""</f>
        <v/>
      </c>
      <c r="H326" t="str">
        <f>" 00"</f>
        <v xml:space="preserve"> 00</v>
      </c>
      <c r="I326">
        <v>0.01</v>
      </c>
      <c r="J326">
        <v>9999999.9900000002</v>
      </c>
      <c r="K326" t="s">
        <v>56</v>
      </c>
      <c r="L326" t="s">
        <v>57</v>
      </c>
      <c r="M326" t="s">
        <v>58</v>
      </c>
      <c r="P326" t="s">
        <v>29</v>
      </c>
      <c r="Q326" t="s">
        <v>29</v>
      </c>
      <c r="R326" t="s">
        <v>59</v>
      </c>
    </row>
    <row r="327" spans="1:18" x14ac:dyDescent="0.25">
      <c r="A327" t="str">
        <f>"10001"</f>
        <v>10001</v>
      </c>
      <c r="B327" t="str">
        <f>"01645"</f>
        <v>01645</v>
      </c>
      <c r="C327" t="str">
        <f>"1100"</f>
        <v>1100</v>
      </c>
      <c r="D327" t="str">
        <f>"01645"</f>
        <v>01645</v>
      </c>
      <c r="E327" t="s">
        <v>20</v>
      </c>
      <c r="F327" t="s">
        <v>137</v>
      </c>
      <c r="G327" t="str">
        <f>""</f>
        <v/>
      </c>
      <c r="H327" t="str">
        <f>" 00"</f>
        <v xml:space="preserve"> 00</v>
      </c>
      <c r="I327">
        <v>0.01</v>
      </c>
      <c r="J327">
        <v>9999999.9900000002</v>
      </c>
      <c r="K327" t="s">
        <v>56</v>
      </c>
      <c r="L327" t="s">
        <v>57</v>
      </c>
      <c r="M327" t="s">
        <v>58</v>
      </c>
      <c r="P327" t="s">
        <v>29</v>
      </c>
      <c r="Q327" t="s">
        <v>29</v>
      </c>
      <c r="R327" t="s">
        <v>59</v>
      </c>
    </row>
    <row r="328" spans="1:18" x14ac:dyDescent="0.25">
      <c r="A328" t="str">
        <f>"10001"</f>
        <v>10001</v>
      </c>
      <c r="B328" t="str">
        <f>"03885"</f>
        <v>03885</v>
      </c>
      <c r="C328" t="str">
        <f>"1700"</f>
        <v>1700</v>
      </c>
      <c r="D328" t="str">
        <f>""</f>
        <v/>
      </c>
      <c r="E328" t="s">
        <v>20</v>
      </c>
      <c r="F328" t="s">
        <v>331</v>
      </c>
      <c r="G328" t="str">
        <f>""</f>
        <v/>
      </c>
      <c r="H328" t="str">
        <f>" 00"</f>
        <v xml:space="preserve"> 00</v>
      </c>
      <c r="I328">
        <v>0.01</v>
      </c>
      <c r="J328">
        <v>9999999.9900000002</v>
      </c>
      <c r="K328" t="s">
        <v>31</v>
      </c>
      <c r="L328" t="s">
        <v>217</v>
      </c>
      <c r="P328" t="s">
        <v>29</v>
      </c>
      <c r="Q328" t="s">
        <v>29</v>
      </c>
      <c r="R328" t="s">
        <v>233</v>
      </c>
    </row>
    <row r="329" spans="1:18" x14ac:dyDescent="0.25">
      <c r="A329" t="str">
        <f>"10001"</f>
        <v>10001</v>
      </c>
      <c r="B329" t="str">
        <f>"05150"</f>
        <v>05150</v>
      </c>
      <c r="C329" t="str">
        <f>"1700"</f>
        <v>1700</v>
      </c>
      <c r="D329" t="str">
        <f>"05150"</f>
        <v>05150</v>
      </c>
      <c r="E329" t="s">
        <v>20</v>
      </c>
      <c r="F329" t="s">
        <v>375</v>
      </c>
      <c r="G329" t="str">
        <f>""</f>
        <v/>
      </c>
      <c r="H329" t="str">
        <f>" 10"</f>
        <v xml:space="preserve"> 10</v>
      </c>
      <c r="I329">
        <v>0.01</v>
      </c>
      <c r="J329">
        <v>500</v>
      </c>
      <c r="K329" t="s">
        <v>376</v>
      </c>
      <c r="L329" t="s">
        <v>377</v>
      </c>
      <c r="P329" t="s">
        <v>29</v>
      </c>
      <c r="Q329" t="s">
        <v>29</v>
      </c>
      <c r="R329" t="s">
        <v>377</v>
      </c>
    </row>
    <row r="330" spans="1:18" x14ac:dyDescent="0.25">
      <c r="A330" t="str">
        <f>"10001"</f>
        <v>10001</v>
      </c>
      <c r="B330" t="str">
        <f>"05150"</f>
        <v>05150</v>
      </c>
      <c r="C330" t="str">
        <f>"1700"</f>
        <v>1700</v>
      </c>
      <c r="D330" t="str">
        <f>"05150"</f>
        <v>05150</v>
      </c>
      <c r="E330" t="s">
        <v>20</v>
      </c>
      <c r="F330" t="s">
        <v>375</v>
      </c>
      <c r="G330" t="str">
        <f>""</f>
        <v/>
      </c>
      <c r="H330" t="str">
        <f>" 20"</f>
        <v xml:space="preserve"> 20</v>
      </c>
      <c r="I330">
        <v>500.01</v>
      </c>
      <c r="J330">
        <v>9999999.9900000002</v>
      </c>
      <c r="K330" t="s">
        <v>376</v>
      </c>
      <c r="L330" t="s">
        <v>378</v>
      </c>
      <c r="P330" t="s">
        <v>29</v>
      </c>
      <c r="Q330" t="s">
        <v>29</v>
      </c>
      <c r="R330" t="s">
        <v>377</v>
      </c>
    </row>
    <row r="331" spans="1:18" x14ac:dyDescent="0.25">
      <c r="A331" t="str">
        <f>"10001"</f>
        <v>10001</v>
      </c>
      <c r="B331" t="str">
        <f>"06000"</f>
        <v>06000</v>
      </c>
      <c r="C331" t="str">
        <f>"1700"</f>
        <v>1700</v>
      </c>
      <c r="D331" t="str">
        <f>""</f>
        <v/>
      </c>
      <c r="E331" t="s">
        <v>20</v>
      </c>
      <c r="F331" t="s">
        <v>382</v>
      </c>
      <c r="G331" t="str">
        <f>""</f>
        <v/>
      </c>
      <c r="H331" t="str">
        <f>" 00"</f>
        <v xml:space="preserve"> 00</v>
      </c>
      <c r="I331">
        <v>0.01</v>
      </c>
      <c r="J331">
        <v>9999999.9900000002</v>
      </c>
      <c r="K331" t="s">
        <v>383</v>
      </c>
      <c r="L331" t="s">
        <v>384</v>
      </c>
      <c r="M331" t="s">
        <v>385</v>
      </c>
      <c r="P331" t="s">
        <v>29</v>
      </c>
      <c r="Q331" t="s">
        <v>29</v>
      </c>
      <c r="R331" t="s">
        <v>386</v>
      </c>
    </row>
    <row r="332" spans="1:18" x14ac:dyDescent="0.25">
      <c r="A332" t="str">
        <f>"10001"</f>
        <v>10001</v>
      </c>
      <c r="B332" t="str">
        <f>"06010"</f>
        <v>06010</v>
      </c>
      <c r="C332" t="str">
        <f>"1700"</f>
        <v>1700</v>
      </c>
      <c r="D332" t="str">
        <f>""</f>
        <v/>
      </c>
      <c r="E332" t="s">
        <v>20</v>
      </c>
      <c r="F332" t="s">
        <v>387</v>
      </c>
      <c r="G332" t="str">
        <f>""</f>
        <v/>
      </c>
      <c r="H332" t="str">
        <f>" 00"</f>
        <v xml:space="preserve"> 00</v>
      </c>
      <c r="I332">
        <v>0.01</v>
      </c>
      <c r="J332">
        <v>9999999.9900000002</v>
      </c>
      <c r="K332" t="s">
        <v>383</v>
      </c>
      <c r="L332" t="s">
        <v>384</v>
      </c>
      <c r="M332" t="s">
        <v>385</v>
      </c>
      <c r="P332" t="s">
        <v>29</v>
      </c>
      <c r="Q332" t="s">
        <v>29</v>
      </c>
      <c r="R332" t="s">
        <v>386</v>
      </c>
    </row>
    <row r="333" spans="1:18" x14ac:dyDescent="0.25">
      <c r="A333" t="str">
        <f>"10001"</f>
        <v>10001</v>
      </c>
      <c r="B333" t="str">
        <f>"06020"</f>
        <v>06020</v>
      </c>
      <c r="C333" t="str">
        <f>"1700"</f>
        <v>1700</v>
      </c>
      <c r="D333" t="str">
        <f>"06020"</f>
        <v>06020</v>
      </c>
      <c r="E333" t="s">
        <v>20</v>
      </c>
      <c r="F333" t="s">
        <v>388</v>
      </c>
      <c r="G333" t="str">
        <f>""</f>
        <v/>
      </c>
      <c r="H333" t="str">
        <f>" 10"</f>
        <v xml:space="preserve"> 10</v>
      </c>
      <c r="I333">
        <v>0.01</v>
      </c>
      <c r="J333">
        <v>500</v>
      </c>
      <c r="K333" t="s">
        <v>386</v>
      </c>
      <c r="L333" t="s">
        <v>384</v>
      </c>
      <c r="M333" t="s">
        <v>385</v>
      </c>
      <c r="N333" t="s">
        <v>389</v>
      </c>
      <c r="P333" t="s">
        <v>29</v>
      </c>
      <c r="Q333" t="s">
        <v>29</v>
      </c>
      <c r="R333" t="s">
        <v>386</v>
      </c>
    </row>
    <row r="334" spans="1:18" x14ac:dyDescent="0.25">
      <c r="A334" t="str">
        <f>"10001"</f>
        <v>10001</v>
      </c>
      <c r="B334" t="str">
        <f>"06020"</f>
        <v>06020</v>
      </c>
      <c r="C334" t="str">
        <f>"1700"</f>
        <v>1700</v>
      </c>
      <c r="D334" t="str">
        <f>"06020"</f>
        <v>06020</v>
      </c>
      <c r="E334" t="s">
        <v>20</v>
      </c>
      <c r="F334" t="s">
        <v>388</v>
      </c>
      <c r="G334" t="str">
        <f>""</f>
        <v/>
      </c>
      <c r="H334" t="str">
        <f>" 20"</f>
        <v xml:space="preserve"> 20</v>
      </c>
      <c r="I334">
        <v>500.01</v>
      </c>
      <c r="J334">
        <v>9999999.9900000002</v>
      </c>
      <c r="K334" t="s">
        <v>383</v>
      </c>
      <c r="L334" t="s">
        <v>384</v>
      </c>
      <c r="M334" t="s">
        <v>385</v>
      </c>
      <c r="N334" t="s">
        <v>390</v>
      </c>
      <c r="P334" t="s">
        <v>29</v>
      </c>
      <c r="Q334" t="s">
        <v>29</v>
      </c>
      <c r="R334" t="s">
        <v>386</v>
      </c>
    </row>
    <row r="335" spans="1:18" x14ac:dyDescent="0.25">
      <c r="A335" t="str">
        <f>"10001"</f>
        <v>10001</v>
      </c>
      <c r="B335" t="str">
        <f>"06025"</f>
        <v>06025</v>
      </c>
      <c r="C335" t="str">
        <f>"1700"</f>
        <v>1700</v>
      </c>
      <c r="D335" t="str">
        <f>"06025"</f>
        <v>06025</v>
      </c>
      <c r="E335" t="s">
        <v>20</v>
      </c>
      <c r="F335" t="s">
        <v>391</v>
      </c>
      <c r="G335" t="str">
        <f>""</f>
        <v/>
      </c>
      <c r="H335" t="str">
        <f>" 10"</f>
        <v xml:space="preserve"> 10</v>
      </c>
      <c r="I335">
        <v>0.01</v>
      </c>
      <c r="J335">
        <v>500</v>
      </c>
      <c r="K335" t="s">
        <v>386</v>
      </c>
      <c r="L335" t="s">
        <v>384</v>
      </c>
      <c r="M335" t="s">
        <v>385</v>
      </c>
      <c r="N335" t="s">
        <v>389</v>
      </c>
      <c r="P335" t="s">
        <v>29</v>
      </c>
      <c r="Q335" t="s">
        <v>29</v>
      </c>
      <c r="R335" t="s">
        <v>386</v>
      </c>
    </row>
    <row r="336" spans="1:18" x14ac:dyDescent="0.25">
      <c r="A336" t="str">
        <f>"10001"</f>
        <v>10001</v>
      </c>
      <c r="B336" t="str">
        <f>"06025"</f>
        <v>06025</v>
      </c>
      <c r="C336" t="str">
        <f>"1700"</f>
        <v>1700</v>
      </c>
      <c r="D336" t="str">
        <f>"06025"</f>
        <v>06025</v>
      </c>
      <c r="E336" t="s">
        <v>20</v>
      </c>
      <c r="F336" t="s">
        <v>391</v>
      </c>
      <c r="G336" t="str">
        <f>""</f>
        <v/>
      </c>
      <c r="H336" t="str">
        <f>" 20"</f>
        <v xml:space="preserve"> 20</v>
      </c>
      <c r="I336">
        <v>500.01</v>
      </c>
      <c r="J336">
        <v>9999999.9900000002</v>
      </c>
      <c r="K336" t="s">
        <v>383</v>
      </c>
      <c r="L336" t="s">
        <v>390</v>
      </c>
      <c r="M336" t="s">
        <v>384</v>
      </c>
      <c r="N336" t="s">
        <v>385</v>
      </c>
      <c r="P336" t="s">
        <v>29</v>
      </c>
      <c r="Q336" t="s">
        <v>29</v>
      </c>
      <c r="R336" t="s">
        <v>386</v>
      </c>
    </row>
    <row r="337" spans="1:18" x14ac:dyDescent="0.25">
      <c r="A337" t="str">
        <f>"10001"</f>
        <v>10001</v>
      </c>
      <c r="B337" t="str">
        <f>"06030"</f>
        <v>06030</v>
      </c>
      <c r="C337" t="str">
        <f>"1700"</f>
        <v>1700</v>
      </c>
      <c r="D337" t="str">
        <f>""</f>
        <v/>
      </c>
      <c r="E337" t="s">
        <v>20</v>
      </c>
      <c r="F337" t="s">
        <v>392</v>
      </c>
      <c r="G337" t="str">
        <f>""</f>
        <v/>
      </c>
      <c r="H337" t="str">
        <f>" 00"</f>
        <v xml:space="preserve"> 00</v>
      </c>
      <c r="I337">
        <v>0.01</v>
      </c>
      <c r="J337">
        <v>9999999.9900000002</v>
      </c>
      <c r="K337" t="s">
        <v>383</v>
      </c>
      <c r="L337" t="s">
        <v>384</v>
      </c>
      <c r="M337" t="s">
        <v>385</v>
      </c>
      <c r="P337" t="s">
        <v>29</v>
      </c>
      <c r="Q337" t="s">
        <v>29</v>
      </c>
      <c r="R337" t="s">
        <v>386</v>
      </c>
    </row>
    <row r="338" spans="1:18" x14ac:dyDescent="0.25">
      <c r="A338" t="str">
        <f>"10001"</f>
        <v>10001</v>
      </c>
      <c r="B338" t="str">
        <f>"06040"</f>
        <v>06040</v>
      </c>
      <c r="C338" t="str">
        <f>"1700"</f>
        <v>1700</v>
      </c>
      <c r="D338" t="str">
        <f>""</f>
        <v/>
      </c>
      <c r="E338" t="s">
        <v>20</v>
      </c>
      <c r="F338" t="s">
        <v>393</v>
      </c>
      <c r="G338" t="str">
        <f>""</f>
        <v/>
      </c>
      <c r="H338" t="str">
        <f>" 00"</f>
        <v xml:space="preserve"> 00</v>
      </c>
      <c r="I338">
        <v>0.01</v>
      </c>
      <c r="J338">
        <v>9999999.9900000002</v>
      </c>
      <c r="K338" t="s">
        <v>383</v>
      </c>
      <c r="L338" t="s">
        <v>384</v>
      </c>
      <c r="M338" t="s">
        <v>385</v>
      </c>
      <c r="P338" t="s">
        <v>29</v>
      </c>
      <c r="Q338" t="s">
        <v>29</v>
      </c>
      <c r="R338" t="s">
        <v>386</v>
      </c>
    </row>
    <row r="339" spans="1:18" x14ac:dyDescent="0.25">
      <c r="A339" t="str">
        <f>"10001"</f>
        <v>10001</v>
      </c>
      <c r="B339" t="str">
        <f>"06050"</f>
        <v>06050</v>
      </c>
      <c r="C339" t="str">
        <f>"1700"</f>
        <v>1700</v>
      </c>
      <c r="D339" t="str">
        <f>""</f>
        <v/>
      </c>
      <c r="E339" t="s">
        <v>20</v>
      </c>
      <c r="F339" t="s">
        <v>394</v>
      </c>
      <c r="G339" t="str">
        <f>""</f>
        <v/>
      </c>
      <c r="H339" t="str">
        <f>" 00"</f>
        <v xml:space="preserve"> 00</v>
      </c>
      <c r="I339">
        <v>0.01</v>
      </c>
      <c r="J339">
        <v>9999999.9900000002</v>
      </c>
      <c r="K339" t="s">
        <v>383</v>
      </c>
      <c r="L339" t="s">
        <v>384</v>
      </c>
      <c r="M339" t="s">
        <v>385</v>
      </c>
      <c r="P339" t="s">
        <v>29</v>
      </c>
      <c r="Q339" t="s">
        <v>29</v>
      </c>
      <c r="R339" t="s">
        <v>386</v>
      </c>
    </row>
    <row r="340" spans="1:18" x14ac:dyDescent="0.25">
      <c r="A340" t="str">
        <f>"10001"</f>
        <v>10001</v>
      </c>
      <c r="B340" t="str">
        <f>"06060"</f>
        <v>06060</v>
      </c>
      <c r="C340" t="str">
        <f>"1700"</f>
        <v>1700</v>
      </c>
      <c r="D340" t="str">
        <f>""</f>
        <v/>
      </c>
      <c r="E340" t="s">
        <v>20</v>
      </c>
      <c r="F340" t="s">
        <v>395</v>
      </c>
      <c r="G340" t="str">
        <f>""</f>
        <v/>
      </c>
      <c r="H340" t="str">
        <f>" 00"</f>
        <v xml:space="preserve"> 00</v>
      </c>
      <c r="I340">
        <v>0.01</v>
      </c>
      <c r="J340">
        <v>9999999.9900000002</v>
      </c>
      <c r="K340" t="s">
        <v>383</v>
      </c>
      <c r="L340" t="s">
        <v>384</v>
      </c>
      <c r="M340" t="s">
        <v>385</v>
      </c>
      <c r="P340" t="s">
        <v>29</v>
      </c>
      <c r="Q340" t="s">
        <v>29</v>
      </c>
      <c r="R340" t="s">
        <v>386</v>
      </c>
    </row>
    <row r="341" spans="1:18" x14ac:dyDescent="0.25">
      <c r="A341" t="str">
        <f>"10001"</f>
        <v>10001</v>
      </c>
      <c r="B341" t="str">
        <f>"06070"</f>
        <v>06070</v>
      </c>
      <c r="C341" t="str">
        <f>"1700"</f>
        <v>1700</v>
      </c>
      <c r="D341" t="str">
        <f>""</f>
        <v/>
      </c>
      <c r="E341" t="s">
        <v>20</v>
      </c>
      <c r="F341" t="s">
        <v>396</v>
      </c>
      <c r="G341" t="str">
        <f>""</f>
        <v/>
      </c>
      <c r="H341" t="str">
        <f>" 00"</f>
        <v xml:space="preserve"> 00</v>
      </c>
      <c r="I341">
        <v>0.01</v>
      </c>
      <c r="J341">
        <v>9999999.9900000002</v>
      </c>
      <c r="K341" t="s">
        <v>383</v>
      </c>
      <c r="L341" t="s">
        <v>384</v>
      </c>
      <c r="M341" t="s">
        <v>385</v>
      </c>
      <c r="P341" t="s">
        <v>29</v>
      </c>
      <c r="Q341" t="s">
        <v>29</v>
      </c>
      <c r="R341" t="s">
        <v>386</v>
      </c>
    </row>
    <row r="342" spans="1:18" x14ac:dyDescent="0.25">
      <c r="A342" t="str">
        <f>"10001"</f>
        <v>10001</v>
      </c>
      <c r="B342" t="str">
        <f>"06080"</f>
        <v>06080</v>
      </c>
      <c r="C342" t="str">
        <f>"1700"</f>
        <v>1700</v>
      </c>
      <c r="D342" t="str">
        <f>""</f>
        <v/>
      </c>
      <c r="E342" t="s">
        <v>20</v>
      </c>
      <c r="F342" t="s">
        <v>397</v>
      </c>
      <c r="G342" t="str">
        <f>""</f>
        <v/>
      </c>
      <c r="H342" t="str">
        <f>" 00"</f>
        <v xml:space="preserve"> 00</v>
      </c>
      <c r="I342">
        <v>0.01</v>
      </c>
      <c r="J342">
        <v>9999999.9900000002</v>
      </c>
      <c r="K342" t="s">
        <v>383</v>
      </c>
      <c r="L342" t="s">
        <v>384</v>
      </c>
      <c r="M342" t="s">
        <v>385</v>
      </c>
      <c r="P342" t="s">
        <v>29</v>
      </c>
      <c r="Q342" t="s">
        <v>29</v>
      </c>
      <c r="R342" t="s">
        <v>386</v>
      </c>
    </row>
    <row r="343" spans="1:18" x14ac:dyDescent="0.25">
      <c r="A343" t="str">
        <f>"10001"</f>
        <v>10001</v>
      </c>
      <c r="B343" t="str">
        <f>"06090"</f>
        <v>06090</v>
      </c>
      <c r="C343" t="str">
        <f>"1700"</f>
        <v>1700</v>
      </c>
      <c r="D343" t="str">
        <f>""</f>
        <v/>
      </c>
      <c r="E343" t="s">
        <v>20</v>
      </c>
      <c r="F343" t="s">
        <v>398</v>
      </c>
      <c r="G343" t="str">
        <f>""</f>
        <v/>
      </c>
      <c r="H343" t="str">
        <f>" 00"</f>
        <v xml:space="preserve"> 00</v>
      </c>
      <c r="I343">
        <v>0.01</v>
      </c>
      <c r="J343">
        <v>9999999.9900000002</v>
      </c>
      <c r="K343" t="s">
        <v>383</v>
      </c>
      <c r="L343" t="s">
        <v>384</v>
      </c>
      <c r="M343" t="s">
        <v>385</v>
      </c>
      <c r="P343" t="s">
        <v>29</v>
      </c>
      <c r="Q343" t="s">
        <v>29</v>
      </c>
      <c r="R343" t="s">
        <v>386</v>
      </c>
    </row>
    <row r="344" spans="1:18" x14ac:dyDescent="0.25">
      <c r="A344" t="str">
        <f>"10001"</f>
        <v>10001</v>
      </c>
      <c r="B344" t="str">
        <f>"06100"</f>
        <v>06100</v>
      </c>
      <c r="C344" t="str">
        <f>"1700"</f>
        <v>1700</v>
      </c>
      <c r="D344" t="str">
        <f>""</f>
        <v/>
      </c>
      <c r="E344" t="s">
        <v>20</v>
      </c>
      <c r="F344" t="s">
        <v>399</v>
      </c>
      <c r="G344" t="str">
        <f>""</f>
        <v/>
      </c>
      <c r="H344" t="str">
        <f>" 00"</f>
        <v xml:space="preserve"> 00</v>
      </c>
      <c r="I344">
        <v>0.01</v>
      </c>
      <c r="J344">
        <v>9999999.9900000002</v>
      </c>
      <c r="K344" t="s">
        <v>383</v>
      </c>
      <c r="L344" t="s">
        <v>384</v>
      </c>
      <c r="M344" t="s">
        <v>385</v>
      </c>
      <c r="P344" t="s">
        <v>29</v>
      </c>
      <c r="Q344" t="s">
        <v>29</v>
      </c>
      <c r="R344" t="s">
        <v>386</v>
      </c>
    </row>
    <row r="345" spans="1:18" x14ac:dyDescent="0.25">
      <c r="A345" t="str">
        <f>"10001"</f>
        <v>10001</v>
      </c>
      <c r="B345" t="str">
        <f>"06110"</f>
        <v>06110</v>
      </c>
      <c r="C345" t="str">
        <f>"1700"</f>
        <v>1700</v>
      </c>
      <c r="D345" t="str">
        <f>""</f>
        <v/>
      </c>
      <c r="E345" t="s">
        <v>20</v>
      </c>
      <c r="F345" t="s">
        <v>400</v>
      </c>
      <c r="G345" t="str">
        <f>""</f>
        <v/>
      </c>
      <c r="H345" t="str">
        <f>" 00"</f>
        <v xml:space="preserve"> 00</v>
      </c>
      <c r="I345">
        <v>0.01</v>
      </c>
      <c r="J345">
        <v>9999999.9900000002</v>
      </c>
      <c r="K345" t="s">
        <v>383</v>
      </c>
      <c r="L345" t="s">
        <v>384</v>
      </c>
      <c r="M345" t="s">
        <v>385</v>
      </c>
      <c r="P345" t="s">
        <v>29</v>
      </c>
      <c r="Q345" t="s">
        <v>29</v>
      </c>
      <c r="R345" t="s">
        <v>386</v>
      </c>
    </row>
    <row r="346" spans="1:18" x14ac:dyDescent="0.25">
      <c r="A346" t="str">
        <f>"10001"</f>
        <v>10001</v>
      </c>
      <c r="B346" t="str">
        <f>"06120"</f>
        <v>06120</v>
      </c>
      <c r="C346" t="str">
        <f>"1700"</f>
        <v>1700</v>
      </c>
      <c r="D346" t="str">
        <f>""</f>
        <v/>
      </c>
      <c r="E346" t="s">
        <v>20</v>
      </c>
      <c r="F346" t="s">
        <v>401</v>
      </c>
      <c r="G346" t="str">
        <f>""</f>
        <v/>
      </c>
      <c r="H346" t="str">
        <f>" 00"</f>
        <v xml:space="preserve"> 00</v>
      </c>
      <c r="I346">
        <v>0.01</v>
      </c>
      <c r="J346">
        <v>9999999.9900000002</v>
      </c>
      <c r="K346" t="s">
        <v>383</v>
      </c>
      <c r="L346" t="s">
        <v>384</v>
      </c>
      <c r="M346" t="s">
        <v>385</v>
      </c>
      <c r="P346" t="s">
        <v>29</v>
      </c>
      <c r="Q346" t="s">
        <v>29</v>
      </c>
      <c r="R346" t="s">
        <v>386</v>
      </c>
    </row>
    <row r="347" spans="1:18" x14ac:dyDescent="0.25">
      <c r="A347" t="str">
        <f>"10001"</f>
        <v>10001</v>
      </c>
      <c r="B347" t="str">
        <f>"06130"</f>
        <v>06130</v>
      </c>
      <c r="C347" t="str">
        <f>"1700"</f>
        <v>1700</v>
      </c>
      <c r="D347" t="str">
        <f>""</f>
        <v/>
      </c>
      <c r="E347" t="s">
        <v>20</v>
      </c>
      <c r="F347" t="s">
        <v>402</v>
      </c>
      <c r="G347" t="str">
        <f>""</f>
        <v/>
      </c>
      <c r="H347" t="str">
        <f>" 00"</f>
        <v xml:space="preserve"> 00</v>
      </c>
      <c r="I347">
        <v>0.01</v>
      </c>
      <c r="J347">
        <v>9999999.9900000002</v>
      </c>
      <c r="K347" t="s">
        <v>383</v>
      </c>
      <c r="L347" t="s">
        <v>384</v>
      </c>
      <c r="M347" t="s">
        <v>385</v>
      </c>
      <c r="P347" t="s">
        <v>29</v>
      </c>
      <c r="Q347" t="s">
        <v>29</v>
      </c>
      <c r="R347" t="s">
        <v>386</v>
      </c>
    </row>
    <row r="348" spans="1:18" x14ac:dyDescent="0.25">
      <c r="A348" t="str">
        <f>"10001"</f>
        <v>10001</v>
      </c>
      <c r="B348" t="str">
        <f>"06140"</f>
        <v>06140</v>
      </c>
      <c r="C348" t="str">
        <f>"1700"</f>
        <v>1700</v>
      </c>
      <c r="D348" t="str">
        <f>""</f>
        <v/>
      </c>
      <c r="E348" t="s">
        <v>20</v>
      </c>
      <c r="F348" t="s">
        <v>403</v>
      </c>
      <c r="G348" t="str">
        <f>""</f>
        <v/>
      </c>
      <c r="H348" t="str">
        <f>" 00"</f>
        <v xml:space="preserve"> 00</v>
      </c>
      <c r="I348">
        <v>0.01</v>
      </c>
      <c r="J348">
        <v>9999999.9900000002</v>
      </c>
      <c r="K348" t="s">
        <v>383</v>
      </c>
      <c r="L348" t="s">
        <v>384</v>
      </c>
      <c r="M348" t="s">
        <v>385</v>
      </c>
      <c r="P348" t="s">
        <v>29</v>
      </c>
      <c r="Q348" t="s">
        <v>29</v>
      </c>
      <c r="R348" t="s">
        <v>386</v>
      </c>
    </row>
    <row r="349" spans="1:18" x14ac:dyDescent="0.25">
      <c r="A349" t="str">
        <f>"10001"</f>
        <v>10001</v>
      </c>
      <c r="B349" t="str">
        <f>"06150"</f>
        <v>06150</v>
      </c>
      <c r="C349" t="str">
        <f>"1700"</f>
        <v>1700</v>
      </c>
      <c r="D349" t="str">
        <f>""</f>
        <v/>
      </c>
      <c r="E349" t="s">
        <v>20</v>
      </c>
      <c r="F349" t="s">
        <v>404</v>
      </c>
      <c r="G349" t="str">
        <f>""</f>
        <v/>
      </c>
      <c r="H349" t="str">
        <f>" 00"</f>
        <v xml:space="preserve"> 00</v>
      </c>
      <c r="I349">
        <v>0.01</v>
      </c>
      <c r="J349">
        <v>9999999.9900000002</v>
      </c>
      <c r="K349" t="s">
        <v>383</v>
      </c>
      <c r="L349" t="s">
        <v>384</v>
      </c>
      <c r="M349" t="s">
        <v>385</v>
      </c>
      <c r="P349" t="s">
        <v>29</v>
      </c>
      <c r="Q349" t="s">
        <v>29</v>
      </c>
      <c r="R349" t="s">
        <v>386</v>
      </c>
    </row>
    <row r="350" spans="1:18" x14ac:dyDescent="0.25">
      <c r="A350" t="str">
        <f>"10001"</f>
        <v>10001</v>
      </c>
      <c r="B350" t="str">
        <f>"06151"</f>
        <v>06151</v>
      </c>
      <c r="C350" t="str">
        <f>"1700"</f>
        <v>1700</v>
      </c>
      <c r="D350" t="str">
        <f>""</f>
        <v/>
      </c>
      <c r="E350" t="s">
        <v>20</v>
      </c>
      <c r="F350" t="s">
        <v>405</v>
      </c>
      <c r="G350" t="str">
        <f>""</f>
        <v/>
      </c>
      <c r="H350" t="str">
        <f>" 00"</f>
        <v xml:space="preserve"> 00</v>
      </c>
      <c r="I350">
        <v>0.01</v>
      </c>
      <c r="J350">
        <v>9999999.9900000002</v>
      </c>
      <c r="K350" t="s">
        <v>383</v>
      </c>
      <c r="L350" t="s">
        <v>384</v>
      </c>
      <c r="M350" t="s">
        <v>385</v>
      </c>
      <c r="P350" t="s">
        <v>29</v>
      </c>
      <c r="Q350" t="s">
        <v>29</v>
      </c>
      <c r="R350" t="s">
        <v>386</v>
      </c>
    </row>
    <row r="351" spans="1:18" x14ac:dyDescent="0.25">
      <c r="A351" t="str">
        <f>"10001"</f>
        <v>10001</v>
      </c>
      <c r="B351" t="str">
        <f>"06152"</f>
        <v>06152</v>
      </c>
      <c r="C351" t="str">
        <f>"1700"</f>
        <v>1700</v>
      </c>
      <c r="D351" t="str">
        <f>""</f>
        <v/>
      </c>
      <c r="E351" t="s">
        <v>20</v>
      </c>
      <c r="F351" t="s">
        <v>406</v>
      </c>
      <c r="G351" t="str">
        <f>""</f>
        <v/>
      </c>
      <c r="H351" t="str">
        <f>" 00"</f>
        <v xml:space="preserve"> 00</v>
      </c>
      <c r="I351">
        <v>0.01</v>
      </c>
      <c r="J351">
        <v>9999999.9900000002</v>
      </c>
      <c r="K351" t="s">
        <v>383</v>
      </c>
      <c r="L351" t="s">
        <v>384</v>
      </c>
      <c r="M351" t="s">
        <v>385</v>
      </c>
      <c r="P351" t="s">
        <v>29</v>
      </c>
      <c r="Q351" t="s">
        <v>29</v>
      </c>
      <c r="R351" t="s">
        <v>386</v>
      </c>
    </row>
    <row r="352" spans="1:18" x14ac:dyDescent="0.25">
      <c r="A352" t="str">
        <f>"11006"</f>
        <v>11006</v>
      </c>
      <c r="B352" t="str">
        <f>"01480"</f>
        <v>01480</v>
      </c>
      <c r="C352" t="str">
        <f>"1300"</f>
        <v>1300</v>
      </c>
      <c r="D352" t="str">
        <f>""</f>
        <v/>
      </c>
      <c r="E352" t="s">
        <v>409</v>
      </c>
      <c r="F352" t="s">
        <v>121</v>
      </c>
      <c r="G352" t="str">
        <f>""</f>
        <v/>
      </c>
      <c r="H352" t="str">
        <f>" 00"</f>
        <v xml:space="preserve"> 00</v>
      </c>
      <c r="I352">
        <v>0.01</v>
      </c>
      <c r="J352">
        <v>9999999.9900000002</v>
      </c>
      <c r="K352" t="s">
        <v>56</v>
      </c>
      <c r="L352" t="s">
        <v>57</v>
      </c>
      <c r="M352" t="s">
        <v>58</v>
      </c>
      <c r="P352" t="s">
        <v>29</v>
      </c>
      <c r="Q352" t="s">
        <v>29</v>
      </c>
      <c r="R352" t="s">
        <v>59</v>
      </c>
    </row>
    <row r="353" spans="1:18" x14ac:dyDescent="0.25">
      <c r="A353" t="str">
        <f>"11007"</f>
        <v>11007</v>
      </c>
      <c r="B353" t="str">
        <f>"01410"</f>
        <v>01410</v>
      </c>
      <c r="C353" t="str">
        <f>"1300"</f>
        <v>1300</v>
      </c>
      <c r="D353" t="str">
        <f>""</f>
        <v/>
      </c>
      <c r="E353" t="s">
        <v>410</v>
      </c>
      <c r="F353" t="s">
        <v>113</v>
      </c>
      <c r="G353" t="str">
        <f>""</f>
        <v/>
      </c>
      <c r="H353" t="str">
        <f>" 00"</f>
        <v xml:space="preserve"> 00</v>
      </c>
      <c r="I353">
        <v>0.01</v>
      </c>
      <c r="J353">
        <v>9999999.9900000002</v>
      </c>
      <c r="K353" t="s">
        <v>56</v>
      </c>
      <c r="L353" t="s">
        <v>57</v>
      </c>
      <c r="M353" t="s">
        <v>58</v>
      </c>
      <c r="P353" t="s">
        <v>29</v>
      </c>
      <c r="Q353" t="s">
        <v>29</v>
      </c>
      <c r="R353" t="s">
        <v>59</v>
      </c>
    </row>
    <row r="354" spans="1:18" x14ac:dyDescent="0.25">
      <c r="A354" t="str">
        <f>"11008"</f>
        <v>11008</v>
      </c>
      <c r="B354" t="str">
        <f>"01440"</f>
        <v>01440</v>
      </c>
      <c r="C354" t="str">
        <f>"1300"</f>
        <v>1300</v>
      </c>
      <c r="D354" t="str">
        <f>""</f>
        <v/>
      </c>
      <c r="E354" t="s">
        <v>411</v>
      </c>
      <c r="F354" t="s">
        <v>116</v>
      </c>
      <c r="G354" t="str">
        <f>""</f>
        <v/>
      </c>
      <c r="H354" t="str">
        <f>" 00"</f>
        <v xml:space="preserve"> 00</v>
      </c>
      <c r="I354">
        <v>0.01</v>
      </c>
      <c r="J354">
        <v>9999999.9900000002</v>
      </c>
      <c r="K354" t="s">
        <v>117</v>
      </c>
      <c r="L354" t="s">
        <v>56</v>
      </c>
      <c r="M354" t="s">
        <v>57</v>
      </c>
      <c r="N354" t="s">
        <v>58</v>
      </c>
      <c r="P354" t="s">
        <v>29</v>
      </c>
      <c r="Q354" t="s">
        <v>29</v>
      </c>
      <c r="R354" t="s">
        <v>59</v>
      </c>
    </row>
    <row r="355" spans="1:18" x14ac:dyDescent="0.25">
      <c r="A355" t="str">
        <f>"11009"</f>
        <v>11009</v>
      </c>
      <c r="B355" t="str">
        <f>"01450"</f>
        <v>01450</v>
      </c>
      <c r="C355" t="str">
        <f>"1300"</f>
        <v>1300</v>
      </c>
      <c r="D355" t="str">
        <f>""</f>
        <v/>
      </c>
      <c r="E355" t="s">
        <v>412</v>
      </c>
      <c r="F355" t="s">
        <v>119</v>
      </c>
      <c r="G355" t="str">
        <f>""</f>
        <v/>
      </c>
      <c r="H355" t="str">
        <f>" 00"</f>
        <v xml:space="preserve"> 00</v>
      </c>
      <c r="I355">
        <v>0.01</v>
      </c>
      <c r="J355">
        <v>9999999.9900000002</v>
      </c>
      <c r="K355" t="s">
        <v>56</v>
      </c>
      <c r="L355" t="s">
        <v>57</v>
      </c>
      <c r="M355" t="s">
        <v>58</v>
      </c>
      <c r="P355" t="s">
        <v>29</v>
      </c>
      <c r="Q355" t="s">
        <v>29</v>
      </c>
      <c r="R355" t="s">
        <v>59</v>
      </c>
    </row>
    <row r="356" spans="1:18" x14ac:dyDescent="0.25">
      <c r="A356" t="str">
        <f>"11025"</f>
        <v>11025</v>
      </c>
      <c r="B356" t="str">
        <f>"01000"</f>
        <v>01000</v>
      </c>
      <c r="C356" t="str">
        <f>"1400"</f>
        <v>1400</v>
      </c>
      <c r="D356" t="str">
        <f>""</f>
        <v/>
      </c>
      <c r="E356" t="s">
        <v>424</v>
      </c>
      <c r="F356" t="s">
        <v>36</v>
      </c>
      <c r="G356" t="str">
        <f>""</f>
        <v/>
      </c>
      <c r="H356" t="str">
        <f>" 00"</f>
        <v xml:space="preserve"> 00</v>
      </c>
      <c r="I356">
        <v>0.01</v>
      </c>
      <c r="J356">
        <v>9999999.9900000002</v>
      </c>
      <c r="K356" t="s">
        <v>27</v>
      </c>
      <c r="L356" t="s">
        <v>217</v>
      </c>
      <c r="P356" t="s">
        <v>29</v>
      </c>
      <c r="Q356" t="s">
        <v>29</v>
      </c>
      <c r="R356" t="s">
        <v>28</v>
      </c>
    </row>
    <row r="357" spans="1:18" x14ac:dyDescent="0.25">
      <c r="A357" t="str">
        <f>"11028"</f>
        <v>11028</v>
      </c>
      <c r="B357" t="str">
        <f>"01035"</f>
        <v>01035</v>
      </c>
      <c r="C357" t="str">
        <f>"1600"</f>
        <v>1600</v>
      </c>
      <c r="D357" t="str">
        <f>""</f>
        <v/>
      </c>
      <c r="E357" t="s">
        <v>427</v>
      </c>
      <c r="F357" t="s">
        <v>43</v>
      </c>
      <c r="G357" t="str">
        <f>""</f>
        <v/>
      </c>
      <c r="H357" t="str">
        <f>" 00"</f>
        <v xml:space="preserve"> 00</v>
      </c>
      <c r="I357">
        <v>0.01</v>
      </c>
      <c r="J357">
        <v>9999999.9900000002</v>
      </c>
      <c r="K357" t="s">
        <v>27</v>
      </c>
      <c r="L357" t="s">
        <v>217</v>
      </c>
      <c r="P357" t="s">
        <v>29</v>
      </c>
      <c r="Q357" t="s">
        <v>29</v>
      </c>
      <c r="R357" t="s">
        <v>28</v>
      </c>
    </row>
    <row r="358" spans="1:18" x14ac:dyDescent="0.25">
      <c r="A358" t="str">
        <f>"11029"</f>
        <v>11029</v>
      </c>
      <c r="B358" t="str">
        <f>"01000"</f>
        <v>01000</v>
      </c>
      <c r="C358" t="str">
        <f>"1400"</f>
        <v>1400</v>
      </c>
      <c r="D358" t="str">
        <f>""</f>
        <v/>
      </c>
      <c r="E358" t="s">
        <v>428</v>
      </c>
      <c r="F358" t="s">
        <v>36</v>
      </c>
      <c r="G358" t="str">
        <f>""</f>
        <v/>
      </c>
      <c r="H358" t="str">
        <f>" 00"</f>
        <v xml:space="preserve"> 00</v>
      </c>
      <c r="I358">
        <v>0.01</v>
      </c>
      <c r="J358">
        <v>9999999.9900000002</v>
      </c>
      <c r="K358" t="s">
        <v>27</v>
      </c>
      <c r="L358" t="s">
        <v>217</v>
      </c>
      <c r="P358" t="s">
        <v>29</v>
      </c>
      <c r="Q358" t="s">
        <v>29</v>
      </c>
      <c r="R358" t="s">
        <v>28</v>
      </c>
    </row>
    <row r="359" spans="1:18" x14ac:dyDescent="0.25">
      <c r="A359" t="str">
        <f>"11031"</f>
        <v>11031</v>
      </c>
      <c r="B359" t="str">
        <f>"01300"</f>
        <v>01300</v>
      </c>
      <c r="C359" t="str">
        <f>"1300"</f>
        <v>1300</v>
      </c>
      <c r="D359" t="str">
        <f>""</f>
        <v/>
      </c>
      <c r="E359" t="s">
        <v>430</v>
      </c>
      <c r="F359" t="s">
        <v>85</v>
      </c>
      <c r="G359" t="str">
        <f>""</f>
        <v/>
      </c>
      <c r="H359" t="str">
        <f>" 00"</f>
        <v xml:space="preserve"> 00</v>
      </c>
      <c r="I359">
        <v>0.01</v>
      </c>
      <c r="J359">
        <v>9999999.9900000002</v>
      </c>
      <c r="K359" t="s">
        <v>86</v>
      </c>
      <c r="L359" t="s">
        <v>87</v>
      </c>
      <c r="M359" t="s">
        <v>88</v>
      </c>
      <c r="P359" t="s">
        <v>29</v>
      </c>
      <c r="Q359" t="s">
        <v>29</v>
      </c>
      <c r="R359" t="s">
        <v>89</v>
      </c>
    </row>
    <row r="360" spans="1:18" x14ac:dyDescent="0.25">
      <c r="A360" t="str">
        <f>"11036"</f>
        <v>11036</v>
      </c>
      <c r="B360" t="str">
        <f>"01240"</f>
        <v>01240</v>
      </c>
      <c r="C360" t="str">
        <f>"1400"</f>
        <v>1400</v>
      </c>
      <c r="D360" t="str">
        <f>""</f>
        <v/>
      </c>
      <c r="E360" t="s">
        <v>433</v>
      </c>
      <c r="F360" t="s">
        <v>68</v>
      </c>
      <c r="G360" t="str">
        <f>""</f>
        <v/>
      </c>
      <c r="H360" t="str">
        <f>" 00"</f>
        <v xml:space="preserve"> 00</v>
      </c>
      <c r="I360">
        <v>0.01</v>
      </c>
      <c r="J360">
        <v>9999999.9900000002</v>
      </c>
      <c r="K360" t="s">
        <v>69</v>
      </c>
      <c r="L360" t="s">
        <v>27</v>
      </c>
      <c r="P360" t="s">
        <v>29</v>
      </c>
      <c r="Q360" t="s">
        <v>29</v>
      </c>
      <c r="R360" t="s">
        <v>69</v>
      </c>
    </row>
    <row r="361" spans="1:18" x14ac:dyDescent="0.25">
      <c r="A361" t="str">
        <f>"11037"</f>
        <v>11037</v>
      </c>
      <c r="B361" t="str">
        <f>"01441"</f>
        <v>01441</v>
      </c>
      <c r="C361" t="str">
        <f>"1300"</f>
        <v>1300</v>
      </c>
      <c r="D361" t="str">
        <f>""</f>
        <v/>
      </c>
      <c r="E361" t="s">
        <v>434</v>
      </c>
      <c r="F361" t="s">
        <v>118</v>
      </c>
      <c r="G361" t="str">
        <f>""</f>
        <v/>
      </c>
      <c r="H361" t="str">
        <f>" 00"</f>
        <v xml:space="preserve"> 00</v>
      </c>
      <c r="I361">
        <v>0.01</v>
      </c>
      <c r="J361">
        <v>9999999.9900000002</v>
      </c>
      <c r="K361" t="s">
        <v>117</v>
      </c>
      <c r="L361" t="s">
        <v>56</v>
      </c>
      <c r="M361" t="s">
        <v>57</v>
      </c>
      <c r="N361" t="s">
        <v>58</v>
      </c>
      <c r="P361" t="s">
        <v>29</v>
      </c>
      <c r="Q361" t="s">
        <v>29</v>
      </c>
      <c r="R361" t="s">
        <v>59</v>
      </c>
    </row>
    <row r="362" spans="1:18" x14ac:dyDescent="0.25">
      <c r="A362" t="str">
        <f>"11038"</f>
        <v>11038</v>
      </c>
      <c r="B362" t="str">
        <f>"01180"</f>
        <v>01180</v>
      </c>
      <c r="C362" t="str">
        <f>"1100"</f>
        <v>1100</v>
      </c>
      <c r="D362" t="str">
        <f>""</f>
        <v/>
      </c>
      <c r="E362" t="s">
        <v>435</v>
      </c>
      <c r="F362" t="s">
        <v>51</v>
      </c>
      <c r="G362" t="str">
        <f>""</f>
        <v/>
      </c>
      <c r="H362" t="str">
        <f>" 00"</f>
        <v xml:space="preserve"> 00</v>
      </c>
      <c r="I362">
        <v>0.01</v>
      </c>
      <c r="J362">
        <v>9999999.9900000002</v>
      </c>
      <c r="K362" t="s">
        <v>27</v>
      </c>
      <c r="L362" t="s">
        <v>217</v>
      </c>
      <c r="P362" t="s">
        <v>29</v>
      </c>
      <c r="Q362" t="s">
        <v>29</v>
      </c>
      <c r="R362" t="s">
        <v>28</v>
      </c>
    </row>
    <row r="363" spans="1:18" x14ac:dyDescent="0.25">
      <c r="A363" t="str">
        <f>"11045"</f>
        <v>11045</v>
      </c>
      <c r="B363" t="str">
        <f>"01320"</f>
        <v>01320</v>
      </c>
      <c r="C363" t="str">
        <f>"1100"</f>
        <v>1100</v>
      </c>
      <c r="D363" t="str">
        <f>""</f>
        <v/>
      </c>
      <c r="E363" t="s">
        <v>442</v>
      </c>
      <c r="F363" t="s">
        <v>94</v>
      </c>
      <c r="G363" t="str">
        <f>""</f>
        <v/>
      </c>
      <c r="H363" t="str">
        <f>" 00"</f>
        <v xml:space="preserve"> 00</v>
      </c>
      <c r="I363">
        <v>0.01</v>
      </c>
      <c r="J363">
        <v>9999999.9900000002</v>
      </c>
      <c r="K363" t="s">
        <v>86</v>
      </c>
      <c r="L363" t="s">
        <v>87</v>
      </c>
      <c r="M363" t="s">
        <v>88</v>
      </c>
      <c r="P363" t="s">
        <v>29</v>
      </c>
      <c r="Q363" t="s">
        <v>29</v>
      </c>
      <c r="R363" t="s">
        <v>89</v>
      </c>
    </row>
    <row r="364" spans="1:18" x14ac:dyDescent="0.25">
      <c r="A364" t="str">
        <f>"11048"</f>
        <v>11048</v>
      </c>
      <c r="B364" t="str">
        <f>"01370"</f>
        <v>01370</v>
      </c>
      <c r="C364" t="str">
        <f>"1300"</f>
        <v>1300</v>
      </c>
      <c r="D364" t="str">
        <f>""</f>
        <v/>
      </c>
      <c r="E364" t="s">
        <v>445</v>
      </c>
      <c r="F364" t="s">
        <v>100</v>
      </c>
      <c r="G364" t="str">
        <f>""</f>
        <v/>
      </c>
      <c r="H364" t="str">
        <f>" 00"</f>
        <v xml:space="preserve"> 00</v>
      </c>
      <c r="I364">
        <v>0.01</v>
      </c>
      <c r="J364">
        <v>9999999.9900000002</v>
      </c>
      <c r="K364" t="s">
        <v>101</v>
      </c>
      <c r="L364" t="s">
        <v>56</v>
      </c>
      <c r="M364" t="s">
        <v>57</v>
      </c>
      <c r="N364" t="s">
        <v>58</v>
      </c>
      <c r="P364" t="s">
        <v>29</v>
      </c>
      <c r="Q364" t="s">
        <v>29</v>
      </c>
      <c r="R364" t="s">
        <v>59</v>
      </c>
    </row>
    <row r="365" spans="1:18" x14ac:dyDescent="0.25">
      <c r="A365" t="str">
        <f>"16005"</f>
        <v>16005</v>
      </c>
      <c r="B365" t="str">
        <f>"06000"</f>
        <v>06000</v>
      </c>
      <c r="C365" t="str">
        <f>"1700"</f>
        <v>1700</v>
      </c>
      <c r="D365" t="str">
        <f>"16005"</f>
        <v>16005</v>
      </c>
      <c r="E365" t="s">
        <v>475</v>
      </c>
      <c r="F365" t="s">
        <v>382</v>
      </c>
      <c r="G365" t="str">
        <f>""</f>
        <v/>
      </c>
      <c r="H365" t="str">
        <f>" 10"</f>
        <v xml:space="preserve"> 10</v>
      </c>
      <c r="I365">
        <v>0.01</v>
      </c>
      <c r="J365">
        <v>500</v>
      </c>
      <c r="K365" t="s">
        <v>386</v>
      </c>
      <c r="L365" t="s">
        <v>384</v>
      </c>
      <c r="M365" t="s">
        <v>385</v>
      </c>
      <c r="N365" t="s">
        <v>389</v>
      </c>
      <c r="P365" t="s">
        <v>29</v>
      </c>
      <c r="Q365" t="s">
        <v>29</v>
      </c>
      <c r="R365" t="s">
        <v>386</v>
      </c>
    </row>
    <row r="366" spans="1:18" x14ac:dyDescent="0.25">
      <c r="A366" t="str">
        <f>"16005"</f>
        <v>16005</v>
      </c>
      <c r="B366" t="str">
        <f>"06000"</f>
        <v>06000</v>
      </c>
      <c r="C366" t="str">
        <f>"1700"</f>
        <v>1700</v>
      </c>
      <c r="D366" t="str">
        <f>"16005"</f>
        <v>16005</v>
      </c>
      <c r="E366" t="s">
        <v>475</v>
      </c>
      <c r="F366" t="s">
        <v>382</v>
      </c>
      <c r="G366" t="str">
        <f>""</f>
        <v/>
      </c>
      <c r="H366" t="str">
        <f>" 20"</f>
        <v xml:space="preserve"> 20</v>
      </c>
      <c r="I366">
        <v>500.01</v>
      </c>
      <c r="J366">
        <v>9999999.9900000002</v>
      </c>
      <c r="K366" t="s">
        <v>383</v>
      </c>
      <c r="L366" t="s">
        <v>384</v>
      </c>
      <c r="M366" t="s">
        <v>385</v>
      </c>
      <c r="N366" t="s">
        <v>476</v>
      </c>
      <c r="P366" t="s">
        <v>29</v>
      </c>
      <c r="Q366" t="s">
        <v>29</v>
      </c>
      <c r="R366" t="s">
        <v>386</v>
      </c>
    </row>
    <row r="367" spans="1:18" x14ac:dyDescent="0.25">
      <c r="A367" t="str">
        <f>"16018"</f>
        <v>16018</v>
      </c>
      <c r="B367" t="str">
        <f>"05150"</f>
        <v>05150</v>
      </c>
      <c r="C367" t="str">
        <f>"1700"</f>
        <v>1700</v>
      </c>
      <c r="D367" t="str">
        <f>"16018"</f>
        <v>16018</v>
      </c>
      <c r="E367" t="s">
        <v>490</v>
      </c>
      <c r="F367" t="s">
        <v>375</v>
      </c>
      <c r="G367" t="str">
        <f>""</f>
        <v/>
      </c>
      <c r="H367" t="str">
        <f>" 00"</f>
        <v xml:space="preserve"> 00</v>
      </c>
      <c r="I367">
        <v>0.01</v>
      </c>
      <c r="J367">
        <v>9999999.9900000002</v>
      </c>
      <c r="K367" t="s">
        <v>378</v>
      </c>
      <c r="L367" t="s">
        <v>376</v>
      </c>
      <c r="P367" t="s">
        <v>29</v>
      </c>
      <c r="Q367" t="s">
        <v>29</v>
      </c>
      <c r="R367" t="s">
        <v>377</v>
      </c>
    </row>
    <row r="368" spans="1:18" x14ac:dyDescent="0.25">
      <c r="A368" t="str">
        <f>"16019"</f>
        <v>16019</v>
      </c>
      <c r="B368" t="str">
        <f>"05150"</f>
        <v>05150</v>
      </c>
      <c r="C368" t="str">
        <f>"1700"</f>
        <v>1700</v>
      </c>
      <c r="D368" t="str">
        <f>"16019"</f>
        <v>16019</v>
      </c>
      <c r="E368" t="s">
        <v>491</v>
      </c>
      <c r="F368" t="s">
        <v>375</v>
      </c>
      <c r="G368" t="str">
        <f>""</f>
        <v/>
      </c>
      <c r="H368" t="str">
        <f>" 00"</f>
        <v xml:space="preserve"> 00</v>
      </c>
      <c r="I368">
        <v>0.01</v>
      </c>
      <c r="J368">
        <v>9999999.9900000002</v>
      </c>
      <c r="K368" t="s">
        <v>378</v>
      </c>
      <c r="L368" t="s">
        <v>376</v>
      </c>
      <c r="P368" t="s">
        <v>29</v>
      </c>
      <c r="Q368" t="s">
        <v>29</v>
      </c>
      <c r="R368" t="s">
        <v>377</v>
      </c>
    </row>
    <row r="369" spans="1:18" x14ac:dyDescent="0.25">
      <c r="A369" t="str">
        <f>"16020"</f>
        <v>16020</v>
      </c>
      <c r="B369" t="str">
        <f>"05150"</f>
        <v>05150</v>
      </c>
      <c r="C369" t="str">
        <f>"1700"</f>
        <v>1700</v>
      </c>
      <c r="D369" t="str">
        <f>"16020"</f>
        <v>16020</v>
      </c>
      <c r="E369" t="s">
        <v>492</v>
      </c>
      <c r="F369" t="s">
        <v>375</v>
      </c>
      <c r="G369" t="str">
        <f>""</f>
        <v/>
      </c>
      <c r="H369" t="str">
        <f>" 00"</f>
        <v xml:space="preserve"> 00</v>
      </c>
      <c r="I369">
        <v>0.01</v>
      </c>
      <c r="J369">
        <v>9999999.9900000002</v>
      </c>
      <c r="K369" t="s">
        <v>376</v>
      </c>
      <c r="L369" t="s">
        <v>378</v>
      </c>
      <c r="P369" t="s">
        <v>29</v>
      </c>
      <c r="Q369" t="s">
        <v>29</v>
      </c>
      <c r="R369" t="s">
        <v>377</v>
      </c>
    </row>
    <row r="370" spans="1:18" x14ac:dyDescent="0.25">
      <c r="A370" t="str">
        <f>"16022"</f>
        <v>16022</v>
      </c>
      <c r="B370" t="str">
        <f>"05150"</f>
        <v>05150</v>
      </c>
      <c r="C370" t="str">
        <f>"1100"</f>
        <v>1100</v>
      </c>
      <c r="D370" t="str">
        <f>"16022"</f>
        <v>16022</v>
      </c>
      <c r="E370" t="s">
        <v>496</v>
      </c>
      <c r="F370" t="s">
        <v>375</v>
      </c>
      <c r="G370" t="str">
        <f>""</f>
        <v/>
      </c>
      <c r="H370" t="str">
        <f>" 00"</f>
        <v xml:space="preserve"> 00</v>
      </c>
      <c r="I370">
        <v>0.01</v>
      </c>
      <c r="J370">
        <v>9999999.9900000002</v>
      </c>
      <c r="K370" t="s">
        <v>378</v>
      </c>
      <c r="L370" t="s">
        <v>376</v>
      </c>
      <c r="P370" t="s">
        <v>29</v>
      </c>
      <c r="Q370" t="s">
        <v>29</v>
      </c>
      <c r="R370" t="s">
        <v>377</v>
      </c>
    </row>
    <row r="371" spans="1:18" x14ac:dyDescent="0.25">
      <c r="A371" t="str">
        <f>"16023"</f>
        <v>16023</v>
      </c>
      <c r="B371" t="str">
        <f>"05150"</f>
        <v>05150</v>
      </c>
      <c r="C371" t="str">
        <f>"1800"</f>
        <v>1800</v>
      </c>
      <c r="D371" t="str">
        <f>"16023"</f>
        <v>16023</v>
      </c>
      <c r="E371" t="s">
        <v>497</v>
      </c>
      <c r="F371" t="s">
        <v>375</v>
      </c>
      <c r="G371" t="str">
        <f>""</f>
        <v/>
      </c>
      <c r="H371" t="str">
        <f>" 00"</f>
        <v xml:space="preserve"> 00</v>
      </c>
      <c r="I371">
        <v>0.01</v>
      </c>
      <c r="J371">
        <v>9999999.9900000002</v>
      </c>
      <c r="K371" t="s">
        <v>378</v>
      </c>
      <c r="L371" t="s">
        <v>376</v>
      </c>
      <c r="P371" t="s">
        <v>29</v>
      </c>
      <c r="Q371" t="s">
        <v>29</v>
      </c>
      <c r="R371" t="s">
        <v>377</v>
      </c>
    </row>
    <row r="372" spans="1:18" x14ac:dyDescent="0.25">
      <c r="A372" t="str">
        <f>"16024"</f>
        <v>16024</v>
      </c>
      <c r="B372" t="str">
        <f>"05150"</f>
        <v>05150</v>
      </c>
      <c r="C372" t="str">
        <f>"1100"</f>
        <v>1100</v>
      </c>
      <c r="D372" t="str">
        <f>"16024"</f>
        <v>16024</v>
      </c>
      <c r="E372" t="s">
        <v>498</v>
      </c>
      <c r="F372" t="s">
        <v>375</v>
      </c>
      <c r="G372" t="str">
        <f>""</f>
        <v/>
      </c>
      <c r="H372" t="str">
        <f>" 00"</f>
        <v xml:space="preserve"> 00</v>
      </c>
      <c r="I372">
        <v>0.01</v>
      </c>
      <c r="J372">
        <v>9999999.9900000002</v>
      </c>
      <c r="K372" t="s">
        <v>378</v>
      </c>
      <c r="L372" t="s">
        <v>376</v>
      </c>
      <c r="P372" t="s">
        <v>29</v>
      </c>
      <c r="Q372" t="s">
        <v>29</v>
      </c>
      <c r="R372" t="s">
        <v>377</v>
      </c>
    </row>
    <row r="373" spans="1:18" x14ac:dyDescent="0.25">
      <c r="A373" t="str">
        <f>"16025"</f>
        <v>16025</v>
      </c>
      <c r="B373" t="str">
        <f>"05150"</f>
        <v>05150</v>
      </c>
      <c r="C373" t="str">
        <f>"1100"</f>
        <v>1100</v>
      </c>
      <c r="D373" t="str">
        <f>"16025"</f>
        <v>16025</v>
      </c>
      <c r="E373" t="s">
        <v>499</v>
      </c>
      <c r="F373" t="s">
        <v>375</v>
      </c>
      <c r="G373" t="str">
        <f>""</f>
        <v/>
      </c>
      <c r="H373" t="str">
        <f>" 00"</f>
        <v xml:space="preserve"> 00</v>
      </c>
      <c r="I373">
        <v>0.01</v>
      </c>
      <c r="J373">
        <v>9999999.9900000002</v>
      </c>
      <c r="K373" t="s">
        <v>378</v>
      </c>
      <c r="L373" t="s">
        <v>376</v>
      </c>
      <c r="P373" t="s">
        <v>29</v>
      </c>
      <c r="Q373" t="s">
        <v>29</v>
      </c>
      <c r="R373" t="s">
        <v>377</v>
      </c>
    </row>
    <row r="374" spans="1:18" x14ac:dyDescent="0.25">
      <c r="A374" t="str">
        <f>"16026"</f>
        <v>16026</v>
      </c>
      <c r="B374" t="str">
        <f>"05150"</f>
        <v>05150</v>
      </c>
      <c r="C374" t="str">
        <f>"1100"</f>
        <v>1100</v>
      </c>
      <c r="D374" t="str">
        <f>"16026"</f>
        <v>16026</v>
      </c>
      <c r="E374" t="s">
        <v>500</v>
      </c>
      <c r="F374" t="s">
        <v>375</v>
      </c>
      <c r="G374" t="str">
        <f>""</f>
        <v/>
      </c>
      <c r="H374" t="str">
        <f>" 00"</f>
        <v xml:space="preserve"> 00</v>
      </c>
      <c r="I374">
        <v>0.01</v>
      </c>
      <c r="J374">
        <v>9999999.9900000002</v>
      </c>
      <c r="K374" t="s">
        <v>378</v>
      </c>
      <c r="L374" t="s">
        <v>376</v>
      </c>
      <c r="P374" t="s">
        <v>29</v>
      </c>
      <c r="Q374" t="s">
        <v>29</v>
      </c>
      <c r="R374" t="s">
        <v>377</v>
      </c>
    </row>
    <row r="375" spans="1:18" x14ac:dyDescent="0.25">
      <c r="A375" t="str">
        <f>"16027"</f>
        <v>16027</v>
      </c>
      <c r="B375" t="str">
        <f>"05150"</f>
        <v>05150</v>
      </c>
      <c r="C375" t="str">
        <f>"1100"</f>
        <v>1100</v>
      </c>
      <c r="D375" t="str">
        <f>"16027"</f>
        <v>16027</v>
      </c>
      <c r="E375" t="s">
        <v>501</v>
      </c>
      <c r="F375" t="s">
        <v>375</v>
      </c>
      <c r="G375" t="str">
        <f>""</f>
        <v/>
      </c>
      <c r="H375" t="str">
        <f>" 00"</f>
        <v xml:space="preserve"> 00</v>
      </c>
      <c r="I375">
        <v>0.01</v>
      </c>
      <c r="J375">
        <v>9999999.9900000002</v>
      </c>
      <c r="K375" t="s">
        <v>378</v>
      </c>
      <c r="L375" t="s">
        <v>376</v>
      </c>
      <c r="P375" t="s">
        <v>29</v>
      </c>
      <c r="Q375" t="s">
        <v>29</v>
      </c>
      <c r="R375" t="s">
        <v>377</v>
      </c>
    </row>
    <row r="376" spans="1:18" x14ac:dyDescent="0.25">
      <c r="A376" t="str">
        <f>"16028"</f>
        <v>16028</v>
      </c>
      <c r="B376" t="str">
        <f>"05150"</f>
        <v>05150</v>
      </c>
      <c r="C376" t="str">
        <f>"1100"</f>
        <v>1100</v>
      </c>
      <c r="D376" t="str">
        <f>"16028"</f>
        <v>16028</v>
      </c>
      <c r="E376" t="s">
        <v>502</v>
      </c>
      <c r="F376" t="s">
        <v>375</v>
      </c>
      <c r="G376" t="str">
        <f>""</f>
        <v/>
      </c>
      <c r="H376" t="str">
        <f>" 00"</f>
        <v xml:space="preserve"> 00</v>
      </c>
      <c r="I376">
        <v>0.01</v>
      </c>
      <c r="J376">
        <v>9999999.9900000002</v>
      </c>
      <c r="K376" t="s">
        <v>378</v>
      </c>
      <c r="L376" t="s">
        <v>376</v>
      </c>
      <c r="P376" t="s">
        <v>29</v>
      </c>
      <c r="Q376" t="s">
        <v>29</v>
      </c>
      <c r="R376" t="s">
        <v>377</v>
      </c>
    </row>
    <row r="377" spans="1:18" x14ac:dyDescent="0.25">
      <c r="A377" t="str">
        <f>"16029"</f>
        <v>16029</v>
      </c>
      <c r="B377" t="str">
        <f>"05150"</f>
        <v>05150</v>
      </c>
      <c r="C377" t="str">
        <f>"1800"</f>
        <v>1800</v>
      </c>
      <c r="D377" t="str">
        <f>"16029"</f>
        <v>16029</v>
      </c>
      <c r="E377" t="s">
        <v>503</v>
      </c>
      <c r="F377" t="s">
        <v>375</v>
      </c>
      <c r="G377" t="str">
        <f>""</f>
        <v/>
      </c>
      <c r="H377" t="str">
        <f>" 00"</f>
        <v xml:space="preserve"> 00</v>
      </c>
      <c r="I377">
        <v>0.01</v>
      </c>
      <c r="J377">
        <v>9999999.9900000002</v>
      </c>
      <c r="K377" t="s">
        <v>378</v>
      </c>
      <c r="L377" t="s">
        <v>376</v>
      </c>
      <c r="P377" t="s">
        <v>29</v>
      </c>
      <c r="Q377" t="s">
        <v>29</v>
      </c>
      <c r="R377" t="s">
        <v>377</v>
      </c>
    </row>
    <row r="378" spans="1:18" x14ac:dyDescent="0.25">
      <c r="A378" t="str">
        <f>"16034"</f>
        <v>16034</v>
      </c>
      <c r="B378" t="str">
        <f>"05150"</f>
        <v>05150</v>
      </c>
      <c r="C378" t="str">
        <f>"1800"</f>
        <v>1800</v>
      </c>
      <c r="D378" t="str">
        <f>"16034"</f>
        <v>16034</v>
      </c>
      <c r="E378" t="s">
        <v>504</v>
      </c>
      <c r="F378" t="s">
        <v>375</v>
      </c>
      <c r="G378" t="str">
        <f>""</f>
        <v/>
      </c>
      <c r="H378" t="str">
        <f>" 00"</f>
        <v xml:space="preserve"> 00</v>
      </c>
      <c r="I378">
        <v>0.01</v>
      </c>
      <c r="J378">
        <v>9999999.9900000002</v>
      </c>
      <c r="K378" t="s">
        <v>378</v>
      </c>
      <c r="L378" t="s">
        <v>376</v>
      </c>
      <c r="P378" t="s">
        <v>29</v>
      </c>
      <c r="Q378" t="s">
        <v>29</v>
      </c>
      <c r="R378" t="s">
        <v>377</v>
      </c>
    </row>
    <row r="379" spans="1:18" x14ac:dyDescent="0.25">
      <c r="A379" t="str">
        <f>"16035"</f>
        <v>16035</v>
      </c>
      <c r="B379" t="str">
        <f>"05150"</f>
        <v>05150</v>
      </c>
      <c r="C379" t="str">
        <f>"1100"</f>
        <v>1100</v>
      </c>
      <c r="D379" t="str">
        <f>"16035"</f>
        <v>16035</v>
      </c>
      <c r="E379" t="s">
        <v>505</v>
      </c>
      <c r="F379" t="s">
        <v>375</v>
      </c>
      <c r="G379" t="str">
        <f>""</f>
        <v/>
      </c>
      <c r="H379" t="str">
        <f>" 00"</f>
        <v xml:space="preserve"> 00</v>
      </c>
      <c r="I379">
        <v>0.01</v>
      </c>
      <c r="J379">
        <v>9999999.9900000002</v>
      </c>
      <c r="K379" t="s">
        <v>378</v>
      </c>
      <c r="L379" t="s">
        <v>376</v>
      </c>
      <c r="P379" t="s">
        <v>29</v>
      </c>
      <c r="Q379" t="s">
        <v>29</v>
      </c>
      <c r="R379" t="s">
        <v>377</v>
      </c>
    </row>
    <row r="380" spans="1:18" x14ac:dyDescent="0.25">
      <c r="A380" t="str">
        <f>"16036"</f>
        <v>16036</v>
      </c>
      <c r="B380" t="str">
        <f>"05150"</f>
        <v>05150</v>
      </c>
      <c r="C380" t="str">
        <f>"1800"</f>
        <v>1800</v>
      </c>
      <c r="D380" t="str">
        <f>"16036"</f>
        <v>16036</v>
      </c>
      <c r="E380" t="s">
        <v>506</v>
      </c>
      <c r="F380" t="s">
        <v>375</v>
      </c>
      <c r="G380" t="str">
        <f>""</f>
        <v/>
      </c>
      <c r="H380" t="str">
        <f>" 00"</f>
        <v xml:space="preserve"> 00</v>
      </c>
      <c r="I380">
        <v>0.01</v>
      </c>
      <c r="J380">
        <v>9999999.9900000002</v>
      </c>
      <c r="K380" t="s">
        <v>378</v>
      </c>
      <c r="L380" t="s">
        <v>376</v>
      </c>
      <c r="P380" t="s">
        <v>29</v>
      </c>
      <c r="Q380" t="s">
        <v>29</v>
      </c>
      <c r="R380" t="s">
        <v>377</v>
      </c>
    </row>
    <row r="381" spans="1:18" x14ac:dyDescent="0.25">
      <c r="A381" t="str">
        <f>"16040"</f>
        <v>16040</v>
      </c>
      <c r="B381" t="str">
        <f>"05150"</f>
        <v>05150</v>
      </c>
      <c r="C381" t="str">
        <f>"1100"</f>
        <v>1100</v>
      </c>
      <c r="D381" t="str">
        <f>"16040"</f>
        <v>16040</v>
      </c>
      <c r="E381" t="s">
        <v>507</v>
      </c>
      <c r="F381" t="s">
        <v>375</v>
      </c>
      <c r="G381" t="str">
        <f>""</f>
        <v/>
      </c>
      <c r="H381" t="str">
        <f>" 00"</f>
        <v xml:space="preserve"> 00</v>
      </c>
      <c r="I381">
        <v>0.01</v>
      </c>
      <c r="J381">
        <v>9999999.9900000002</v>
      </c>
      <c r="K381" t="s">
        <v>378</v>
      </c>
      <c r="L381" t="s">
        <v>376</v>
      </c>
      <c r="P381" t="s">
        <v>29</v>
      </c>
      <c r="Q381" t="s">
        <v>29</v>
      </c>
      <c r="R381" t="s">
        <v>378</v>
      </c>
    </row>
    <row r="382" spans="1:18" x14ac:dyDescent="0.25">
      <c r="A382" t="str">
        <f>"16042"</f>
        <v>16042</v>
      </c>
      <c r="B382" t="str">
        <f>"06000"</f>
        <v>06000</v>
      </c>
      <c r="C382" t="str">
        <f>"1700"</f>
        <v>1700</v>
      </c>
      <c r="D382" t="str">
        <f>"16042"</f>
        <v>16042</v>
      </c>
      <c r="E382" t="s">
        <v>508</v>
      </c>
      <c r="F382" t="s">
        <v>382</v>
      </c>
      <c r="G382" t="str">
        <f>""</f>
        <v/>
      </c>
      <c r="H382" t="str">
        <f>" 10"</f>
        <v xml:space="preserve"> 10</v>
      </c>
      <c r="I382">
        <v>0.01</v>
      </c>
      <c r="J382">
        <v>500</v>
      </c>
      <c r="K382" t="s">
        <v>386</v>
      </c>
      <c r="L382" t="s">
        <v>384</v>
      </c>
      <c r="M382" t="s">
        <v>385</v>
      </c>
      <c r="N382" t="s">
        <v>389</v>
      </c>
      <c r="P382" t="s">
        <v>29</v>
      </c>
      <c r="Q382" t="s">
        <v>29</v>
      </c>
      <c r="R382" t="s">
        <v>386</v>
      </c>
    </row>
    <row r="383" spans="1:18" x14ac:dyDescent="0.25">
      <c r="A383" t="str">
        <f>"16042"</f>
        <v>16042</v>
      </c>
      <c r="B383" t="str">
        <f>"06000"</f>
        <v>06000</v>
      </c>
      <c r="C383" t="str">
        <f>"1700"</f>
        <v>1700</v>
      </c>
      <c r="D383" t="str">
        <f>"16042"</f>
        <v>16042</v>
      </c>
      <c r="E383" t="s">
        <v>508</v>
      </c>
      <c r="F383" t="s">
        <v>382</v>
      </c>
      <c r="G383" t="str">
        <f>""</f>
        <v/>
      </c>
      <c r="H383" t="str">
        <f>" 20"</f>
        <v xml:space="preserve"> 20</v>
      </c>
      <c r="I383">
        <v>500.01</v>
      </c>
      <c r="J383">
        <v>9999999.9900000002</v>
      </c>
      <c r="K383" t="s">
        <v>383</v>
      </c>
      <c r="L383" t="s">
        <v>384</v>
      </c>
      <c r="M383" t="s">
        <v>385</v>
      </c>
      <c r="N383" t="s">
        <v>476</v>
      </c>
      <c r="P383" t="s">
        <v>29</v>
      </c>
      <c r="Q383" t="s">
        <v>29</v>
      </c>
      <c r="R383" t="s">
        <v>386</v>
      </c>
    </row>
    <row r="384" spans="1:18" x14ac:dyDescent="0.25">
      <c r="A384" t="str">
        <f>"16043"</f>
        <v>16043</v>
      </c>
      <c r="B384" t="str">
        <f>"06000"</f>
        <v>06000</v>
      </c>
      <c r="C384" t="str">
        <f>"1700"</f>
        <v>1700</v>
      </c>
      <c r="D384" t="str">
        <f>"16043"</f>
        <v>16043</v>
      </c>
      <c r="E384" t="s">
        <v>509</v>
      </c>
      <c r="F384" t="s">
        <v>382</v>
      </c>
      <c r="G384" t="str">
        <f>""</f>
        <v/>
      </c>
      <c r="H384" t="str">
        <f>" 10"</f>
        <v xml:space="preserve"> 10</v>
      </c>
      <c r="I384">
        <v>0.01</v>
      </c>
      <c r="J384">
        <v>500</v>
      </c>
      <c r="K384" t="s">
        <v>386</v>
      </c>
      <c r="L384" t="s">
        <v>384</v>
      </c>
      <c r="M384" t="s">
        <v>385</v>
      </c>
      <c r="N384" t="s">
        <v>389</v>
      </c>
      <c r="P384" t="s">
        <v>29</v>
      </c>
      <c r="Q384" t="s">
        <v>29</v>
      </c>
      <c r="R384" t="s">
        <v>386</v>
      </c>
    </row>
    <row r="385" spans="1:18" x14ac:dyDescent="0.25">
      <c r="A385" t="str">
        <f>"16043"</f>
        <v>16043</v>
      </c>
      <c r="B385" t="str">
        <f>"06000"</f>
        <v>06000</v>
      </c>
      <c r="C385" t="str">
        <f>"1700"</f>
        <v>1700</v>
      </c>
      <c r="D385" t="str">
        <f>"16043"</f>
        <v>16043</v>
      </c>
      <c r="E385" t="s">
        <v>509</v>
      </c>
      <c r="F385" t="s">
        <v>382</v>
      </c>
      <c r="G385" t="str">
        <f>""</f>
        <v/>
      </c>
      <c r="H385" t="str">
        <f>" 20"</f>
        <v xml:space="preserve"> 20</v>
      </c>
      <c r="I385">
        <v>500.01</v>
      </c>
      <c r="J385">
        <v>9999999.9900000002</v>
      </c>
      <c r="K385" t="s">
        <v>383</v>
      </c>
      <c r="L385" t="s">
        <v>384</v>
      </c>
      <c r="M385" t="s">
        <v>385</v>
      </c>
      <c r="N385" t="s">
        <v>476</v>
      </c>
      <c r="P385" t="s">
        <v>29</v>
      </c>
      <c r="Q385" t="s">
        <v>29</v>
      </c>
      <c r="R385" t="s">
        <v>386</v>
      </c>
    </row>
    <row r="386" spans="1:18" x14ac:dyDescent="0.25">
      <c r="A386" t="str">
        <f>"16044"</f>
        <v>16044</v>
      </c>
      <c r="B386" t="str">
        <f>"06000"</f>
        <v>06000</v>
      </c>
      <c r="C386" t="str">
        <f>"1700"</f>
        <v>1700</v>
      </c>
      <c r="D386" t="str">
        <f>"16044"</f>
        <v>16044</v>
      </c>
      <c r="E386" t="s">
        <v>510</v>
      </c>
      <c r="F386" t="s">
        <v>382</v>
      </c>
      <c r="G386" t="str">
        <f>""</f>
        <v/>
      </c>
      <c r="H386" t="str">
        <f>" 10"</f>
        <v xml:space="preserve"> 10</v>
      </c>
      <c r="I386">
        <v>0.01</v>
      </c>
      <c r="J386">
        <v>500</v>
      </c>
      <c r="K386" t="s">
        <v>386</v>
      </c>
      <c r="L386" t="s">
        <v>384</v>
      </c>
      <c r="M386" t="s">
        <v>385</v>
      </c>
      <c r="N386" t="s">
        <v>389</v>
      </c>
      <c r="P386" t="s">
        <v>29</v>
      </c>
      <c r="Q386" t="s">
        <v>29</v>
      </c>
      <c r="R386" t="s">
        <v>386</v>
      </c>
    </row>
    <row r="387" spans="1:18" x14ac:dyDescent="0.25">
      <c r="A387" t="str">
        <f>"16044"</f>
        <v>16044</v>
      </c>
      <c r="B387" t="str">
        <f>"06000"</f>
        <v>06000</v>
      </c>
      <c r="C387" t="str">
        <f>"1700"</f>
        <v>1700</v>
      </c>
      <c r="D387" t="str">
        <f>"16044"</f>
        <v>16044</v>
      </c>
      <c r="E387" t="s">
        <v>510</v>
      </c>
      <c r="F387" t="s">
        <v>382</v>
      </c>
      <c r="G387" t="str">
        <f>""</f>
        <v/>
      </c>
      <c r="H387" t="str">
        <f>" 20"</f>
        <v xml:space="preserve"> 20</v>
      </c>
      <c r="I387">
        <v>500.01</v>
      </c>
      <c r="J387">
        <v>9999999.9900000002</v>
      </c>
      <c r="K387" t="s">
        <v>383</v>
      </c>
      <c r="L387" t="s">
        <v>384</v>
      </c>
      <c r="M387" t="s">
        <v>385</v>
      </c>
      <c r="N387" t="s">
        <v>476</v>
      </c>
      <c r="P387" t="s">
        <v>29</v>
      </c>
      <c r="Q387" t="s">
        <v>29</v>
      </c>
      <c r="R387" t="s">
        <v>386</v>
      </c>
    </row>
    <row r="388" spans="1:18" x14ac:dyDescent="0.25">
      <c r="A388" t="str">
        <f>"16056"</f>
        <v>16056</v>
      </c>
      <c r="B388" t="str">
        <f>"06000"</f>
        <v>06000</v>
      </c>
      <c r="C388" t="str">
        <f>"1700"</f>
        <v>1700</v>
      </c>
      <c r="D388" t="str">
        <f>"16056"</f>
        <v>16056</v>
      </c>
      <c r="E388" t="s">
        <v>518</v>
      </c>
      <c r="F388" t="s">
        <v>382</v>
      </c>
      <c r="G388" t="str">
        <f>""</f>
        <v/>
      </c>
      <c r="H388" t="str">
        <f>" 10"</f>
        <v xml:space="preserve"> 10</v>
      </c>
      <c r="I388">
        <v>0.01</v>
      </c>
      <c r="J388">
        <v>500</v>
      </c>
      <c r="K388" t="s">
        <v>386</v>
      </c>
      <c r="L388" t="s">
        <v>384</v>
      </c>
      <c r="M388" t="s">
        <v>385</v>
      </c>
      <c r="N388" t="s">
        <v>389</v>
      </c>
      <c r="P388" t="s">
        <v>29</v>
      </c>
      <c r="Q388" t="s">
        <v>29</v>
      </c>
      <c r="R388" t="s">
        <v>386</v>
      </c>
    </row>
    <row r="389" spans="1:18" x14ac:dyDescent="0.25">
      <c r="A389" t="str">
        <f>"16056"</f>
        <v>16056</v>
      </c>
      <c r="B389" t="str">
        <f>"06000"</f>
        <v>06000</v>
      </c>
      <c r="C389" t="str">
        <f>"1700"</f>
        <v>1700</v>
      </c>
      <c r="D389" t="str">
        <f>"16056"</f>
        <v>16056</v>
      </c>
      <c r="E389" t="s">
        <v>518</v>
      </c>
      <c r="F389" t="s">
        <v>382</v>
      </c>
      <c r="G389" t="str">
        <f>""</f>
        <v/>
      </c>
      <c r="H389" t="str">
        <f>" 20"</f>
        <v xml:space="preserve"> 20</v>
      </c>
      <c r="I389">
        <v>500.01</v>
      </c>
      <c r="J389">
        <v>9999999.9900000002</v>
      </c>
      <c r="K389" t="s">
        <v>383</v>
      </c>
      <c r="L389" t="s">
        <v>384</v>
      </c>
      <c r="M389" t="s">
        <v>385</v>
      </c>
      <c r="N389" t="s">
        <v>476</v>
      </c>
      <c r="P389" t="s">
        <v>29</v>
      </c>
      <c r="Q389" t="s">
        <v>29</v>
      </c>
      <c r="R389" t="s">
        <v>386</v>
      </c>
    </row>
    <row r="390" spans="1:18" x14ac:dyDescent="0.25">
      <c r="A390" t="str">
        <f>"17001"</f>
        <v>17001</v>
      </c>
      <c r="B390" t="str">
        <f>"01000"</f>
        <v>01000</v>
      </c>
      <c r="C390" t="str">
        <f>"1200"</f>
        <v>1200</v>
      </c>
      <c r="D390" t="str">
        <f>""</f>
        <v/>
      </c>
      <c r="E390" t="s">
        <v>525</v>
      </c>
      <c r="F390" t="s">
        <v>36</v>
      </c>
      <c r="G390" t="str">
        <f>"GR0017001"</f>
        <v>GR0017001</v>
      </c>
      <c r="H390" t="str">
        <f>" 00"</f>
        <v xml:space="preserve"> 00</v>
      </c>
      <c r="I390">
        <v>0.01</v>
      </c>
      <c r="J390">
        <v>9999999.9900000002</v>
      </c>
      <c r="K390" t="s">
        <v>27</v>
      </c>
      <c r="L390" t="s">
        <v>28</v>
      </c>
      <c r="O390" t="s">
        <v>27</v>
      </c>
      <c r="P390" t="s">
        <v>29</v>
      </c>
      <c r="Q390" t="s">
        <v>29</v>
      </c>
      <c r="R390" t="s">
        <v>28</v>
      </c>
    </row>
    <row r="391" spans="1:18" x14ac:dyDescent="0.25">
      <c r="A391" t="str">
        <f>"17002"</f>
        <v>17002</v>
      </c>
      <c r="B391" t="str">
        <f>"01290"</f>
        <v>01290</v>
      </c>
      <c r="C391" t="str">
        <f>"1300"</f>
        <v>1300</v>
      </c>
      <c r="D391" t="str">
        <f>""</f>
        <v/>
      </c>
      <c r="E391" t="s">
        <v>526</v>
      </c>
      <c r="F391" t="s">
        <v>84</v>
      </c>
      <c r="G391" t="str">
        <f>"GR0017002"</f>
        <v>GR0017002</v>
      </c>
      <c r="H391" t="str">
        <f>" 00"</f>
        <v xml:space="preserve"> 00</v>
      </c>
      <c r="I391">
        <v>0.01</v>
      </c>
      <c r="J391">
        <v>9999999.9900000002</v>
      </c>
      <c r="K391" t="s">
        <v>27</v>
      </c>
      <c r="L391" t="s">
        <v>28</v>
      </c>
      <c r="O391" t="s">
        <v>27</v>
      </c>
      <c r="P391" t="s">
        <v>29</v>
      </c>
      <c r="Q391" t="s">
        <v>29</v>
      </c>
      <c r="R391" t="s">
        <v>28</v>
      </c>
    </row>
    <row r="392" spans="1:18" x14ac:dyDescent="0.25">
      <c r="A392" t="str">
        <f>"17003"</f>
        <v>17003</v>
      </c>
      <c r="B392" t="str">
        <f>"01000"</f>
        <v>01000</v>
      </c>
      <c r="C392" t="str">
        <f>"1200"</f>
        <v>1200</v>
      </c>
      <c r="D392" t="str">
        <f>""</f>
        <v/>
      </c>
      <c r="E392" t="s">
        <v>527</v>
      </c>
      <c r="F392" t="s">
        <v>36</v>
      </c>
      <c r="G392" t="str">
        <f>"GR0017003"</f>
        <v>GR0017003</v>
      </c>
      <c r="H392" t="str">
        <f>" 00"</f>
        <v xml:space="preserve"> 00</v>
      </c>
      <c r="I392">
        <v>0.01</v>
      </c>
      <c r="J392">
        <v>9999999.9900000002</v>
      </c>
      <c r="K392" t="s">
        <v>27</v>
      </c>
      <c r="L392" t="s">
        <v>28</v>
      </c>
      <c r="O392" t="s">
        <v>28</v>
      </c>
      <c r="P392" t="s">
        <v>29</v>
      </c>
      <c r="Q392" t="s">
        <v>29</v>
      </c>
      <c r="R392" t="s">
        <v>28</v>
      </c>
    </row>
    <row r="393" spans="1:18" x14ac:dyDescent="0.25">
      <c r="A393" t="str">
        <f>"17004"</f>
        <v>17004</v>
      </c>
      <c r="B393" t="str">
        <f>"01000"</f>
        <v>01000</v>
      </c>
      <c r="C393" t="str">
        <f>"1700"</f>
        <v>1700</v>
      </c>
      <c r="D393" t="str">
        <f>"17004"</f>
        <v>17004</v>
      </c>
      <c r="E393" t="s">
        <v>528</v>
      </c>
      <c r="F393" t="s">
        <v>36</v>
      </c>
      <c r="G393" t="str">
        <f>"GR0017004"</f>
        <v>GR0017004</v>
      </c>
      <c r="H393" t="str">
        <f>" 00"</f>
        <v xml:space="preserve"> 00</v>
      </c>
      <c r="I393">
        <v>0.01</v>
      </c>
      <c r="J393">
        <v>9999999.9900000002</v>
      </c>
      <c r="K393" t="s">
        <v>27</v>
      </c>
      <c r="L393" t="s">
        <v>28</v>
      </c>
      <c r="O393" t="s">
        <v>28</v>
      </c>
      <c r="P393" t="s">
        <v>29</v>
      </c>
      <c r="Q393" t="s">
        <v>29</v>
      </c>
      <c r="R393" t="s">
        <v>28</v>
      </c>
    </row>
    <row r="394" spans="1:18" x14ac:dyDescent="0.25">
      <c r="A394" t="str">
        <f>"18001"</f>
        <v>18001</v>
      </c>
      <c r="B394" t="str">
        <f>"01000"</f>
        <v>01000</v>
      </c>
      <c r="C394" t="str">
        <f>"1300"</f>
        <v>1300</v>
      </c>
      <c r="D394" t="str">
        <f>"18001"</f>
        <v>18001</v>
      </c>
      <c r="E394" t="s">
        <v>530</v>
      </c>
      <c r="F394" t="s">
        <v>36</v>
      </c>
      <c r="G394" t="str">
        <f>""</f>
        <v/>
      </c>
      <c r="H394" t="str">
        <f>" 00"</f>
        <v xml:space="preserve"> 00</v>
      </c>
      <c r="I394">
        <v>0.01</v>
      </c>
      <c r="J394">
        <v>9999999.9900000002</v>
      </c>
      <c r="K394" t="s">
        <v>27</v>
      </c>
      <c r="L394" t="s">
        <v>75</v>
      </c>
      <c r="P394" t="s">
        <v>29</v>
      </c>
      <c r="Q394" t="s">
        <v>29</v>
      </c>
      <c r="R394" t="s">
        <v>28</v>
      </c>
    </row>
    <row r="395" spans="1:18" x14ac:dyDescent="0.25">
      <c r="A395" t="str">
        <f>"18013"</f>
        <v>18013</v>
      </c>
      <c r="B395" t="str">
        <f>"01400"</f>
        <v>01400</v>
      </c>
      <c r="C395" t="str">
        <f>"1600"</f>
        <v>1600</v>
      </c>
      <c r="D395" t="str">
        <f>"18013"</f>
        <v>18013</v>
      </c>
      <c r="E395" t="s">
        <v>541</v>
      </c>
      <c r="F395" t="s">
        <v>110</v>
      </c>
      <c r="G395" t="str">
        <f>""</f>
        <v/>
      </c>
      <c r="H395" t="str">
        <f>" 00"</f>
        <v xml:space="preserve"> 00</v>
      </c>
      <c r="I395">
        <v>0.01</v>
      </c>
      <c r="J395">
        <v>9999999.9900000002</v>
      </c>
      <c r="K395" t="s">
        <v>56</v>
      </c>
      <c r="L395" t="s">
        <v>57</v>
      </c>
      <c r="M395" t="s">
        <v>58</v>
      </c>
      <c r="P395" t="s">
        <v>29</v>
      </c>
      <c r="Q395" t="s">
        <v>29</v>
      </c>
      <c r="R395" t="s">
        <v>59</v>
      </c>
    </row>
    <row r="396" spans="1:18" x14ac:dyDescent="0.25">
      <c r="A396" t="str">
        <f>"18014"</f>
        <v>18014</v>
      </c>
      <c r="B396" t="str">
        <f>"01000"</f>
        <v>01000</v>
      </c>
      <c r="C396" t="str">
        <f>"1300"</f>
        <v>1300</v>
      </c>
      <c r="D396" t="str">
        <f>"18014"</f>
        <v>18014</v>
      </c>
      <c r="E396" t="s">
        <v>542</v>
      </c>
      <c r="F396" t="s">
        <v>36</v>
      </c>
      <c r="G396" t="str">
        <f>""</f>
        <v/>
      </c>
      <c r="H396" t="str">
        <f>" 00"</f>
        <v xml:space="preserve"> 00</v>
      </c>
      <c r="I396">
        <v>0.01</v>
      </c>
      <c r="J396">
        <v>9999999.9900000002</v>
      </c>
      <c r="K396" t="s">
        <v>27</v>
      </c>
      <c r="L396" t="s">
        <v>28</v>
      </c>
      <c r="P396" t="s">
        <v>29</v>
      </c>
      <c r="Q396" t="s">
        <v>29</v>
      </c>
      <c r="R396" t="s">
        <v>28</v>
      </c>
    </row>
    <row r="397" spans="1:18" x14ac:dyDescent="0.25">
      <c r="A397" t="str">
        <f>"18015"</f>
        <v>18015</v>
      </c>
      <c r="B397" t="str">
        <f>"01000"</f>
        <v>01000</v>
      </c>
      <c r="C397" t="str">
        <f>"1300"</f>
        <v>1300</v>
      </c>
      <c r="D397" t="str">
        <f>"18015"</f>
        <v>18015</v>
      </c>
      <c r="E397" t="s">
        <v>543</v>
      </c>
      <c r="F397" t="s">
        <v>36</v>
      </c>
      <c r="G397" t="str">
        <f>""</f>
        <v/>
      </c>
      <c r="H397" t="str">
        <f>" 00"</f>
        <v xml:space="preserve"> 00</v>
      </c>
      <c r="I397">
        <v>0.01</v>
      </c>
      <c r="J397">
        <v>9999999.9900000002</v>
      </c>
      <c r="K397" t="s">
        <v>27</v>
      </c>
      <c r="L397" t="s">
        <v>28</v>
      </c>
      <c r="P397" t="s">
        <v>29</v>
      </c>
      <c r="Q397" t="s">
        <v>29</v>
      </c>
      <c r="R397" t="s">
        <v>28</v>
      </c>
    </row>
    <row r="398" spans="1:18" x14ac:dyDescent="0.25">
      <c r="A398" t="str">
        <f>"18016"</f>
        <v>18016</v>
      </c>
      <c r="B398" t="str">
        <f>"01000"</f>
        <v>01000</v>
      </c>
      <c r="C398" t="str">
        <f>"1300"</f>
        <v>1300</v>
      </c>
      <c r="D398" t="str">
        <f>"18016"</f>
        <v>18016</v>
      </c>
      <c r="E398" t="s">
        <v>544</v>
      </c>
      <c r="F398" t="s">
        <v>36</v>
      </c>
      <c r="G398" t="str">
        <f>""</f>
        <v/>
      </c>
      <c r="H398" t="str">
        <f>" 00"</f>
        <v xml:space="preserve"> 00</v>
      </c>
      <c r="I398">
        <v>0.01</v>
      </c>
      <c r="J398">
        <v>9999999.9900000002</v>
      </c>
      <c r="K398" t="s">
        <v>27</v>
      </c>
      <c r="L398" t="s">
        <v>28</v>
      </c>
      <c r="P398" t="s">
        <v>29</v>
      </c>
      <c r="Q398" t="s">
        <v>29</v>
      </c>
      <c r="R398" t="s">
        <v>28</v>
      </c>
    </row>
    <row r="399" spans="1:18" x14ac:dyDescent="0.25">
      <c r="A399" t="str">
        <f>"18017"</f>
        <v>18017</v>
      </c>
      <c r="B399" t="str">
        <f>"01000"</f>
        <v>01000</v>
      </c>
      <c r="C399" t="str">
        <f>"1300"</f>
        <v>1300</v>
      </c>
      <c r="D399" t="str">
        <f>"18017"</f>
        <v>18017</v>
      </c>
      <c r="E399" t="s">
        <v>545</v>
      </c>
      <c r="F399" t="s">
        <v>36</v>
      </c>
      <c r="G399" t="str">
        <f>""</f>
        <v/>
      </c>
      <c r="H399" t="str">
        <f>" 00"</f>
        <v xml:space="preserve"> 00</v>
      </c>
      <c r="I399">
        <v>0.01</v>
      </c>
      <c r="J399">
        <v>9999999.9900000002</v>
      </c>
      <c r="K399" t="s">
        <v>27</v>
      </c>
      <c r="L399" t="s">
        <v>75</v>
      </c>
      <c r="M399" t="s">
        <v>28</v>
      </c>
      <c r="P399" t="s">
        <v>29</v>
      </c>
      <c r="Q399" t="s">
        <v>29</v>
      </c>
      <c r="R399" t="s">
        <v>37</v>
      </c>
    </row>
    <row r="400" spans="1:18" x14ac:dyDescent="0.25">
      <c r="A400" t="str">
        <f>"18032"</f>
        <v>18032</v>
      </c>
      <c r="B400" t="str">
        <f>"01400"</f>
        <v>01400</v>
      </c>
      <c r="C400" t="str">
        <f>"1300"</f>
        <v>1300</v>
      </c>
      <c r="D400" t="str">
        <f>"18032"</f>
        <v>18032</v>
      </c>
      <c r="E400" t="s">
        <v>547</v>
      </c>
      <c r="F400" t="s">
        <v>110</v>
      </c>
      <c r="G400" t="str">
        <f>""</f>
        <v/>
      </c>
      <c r="H400" t="str">
        <f>" 00"</f>
        <v xml:space="preserve"> 00</v>
      </c>
      <c r="I400">
        <v>0.01</v>
      </c>
      <c r="J400">
        <v>9999999.9900000002</v>
      </c>
      <c r="K400" t="s">
        <v>56</v>
      </c>
      <c r="L400" t="s">
        <v>57</v>
      </c>
      <c r="M400" t="s">
        <v>58</v>
      </c>
      <c r="P400" t="s">
        <v>29</v>
      </c>
      <c r="Q400" t="s">
        <v>29</v>
      </c>
      <c r="R400" t="s">
        <v>59</v>
      </c>
    </row>
    <row r="401" spans="1:18" x14ac:dyDescent="0.25">
      <c r="A401" t="str">
        <f>"18050"</f>
        <v>18050</v>
      </c>
      <c r="B401" t="str">
        <f>"01370"</f>
        <v>01370</v>
      </c>
      <c r="C401" t="str">
        <f>"1300"</f>
        <v>1300</v>
      </c>
      <c r="D401" t="str">
        <f>"18050"</f>
        <v>18050</v>
      </c>
      <c r="E401" t="s">
        <v>554</v>
      </c>
      <c r="F401" t="s">
        <v>100</v>
      </c>
      <c r="G401" t="str">
        <f>""</f>
        <v/>
      </c>
      <c r="H401" t="str">
        <f>" 00"</f>
        <v xml:space="preserve"> 00</v>
      </c>
      <c r="I401">
        <v>0.01</v>
      </c>
      <c r="J401">
        <v>9999999.9900000002</v>
      </c>
      <c r="K401" t="s">
        <v>101</v>
      </c>
      <c r="L401" t="s">
        <v>56</v>
      </c>
      <c r="M401" t="s">
        <v>57</v>
      </c>
      <c r="N401" t="s">
        <v>58</v>
      </c>
      <c r="P401" t="s">
        <v>29</v>
      </c>
      <c r="Q401" t="s">
        <v>29</v>
      </c>
      <c r="R401" t="s">
        <v>59</v>
      </c>
    </row>
    <row r="402" spans="1:18" x14ac:dyDescent="0.25">
      <c r="A402" t="str">
        <f>"18063"</f>
        <v>18063</v>
      </c>
      <c r="B402" t="str">
        <f>"01370"</f>
        <v>01370</v>
      </c>
      <c r="C402" t="str">
        <f>"1300"</f>
        <v>1300</v>
      </c>
      <c r="D402" t="str">
        <f>"18063"</f>
        <v>18063</v>
      </c>
      <c r="E402" t="s">
        <v>577</v>
      </c>
      <c r="F402" t="s">
        <v>100</v>
      </c>
      <c r="G402" t="str">
        <f>""</f>
        <v/>
      </c>
      <c r="H402" t="str">
        <f>" 00"</f>
        <v xml:space="preserve"> 00</v>
      </c>
      <c r="I402">
        <v>0.01</v>
      </c>
      <c r="J402">
        <v>9999999.9900000002</v>
      </c>
      <c r="K402" t="s">
        <v>56</v>
      </c>
      <c r="L402" t="s">
        <v>101</v>
      </c>
      <c r="M402" t="s">
        <v>57</v>
      </c>
      <c r="N402" t="s">
        <v>58</v>
      </c>
      <c r="P402" t="s">
        <v>29</v>
      </c>
      <c r="Q402" t="s">
        <v>29</v>
      </c>
      <c r="R402" t="s">
        <v>101</v>
      </c>
    </row>
    <row r="403" spans="1:18" x14ac:dyDescent="0.25">
      <c r="A403" t="str">
        <f>"18065"</f>
        <v>18065</v>
      </c>
      <c r="B403" t="str">
        <f>"01400"</f>
        <v>01400</v>
      </c>
      <c r="C403" t="str">
        <f>"1300"</f>
        <v>1300</v>
      </c>
      <c r="D403" t="str">
        <f>"18065"</f>
        <v>18065</v>
      </c>
      <c r="E403" t="s">
        <v>579</v>
      </c>
      <c r="F403" t="s">
        <v>110</v>
      </c>
      <c r="G403" t="str">
        <f>""</f>
        <v/>
      </c>
      <c r="H403" t="str">
        <f>" 00"</f>
        <v xml:space="preserve"> 00</v>
      </c>
      <c r="I403">
        <v>0.01</v>
      </c>
      <c r="J403">
        <v>9999999.9900000002</v>
      </c>
      <c r="K403" t="s">
        <v>56</v>
      </c>
      <c r="L403" t="s">
        <v>57</v>
      </c>
      <c r="M403" t="s">
        <v>58</v>
      </c>
      <c r="P403" t="s">
        <v>29</v>
      </c>
      <c r="Q403" t="s">
        <v>29</v>
      </c>
      <c r="R403" t="s">
        <v>59</v>
      </c>
    </row>
    <row r="404" spans="1:18" x14ac:dyDescent="0.25">
      <c r="A404" t="str">
        <f>"18067"</f>
        <v>18067</v>
      </c>
      <c r="B404" t="str">
        <f>"01000"</f>
        <v>01000</v>
      </c>
      <c r="C404" t="str">
        <f>"1300"</f>
        <v>1300</v>
      </c>
      <c r="D404" t="str">
        <f>"18067"</f>
        <v>18067</v>
      </c>
      <c r="E404" t="s">
        <v>580</v>
      </c>
      <c r="F404" t="s">
        <v>36</v>
      </c>
      <c r="G404" t="str">
        <f>""</f>
        <v/>
      </c>
      <c r="H404" t="str">
        <f>" 00"</f>
        <v xml:space="preserve"> 00</v>
      </c>
      <c r="I404">
        <v>0.01</v>
      </c>
      <c r="J404">
        <v>9999999.9900000002</v>
      </c>
      <c r="K404" t="s">
        <v>27</v>
      </c>
      <c r="L404" t="s">
        <v>75</v>
      </c>
      <c r="P404" t="s">
        <v>29</v>
      </c>
      <c r="Q404" t="s">
        <v>29</v>
      </c>
      <c r="R404" t="s">
        <v>76</v>
      </c>
    </row>
    <row r="405" spans="1:18" x14ac:dyDescent="0.25">
      <c r="A405" t="str">
        <f>"18068"</f>
        <v>18068</v>
      </c>
      <c r="B405" t="str">
        <f>"01000"</f>
        <v>01000</v>
      </c>
      <c r="C405" t="str">
        <f>"1300"</f>
        <v>1300</v>
      </c>
      <c r="D405" t="str">
        <f>"18068"</f>
        <v>18068</v>
      </c>
      <c r="E405" t="s">
        <v>581</v>
      </c>
      <c r="F405" t="s">
        <v>36</v>
      </c>
      <c r="G405" t="str">
        <f>""</f>
        <v/>
      </c>
      <c r="H405" t="str">
        <f>" 00"</f>
        <v xml:space="preserve"> 00</v>
      </c>
      <c r="I405">
        <v>0.01</v>
      </c>
      <c r="J405">
        <v>9999999.9900000002</v>
      </c>
      <c r="K405" t="s">
        <v>27</v>
      </c>
      <c r="L405" t="s">
        <v>75</v>
      </c>
      <c r="P405" t="s">
        <v>29</v>
      </c>
      <c r="Q405" t="s">
        <v>29</v>
      </c>
      <c r="R405" t="s">
        <v>76</v>
      </c>
    </row>
    <row r="406" spans="1:18" x14ac:dyDescent="0.25">
      <c r="A406" t="str">
        <f>"18080"</f>
        <v>18080</v>
      </c>
      <c r="B406" t="str">
        <f>"01285"</f>
        <v>01285</v>
      </c>
      <c r="C406" t="str">
        <f>"1700"</f>
        <v>1700</v>
      </c>
      <c r="D406" t="str">
        <f>"18080"</f>
        <v>18080</v>
      </c>
      <c r="E406" t="s">
        <v>584</v>
      </c>
      <c r="F406" t="s">
        <v>82</v>
      </c>
      <c r="G406" t="str">
        <f>""</f>
        <v/>
      </c>
      <c r="H406" t="str">
        <f>" 00"</f>
        <v xml:space="preserve"> 00</v>
      </c>
      <c r="I406">
        <v>0.01</v>
      </c>
      <c r="J406">
        <v>9999999.9900000002</v>
      </c>
      <c r="K406" t="s">
        <v>27</v>
      </c>
      <c r="L406" t="s">
        <v>83</v>
      </c>
      <c r="P406" t="s">
        <v>29</v>
      </c>
      <c r="Q406" t="s">
        <v>29</v>
      </c>
      <c r="R406" t="s">
        <v>28</v>
      </c>
    </row>
    <row r="407" spans="1:18" x14ac:dyDescent="0.25">
      <c r="A407" t="str">
        <f>"18082"</f>
        <v>18082</v>
      </c>
      <c r="B407" t="str">
        <f>"01330"</f>
        <v>01330</v>
      </c>
      <c r="C407" t="str">
        <f>"1200"</f>
        <v>1200</v>
      </c>
      <c r="D407" t="str">
        <f>"18082"</f>
        <v>18082</v>
      </c>
      <c r="E407" t="s">
        <v>587</v>
      </c>
      <c r="F407" t="s">
        <v>97</v>
      </c>
      <c r="G407" t="str">
        <f>""</f>
        <v/>
      </c>
      <c r="H407" t="str">
        <f>" 00"</f>
        <v xml:space="preserve"> 00</v>
      </c>
      <c r="I407">
        <v>0.01</v>
      </c>
      <c r="J407">
        <v>9999999.9900000002</v>
      </c>
      <c r="K407" t="s">
        <v>86</v>
      </c>
      <c r="L407" t="s">
        <v>87</v>
      </c>
      <c r="M407" t="s">
        <v>88</v>
      </c>
      <c r="P407" t="s">
        <v>29</v>
      </c>
      <c r="Q407" t="s">
        <v>29</v>
      </c>
      <c r="R407" t="s">
        <v>88</v>
      </c>
    </row>
    <row r="408" spans="1:18" x14ac:dyDescent="0.25">
      <c r="A408" t="str">
        <f>"18090"</f>
        <v>18090</v>
      </c>
      <c r="B408" t="str">
        <f>"01225"</f>
        <v>01225</v>
      </c>
      <c r="C408" t="str">
        <f>"1300"</f>
        <v>1300</v>
      </c>
      <c r="D408" t="str">
        <f>"18090"</f>
        <v>18090</v>
      </c>
      <c r="E408" t="s">
        <v>589</v>
      </c>
      <c r="F408" t="s">
        <v>60</v>
      </c>
      <c r="G408" t="str">
        <f>""</f>
        <v/>
      </c>
      <c r="H408" t="str">
        <f>" 00"</f>
        <v xml:space="preserve"> 00</v>
      </c>
      <c r="I408">
        <v>0.01</v>
      </c>
      <c r="J408">
        <v>9999999.9900000002</v>
      </c>
      <c r="K408" t="s">
        <v>53</v>
      </c>
      <c r="L408" t="s">
        <v>27</v>
      </c>
      <c r="P408" t="s">
        <v>29</v>
      </c>
      <c r="Q408" t="s">
        <v>29</v>
      </c>
      <c r="R408" t="s">
        <v>61</v>
      </c>
    </row>
    <row r="409" spans="1:18" x14ac:dyDescent="0.25">
      <c r="A409" t="str">
        <f>"18092"</f>
        <v>18092</v>
      </c>
      <c r="B409" t="str">
        <f>"05151"</f>
        <v>05151</v>
      </c>
      <c r="C409" t="str">
        <f>"1100"</f>
        <v>1100</v>
      </c>
      <c r="D409" t="str">
        <f>"05151A"</f>
        <v>05151A</v>
      </c>
      <c r="E409" t="s">
        <v>590</v>
      </c>
      <c r="F409" t="s">
        <v>590</v>
      </c>
      <c r="G409" t="str">
        <f>""</f>
        <v/>
      </c>
      <c r="H409" t="str">
        <f>" 00"</f>
        <v xml:space="preserve"> 00</v>
      </c>
      <c r="I409">
        <v>0.01</v>
      </c>
      <c r="J409">
        <v>9999999.9900000002</v>
      </c>
      <c r="K409" t="s">
        <v>376</v>
      </c>
      <c r="L409" t="s">
        <v>378</v>
      </c>
      <c r="P409" t="s">
        <v>29</v>
      </c>
      <c r="Q409" t="s">
        <v>29</v>
      </c>
      <c r="R409" t="s">
        <v>377</v>
      </c>
    </row>
    <row r="410" spans="1:18" x14ac:dyDescent="0.25">
      <c r="A410" t="str">
        <f>"18092"</f>
        <v>18092</v>
      </c>
      <c r="B410" t="str">
        <f>"05152"</f>
        <v>05152</v>
      </c>
      <c r="C410" t="str">
        <f>"1700"</f>
        <v>1700</v>
      </c>
      <c r="D410" t="str">
        <f>"05152A"</f>
        <v>05152A</v>
      </c>
      <c r="E410" t="s">
        <v>590</v>
      </c>
      <c r="F410" t="s">
        <v>591</v>
      </c>
      <c r="G410" t="str">
        <f>""</f>
        <v/>
      </c>
      <c r="H410" t="str">
        <f>" 00"</f>
        <v xml:space="preserve"> 00</v>
      </c>
      <c r="I410">
        <v>0.01</v>
      </c>
      <c r="J410">
        <v>9999999.9900000002</v>
      </c>
      <c r="K410" t="s">
        <v>376</v>
      </c>
      <c r="L410" t="s">
        <v>378</v>
      </c>
      <c r="P410" t="s">
        <v>29</v>
      </c>
      <c r="Q410" t="s">
        <v>29</v>
      </c>
      <c r="R410" t="s">
        <v>377</v>
      </c>
    </row>
    <row r="411" spans="1:18" x14ac:dyDescent="0.25">
      <c r="A411" t="str">
        <f>"18095"</f>
        <v>18095</v>
      </c>
      <c r="B411" t="str">
        <f>"01400"</f>
        <v>01400</v>
      </c>
      <c r="C411" t="str">
        <f>"1600"</f>
        <v>1600</v>
      </c>
      <c r="D411" t="str">
        <f>"18095"</f>
        <v>18095</v>
      </c>
      <c r="E411" t="s">
        <v>592</v>
      </c>
      <c r="F411" t="s">
        <v>110</v>
      </c>
      <c r="G411" t="str">
        <f>""</f>
        <v/>
      </c>
      <c r="H411" t="str">
        <f>" 00"</f>
        <v xml:space="preserve"> 00</v>
      </c>
      <c r="I411">
        <v>0.01</v>
      </c>
      <c r="J411">
        <v>9999999.9900000002</v>
      </c>
      <c r="K411" t="s">
        <v>56</v>
      </c>
      <c r="L411" t="s">
        <v>57</v>
      </c>
      <c r="M411" t="s">
        <v>58</v>
      </c>
      <c r="P411" t="s">
        <v>29</v>
      </c>
      <c r="Q411" t="s">
        <v>29</v>
      </c>
      <c r="R411" t="s">
        <v>59</v>
      </c>
    </row>
    <row r="412" spans="1:18" x14ac:dyDescent="0.25">
      <c r="A412" t="str">
        <f>"18100"</f>
        <v>18100</v>
      </c>
      <c r="B412" t="str">
        <f>"01225"</f>
        <v>01225</v>
      </c>
      <c r="C412" t="str">
        <f>"1300"</f>
        <v>1300</v>
      </c>
      <c r="D412" t="str">
        <f>"18100"</f>
        <v>18100</v>
      </c>
      <c r="E412" t="s">
        <v>593</v>
      </c>
      <c r="F412" t="s">
        <v>60</v>
      </c>
      <c r="G412" t="str">
        <f>""</f>
        <v/>
      </c>
      <c r="H412" t="str">
        <f>" 00"</f>
        <v xml:space="preserve"> 00</v>
      </c>
      <c r="I412">
        <v>0.01</v>
      </c>
      <c r="J412">
        <v>9999999.9900000002</v>
      </c>
      <c r="K412" t="s">
        <v>53</v>
      </c>
      <c r="L412" t="s">
        <v>27</v>
      </c>
      <c r="P412" t="s">
        <v>29</v>
      </c>
      <c r="Q412" t="s">
        <v>29</v>
      </c>
      <c r="R412" t="s">
        <v>53</v>
      </c>
    </row>
    <row r="413" spans="1:18" x14ac:dyDescent="0.25">
      <c r="A413" t="str">
        <f>"18103"</f>
        <v>18103</v>
      </c>
      <c r="B413" t="str">
        <f>"01300"</f>
        <v>01300</v>
      </c>
      <c r="C413" t="str">
        <f>"1600"</f>
        <v>1600</v>
      </c>
      <c r="D413" t="str">
        <f>"18103"</f>
        <v>18103</v>
      </c>
      <c r="E413" t="s">
        <v>595</v>
      </c>
      <c r="F413" t="s">
        <v>85</v>
      </c>
      <c r="G413" t="str">
        <f>""</f>
        <v/>
      </c>
      <c r="H413" t="str">
        <f>" 00"</f>
        <v xml:space="preserve"> 00</v>
      </c>
      <c r="I413">
        <v>0.01</v>
      </c>
      <c r="J413">
        <v>9999999.9900000002</v>
      </c>
      <c r="K413" t="s">
        <v>86</v>
      </c>
      <c r="L413" t="s">
        <v>87</v>
      </c>
      <c r="M413" t="s">
        <v>88</v>
      </c>
      <c r="P413" t="s">
        <v>29</v>
      </c>
      <c r="Q413" t="s">
        <v>29</v>
      </c>
      <c r="R413" t="s">
        <v>88</v>
      </c>
    </row>
    <row r="414" spans="1:18" x14ac:dyDescent="0.25">
      <c r="A414" t="str">
        <f>"18110"</f>
        <v>18110</v>
      </c>
      <c r="B414" t="str">
        <f>"01320"</f>
        <v>01320</v>
      </c>
      <c r="C414" t="str">
        <f>"1600"</f>
        <v>1600</v>
      </c>
      <c r="D414" t="str">
        <f>"18110"</f>
        <v>18110</v>
      </c>
      <c r="E414" t="s">
        <v>604</v>
      </c>
      <c r="F414" t="s">
        <v>94</v>
      </c>
      <c r="G414" t="str">
        <f>""</f>
        <v/>
      </c>
      <c r="H414" t="str">
        <f>" 00"</f>
        <v xml:space="preserve"> 00</v>
      </c>
      <c r="I414">
        <v>0.01</v>
      </c>
      <c r="J414">
        <v>9999999.9900000002</v>
      </c>
      <c r="K414" t="s">
        <v>86</v>
      </c>
      <c r="L414" t="s">
        <v>87</v>
      </c>
      <c r="M414" t="s">
        <v>88</v>
      </c>
      <c r="P414" t="s">
        <v>29</v>
      </c>
      <c r="Q414" t="s">
        <v>29</v>
      </c>
      <c r="R414" t="s">
        <v>89</v>
      </c>
    </row>
    <row r="415" spans="1:18" x14ac:dyDescent="0.25">
      <c r="A415" t="str">
        <f>"18125"</f>
        <v>18125</v>
      </c>
      <c r="B415" t="str">
        <f>"01620"</f>
        <v>01620</v>
      </c>
      <c r="C415" t="str">
        <f>"1600"</f>
        <v>1600</v>
      </c>
      <c r="D415" t="str">
        <f>"18125"</f>
        <v>18125</v>
      </c>
      <c r="E415" t="s">
        <v>609</v>
      </c>
      <c r="F415" t="s">
        <v>133</v>
      </c>
      <c r="G415" t="str">
        <f>""</f>
        <v/>
      </c>
      <c r="H415" t="str">
        <f>" 00"</f>
        <v xml:space="preserve"> 00</v>
      </c>
      <c r="I415">
        <v>0.01</v>
      </c>
      <c r="J415">
        <v>9999999.9900000002</v>
      </c>
      <c r="K415" t="s">
        <v>56</v>
      </c>
      <c r="L415" t="s">
        <v>57</v>
      </c>
      <c r="M415" t="s">
        <v>58</v>
      </c>
      <c r="N415" t="s">
        <v>134</v>
      </c>
      <c r="P415" t="s">
        <v>29</v>
      </c>
      <c r="Q415" t="s">
        <v>29</v>
      </c>
      <c r="R415" t="s">
        <v>59</v>
      </c>
    </row>
    <row r="416" spans="1:18" x14ac:dyDescent="0.25">
      <c r="A416" t="str">
        <f>"18126"</f>
        <v>18126</v>
      </c>
      <c r="B416" t="str">
        <f>"01000"</f>
        <v>01000</v>
      </c>
      <c r="C416" t="str">
        <f>"1100"</f>
        <v>1100</v>
      </c>
      <c r="D416" t="str">
        <f>"18126"</f>
        <v>18126</v>
      </c>
      <c r="E416" t="s">
        <v>610</v>
      </c>
      <c r="F416" t="s">
        <v>36</v>
      </c>
      <c r="G416" t="str">
        <f>""</f>
        <v/>
      </c>
      <c r="H416" t="str">
        <f>" 00"</f>
        <v xml:space="preserve"> 00</v>
      </c>
      <c r="I416">
        <v>0.01</v>
      </c>
      <c r="J416">
        <v>9999999.9900000002</v>
      </c>
      <c r="K416" t="s">
        <v>27</v>
      </c>
      <c r="L416" t="s">
        <v>611</v>
      </c>
      <c r="M416" t="s">
        <v>28</v>
      </c>
      <c r="P416" t="s">
        <v>29</v>
      </c>
      <c r="Q416" t="s">
        <v>29</v>
      </c>
      <c r="R416" t="s">
        <v>37</v>
      </c>
    </row>
    <row r="417" spans="1:18" x14ac:dyDescent="0.25">
      <c r="A417" t="str">
        <f>"18127"</f>
        <v>18127</v>
      </c>
      <c r="B417" t="str">
        <f>"01580"</f>
        <v>01580</v>
      </c>
      <c r="C417" t="str">
        <f>"1300"</f>
        <v>1300</v>
      </c>
      <c r="D417" t="str">
        <f>"18127"</f>
        <v>18127</v>
      </c>
      <c r="E417" t="s">
        <v>612</v>
      </c>
      <c r="F417" t="s">
        <v>130</v>
      </c>
      <c r="G417" t="str">
        <f>""</f>
        <v/>
      </c>
      <c r="H417" t="str">
        <f>" 00"</f>
        <v xml:space="preserve"> 00</v>
      </c>
      <c r="I417">
        <v>0.01</v>
      </c>
      <c r="J417">
        <v>9999999.9900000002</v>
      </c>
      <c r="K417" t="s">
        <v>56</v>
      </c>
      <c r="L417" t="s">
        <v>57</v>
      </c>
      <c r="M417" t="s">
        <v>58</v>
      </c>
      <c r="P417" t="s">
        <v>29</v>
      </c>
      <c r="Q417" t="s">
        <v>29</v>
      </c>
      <c r="R417" t="s">
        <v>59</v>
      </c>
    </row>
    <row r="418" spans="1:18" x14ac:dyDescent="0.25">
      <c r="A418" t="str">
        <f>"18130"</f>
        <v>18130</v>
      </c>
      <c r="B418" t="str">
        <f>"05150"</f>
        <v>05150</v>
      </c>
      <c r="C418" t="str">
        <f>"1400"</f>
        <v>1400</v>
      </c>
      <c r="D418" t="str">
        <f>"18130"</f>
        <v>18130</v>
      </c>
      <c r="E418" t="s">
        <v>614</v>
      </c>
      <c r="F418" t="s">
        <v>375</v>
      </c>
      <c r="G418" t="str">
        <f>""</f>
        <v/>
      </c>
      <c r="H418" t="str">
        <f>" 00"</f>
        <v xml:space="preserve"> 00</v>
      </c>
      <c r="I418">
        <v>0.01</v>
      </c>
      <c r="J418">
        <v>9999999.9900000002</v>
      </c>
      <c r="K418" t="s">
        <v>376</v>
      </c>
      <c r="L418" t="s">
        <v>615</v>
      </c>
      <c r="P418" t="s">
        <v>29</v>
      </c>
      <c r="Q418" t="s">
        <v>29</v>
      </c>
      <c r="R418" t="s">
        <v>377</v>
      </c>
    </row>
    <row r="419" spans="1:18" x14ac:dyDescent="0.25">
      <c r="A419" t="str">
        <f>"18131"</f>
        <v>18131</v>
      </c>
      <c r="B419" t="str">
        <f>"01400"</f>
        <v>01400</v>
      </c>
      <c r="C419" t="str">
        <f>"1600"</f>
        <v>1600</v>
      </c>
      <c r="D419" t="str">
        <f>"18131"</f>
        <v>18131</v>
      </c>
      <c r="E419" t="s">
        <v>616</v>
      </c>
      <c r="F419" t="s">
        <v>110</v>
      </c>
      <c r="G419" t="str">
        <f>""</f>
        <v/>
      </c>
      <c r="H419" t="str">
        <f>" 00"</f>
        <v xml:space="preserve"> 00</v>
      </c>
      <c r="I419">
        <v>0.01</v>
      </c>
      <c r="J419">
        <v>9999999.9900000002</v>
      </c>
      <c r="K419" t="s">
        <v>56</v>
      </c>
      <c r="L419" t="s">
        <v>57</v>
      </c>
      <c r="M419" t="s">
        <v>58</v>
      </c>
      <c r="P419" t="s">
        <v>29</v>
      </c>
      <c r="Q419" t="s">
        <v>29</v>
      </c>
      <c r="R419" t="s">
        <v>59</v>
      </c>
    </row>
    <row r="420" spans="1:18" x14ac:dyDescent="0.25">
      <c r="A420" t="str">
        <f>"18132"</f>
        <v>18132</v>
      </c>
      <c r="B420" t="str">
        <f>"01545"</f>
        <v>01545</v>
      </c>
      <c r="C420" t="str">
        <f>"1600"</f>
        <v>1600</v>
      </c>
      <c r="D420" t="str">
        <f>"18132"</f>
        <v>18132</v>
      </c>
      <c r="E420" t="s">
        <v>617</v>
      </c>
      <c r="F420" t="s">
        <v>126</v>
      </c>
      <c r="G420" t="str">
        <f>""</f>
        <v/>
      </c>
      <c r="H420" t="str">
        <f>" 00"</f>
        <v xml:space="preserve"> 00</v>
      </c>
      <c r="I420">
        <v>0.01</v>
      </c>
      <c r="J420">
        <v>9999999.9900000002</v>
      </c>
      <c r="K420" t="s">
        <v>56</v>
      </c>
      <c r="L420" t="s">
        <v>57</v>
      </c>
      <c r="M420" t="s">
        <v>58</v>
      </c>
      <c r="P420" t="s">
        <v>29</v>
      </c>
      <c r="Q420" t="s">
        <v>29</v>
      </c>
      <c r="R420" t="s">
        <v>59</v>
      </c>
    </row>
    <row r="421" spans="1:18" x14ac:dyDescent="0.25">
      <c r="A421" t="str">
        <f>"18133"</f>
        <v>18133</v>
      </c>
      <c r="B421" t="str">
        <f>"01400"</f>
        <v>01400</v>
      </c>
      <c r="C421" t="str">
        <f>"1300"</f>
        <v>1300</v>
      </c>
      <c r="D421" t="str">
        <f>"18133"</f>
        <v>18133</v>
      </c>
      <c r="E421" t="s">
        <v>618</v>
      </c>
      <c r="F421" t="s">
        <v>110</v>
      </c>
      <c r="G421" t="str">
        <f>""</f>
        <v/>
      </c>
      <c r="H421" t="str">
        <f>" 00"</f>
        <v xml:space="preserve"> 00</v>
      </c>
      <c r="I421">
        <v>0.01</v>
      </c>
      <c r="J421">
        <v>9999999.9900000002</v>
      </c>
      <c r="K421" t="s">
        <v>56</v>
      </c>
      <c r="L421" t="s">
        <v>57</v>
      </c>
      <c r="M421" t="s">
        <v>58</v>
      </c>
      <c r="P421" t="s">
        <v>29</v>
      </c>
      <c r="Q421" t="s">
        <v>29</v>
      </c>
      <c r="R421" t="s">
        <v>59</v>
      </c>
    </row>
    <row r="422" spans="1:18" x14ac:dyDescent="0.25">
      <c r="A422" t="str">
        <f>"18134"</f>
        <v>18134</v>
      </c>
      <c r="B422" t="str">
        <f>"01400"</f>
        <v>01400</v>
      </c>
      <c r="C422" t="str">
        <f>"1700"</f>
        <v>1700</v>
      </c>
      <c r="D422" t="str">
        <f>"18134"</f>
        <v>18134</v>
      </c>
      <c r="E422" t="s">
        <v>619</v>
      </c>
      <c r="F422" t="s">
        <v>110</v>
      </c>
      <c r="G422" t="str">
        <f>""</f>
        <v/>
      </c>
      <c r="H422" t="str">
        <f>" 00"</f>
        <v xml:space="preserve"> 00</v>
      </c>
      <c r="I422">
        <v>0.01</v>
      </c>
      <c r="J422">
        <v>9999999.9900000002</v>
      </c>
      <c r="K422" t="s">
        <v>56</v>
      </c>
      <c r="L422" t="s">
        <v>57</v>
      </c>
      <c r="M422" t="s">
        <v>58</v>
      </c>
      <c r="P422" t="s">
        <v>29</v>
      </c>
      <c r="Q422" t="s">
        <v>29</v>
      </c>
      <c r="R422" t="s">
        <v>59</v>
      </c>
    </row>
    <row r="423" spans="1:18" x14ac:dyDescent="0.25">
      <c r="A423" t="str">
        <f>"18501"</f>
        <v>18501</v>
      </c>
      <c r="B423" t="str">
        <f>"01400"</f>
        <v>01400</v>
      </c>
      <c r="C423" t="str">
        <f>"1300"</f>
        <v>1300</v>
      </c>
      <c r="D423" t="str">
        <f>""</f>
        <v/>
      </c>
      <c r="E423" t="s">
        <v>620</v>
      </c>
      <c r="F423" t="s">
        <v>110</v>
      </c>
      <c r="G423" t="str">
        <f>""</f>
        <v/>
      </c>
      <c r="H423" t="str">
        <f>" 00"</f>
        <v xml:space="preserve"> 00</v>
      </c>
      <c r="I423">
        <v>0.01</v>
      </c>
      <c r="J423">
        <v>9999999.9900000002</v>
      </c>
      <c r="K423" t="s">
        <v>56</v>
      </c>
      <c r="L423" t="s">
        <v>57</v>
      </c>
      <c r="M423" t="s">
        <v>58</v>
      </c>
      <c r="P423" t="s">
        <v>29</v>
      </c>
      <c r="Q423" t="s">
        <v>29</v>
      </c>
      <c r="R423" t="s">
        <v>59</v>
      </c>
    </row>
    <row r="424" spans="1:18" x14ac:dyDescent="0.25">
      <c r="A424" t="str">
        <f>"18504"</f>
        <v>18504</v>
      </c>
      <c r="B424" t="str">
        <f>"01300"</f>
        <v>01300</v>
      </c>
      <c r="C424" t="str">
        <f>"1300"</f>
        <v>1300</v>
      </c>
      <c r="D424" t="str">
        <f>""</f>
        <v/>
      </c>
      <c r="E424" t="s">
        <v>623</v>
      </c>
      <c r="F424" t="s">
        <v>85</v>
      </c>
      <c r="G424" t="str">
        <f>""</f>
        <v/>
      </c>
      <c r="H424" t="str">
        <f>" 00"</f>
        <v xml:space="preserve"> 00</v>
      </c>
      <c r="I424">
        <v>0.01</v>
      </c>
      <c r="J424">
        <v>9999999.9900000002</v>
      </c>
      <c r="K424" t="s">
        <v>86</v>
      </c>
      <c r="L424" t="s">
        <v>87</v>
      </c>
      <c r="M424" t="s">
        <v>88</v>
      </c>
      <c r="P424" t="s">
        <v>29</v>
      </c>
      <c r="Q424" t="s">
        <v>29</v>
      </c>
      <c r="R424" t="s">
        <v>89</v>
      </c>
    </row>
    <row r="425" spans="1:18" x14ac:dyDescent="0.25">
      <c r="A425" t="str">
        <f>"18506"</f>
        <v>18506</v>
      </c>
      <c r="B425" t="str">
        <f>"01370"</f>
        <v>01370</v>
      </c>
      <c r="C425" t="str">
        <f>"1300"</f>
        <v>1300</v>
      </c>
      <c r="D425" t="str">
        <f>""</f>
        <v/>
      </c>
      <c r="E425" t="s">
        <v>624</v>
      </c>
      <c r="F425" t="s">
        <v>100</v>
      </c>
      <c r="G425" t="str">
        <f>""</f>
        <v/>
      </c>
      <c r="H425" t="str">
        <f>" 00"</f>
        <v xml:space="preserve"> 00</v>
      </c>
      <c r="I425">
        <v>0.01</v>
      </c>
      <c r="J425">
        <v>9999999.9900000002</v>
      </c>
      <c r="K425" t="s">
        <v>56</v>
      </c>
      <c r="L425" t="s">
        <v>101</v>
      </c>
      <c r="M425" t="s">
        <v>57</v>
      </c>
      <c r="N425" t="s">
        <v>58</v>
      </c>
      <c r="P425" t="s">
        <v>29</v>
      </c>
      <c r="Q425" t="s">
        <v>29</v>
      </c>
      <c r="R425" t="s">
        <v>101</v>
      </c>
    </row>
    <row r="426" spans="1:18" x14ac:dyDescent="0.25">
      <c r="A426" t="str">
        <f>"18508"</f>
        <v>18508</v>
      </c>
      <c r="B426" t="str">
        <f>"01230"</f>
        <v>01230</v>
      </c>
      <c r="C426" t="str">
        <f>"1300"</f>
        <v>1300</v>
      </c>
      <c r="D426" t="str">
        <f>""</f>
        <v/>
      </c>
      <c r="E426" t="s">
        <v>626</v>
      </c>
      <c r="F426" t="s">
        <v>62</v>
      </c>
      <c r="G426" t="str">
        <f>""</f>
        <v/>
      </c>
      <c r="H426" t="str">
        <f>" 00"</f>
        <v xml:space="preserve"> 00</v>
      </c>
      <c r="I426">
        <v>0.01</v>
      </c>
      <c r="J426">
        <v>9999999.9900000002</v>
      </c>
      <c r="K426" t="s">
        <v>63</v>
      </c>
      <c r="L426" t="s">
        <v>65</v>
      </c>
      <c r="P426" t="s">
        <v>29</v>
      </c>
      <c r="Q426" t="s">
        <v>29</v>
      </c>
      <c r="R426" t="s">
        <v>66</v>
      </c>
    </row>
    <row r="427" spans="1:18" x14ac:dyDescent="0.25">
      <c r="A427" t="str">
        <f>"18509"</f>
        <v>18509</v>
      </c>
      <c r="B427" t="str">
        <f>"01241"</f>
        <v>01241</v>
      </c>
      <c r="C427" t="str">
        <f>"1300"</f>
        <v>1300</v>
      </c>
      <c r="D427" t="str">
        <f>""</f>
        <v/>
      </c>
      <c r="E427" t="s">
        <v>627</v>
      </c>
      <c r="F427" t="s">
        <v>70</v>
      </c>
      <c r="G427" t="str">
        <f>""</f>
        <v/>
      </c>
      <c r="H427" t="str">
        <f>" 00"</f>
        <v xml:space="preserve"> 00</v>
      </c>
      <c r="I427">
        <v>0.01</v>
      </c>
      <c r="J427">
        <v>9999999.9900000002</v>
      </c>
      <c r="K427" t="s">
        <v>71</v>
      </c>
      <c r="L427" t="s">
        <v>27</v>
      </c>
      <c r="M427" t="s">
        <v>72</v>
      </c>
      <c r="P427" t="s">
        <v>29</v>
      </c>
      <c r="Q427" t="s">
        <v>29</v>
      </c>
      <c r="R427" t="s">
        <v>28</v>
      </c>
    </row>
    <row r="428" spans="1:18" x14ac:dyDescent="0.25">
      <c r="A428" t="str">
        <f>"18520"</f>
        <v>18520</v>
      </c>
      <c r="B428" t="str">
        <f>"01260"</f>
        <v>01260</v>
      </c>
      <c r="C428" t="str">
        <f>"1300"</f>
        <v>1300</v>
      </c>
      <c r="D428" t="str">
        <f>""</f>
        <v/>
      </c>
      <c r="E428" t="s">
        <v>636</v>
      </c>
      <c r="F428" t="s">
        <v>77</v>
      </c>
      <c r="G428" t="str">
        <f>""</f>
        <v/>
      </c>
      <c r="H428" t="str">
        <f>" 00"</f>
        <v xml:space="preserve"> 00</v>
      </c>
      <c r="I428">
        <v>0.01</v>
      </c>
      <c r="J428">
        <v>9999999.9900000002</v>
      </c>
      <c r="K428" t="s">
        <v>27</v>
      </c>
      <c r="L428" t="s">
        <v>28</v>
      </c>
      <c r="P428" t="s">
        <v>29</v>
      </c>
      <c r="Q428" t="s">
        <v>29</v>
      </c>
      <c r="R428" t="s">
        <v>28</v>
      </c>
    </row>
    <row r="429" spans="1:18" x14ac:dyDescent="0.25">
      <c r="A429" t="str">
        <f>"18521"</f>
        <v>18521</v>
      </c>
      <c r="B429" t="str">
        <f>"01640"</f>
        <v>01640</v>
      </c>
      <c r="C429" t="str">
        <f>"1100"</f>
        <v>1100</v>
      </c>
      <c r="D429" t="str">
        <f>""</f>
        <v/>
      </c>
      <c r="E429" t="s">
        <v>637</v>
      </c>
      <c r="F429" t="s">
        <v>136</v>
      </c>
      <c r="G429" t="str">
        <f>""</f>
        <v/>
      </c>
      <c r="H429" t="str">
        <f>" 00"</f>
        <v xml:space="preserve"> 00</v>
      </c>
      <c r="I429">
        <v>0.01</v>
      </c>
      <c r="J429">
        <v>9999999.9900000002</v>
      </c>
      <c r="K429" t="s">
        <v>56</v>
      </c>
      <c r="L429" t="s">
        <v>57</v>
      </c>
      <c r="M429" t="s">
        <v>58</v>
      </c>
      <c r="P429" t="s">
        <v>29</v>
      </c>
      <c r="Q429" t="s">
        <v>29</v>
      </c>
      <c r="R429" t="s">
        <v>59</v>
      </c>
    </row>
    <row r="430" spans="1:18" x14ac:dyDescent="0.25">
      <c r="A430" t="str">
        <f>"18523"</f>
        <v>18523</v>
      </c>
      <c r="B430" t="str">
        <f>"01560"</f>
        <v>01560</v>
      </c>
      <c r="C430" t="str">
        <f>"1300"</f>
        <v>1300</v>
      </c>
      <c r="D430" t="str">
        <f>""</f>
        <v/>
      </c>
      <c r="E430" t="s">
        <v>639</v>
      </c>
      <c r="F430" t="s">
        <v>128</v>
      </c>
      <c r="G430" t="str">
        <f>""</f>
        <v/>
      </c>
      <c r="H430" t="str">
        <f>" 00"</f>
        <v xml:space="preserve"> 00</v>
      </c>
      <c r="I430">
        <v>0.01</v>
      </c>
      <c r="J430">
        <v>9999999.9900000002</v>
      </c>
      <c r="K430" t="s">
        <v>56</v>
      </c>
      <c r="L430" t="s">
        <v>57</v>
      </c>
      <c r="M430" t="s">
        <v>58</v>
      </c>
      <c r="P430" t="s">
        <v>29</v>
      </c>
      <c r="Q430" t="s">
        <v>29</v>
      </c>
      <c r="R430" t="s">
        <v>59</v>
      </c>
    </row>
    <row r="431" spans="1:18" x14ac:dyDescent="0.25">
      <c r="A431" t="str">
        <f>"18526"</f>
        <v>18526</v>
      </c>
      <c r="B431" t="str">
        <f>"01550"</f>
        <v>01550</v>
      </c>
      <c r="C431" t="str">
        <f>"1300"</f>
        <v>1300</v>
      </c>
      <c r="D431" t="str">
        <f>""</f>
        <v/>
      </c>
      <c r="E431" t="s">
        <v>642</v>
      </c>
      <c r="F431" t="s">
        <v>127</v>
      </c>
      <c r="G431" t="str">
        <f>""</f>
        <v/>
      </c>
      <c r="H431" t="str">
        <f>" 00"</f>
        <v xml:space="preserve"> 00</v>
      </c>
      <c r="I431">
        <v>0.01</v>
      </c>
      <c r="J431">
        <v>9999999.9900000002</v>
      </c>
      <c r="K431" t="s">
        <v>56</v>
      </c>
      <c r="L431" t="s">
        <v>57</v>
      </c>
      <c r="M431" t="s">
        <v>58</v>
      </c>
      <c r="P431" t="s">
        <v>29</v>
      </c>
      <c r="Q431" t="s">
        <v>29</v>
      </c>
      <c r="R431" t="s">
        <v>59</v>
      </c>
    </row>
    <row r="432" spans="1:18" x14ac:dyDescent="0.25">
      <c r="A432" t="str">
        <f>"18529"</f>
        <v>18529</v>
      </c>
      <c r="B432" t="str">
        <f>"01320"</f>
        <v>01320</v>
      </c>
      <c r="C432" t="str">
        <f>"1300"</f>
        <v>1300</v>
      </c>
      <c r="D432" t="str">
        <f>""</f>
        <v/>
      </c>
      <c r="E432" t="s">
        <v>648</v>
      </c>
      <c r="F432" t="s">
        <v>94</v>
      </c>
      <c r="G432" t="str">
        <f>""</f>
        <v/>
      </c>
      <c r="H432" t="str">
        <f>" 00"</f>
        <v xml:space="preserve"> 00</v>
      </c>
      <c r="I432">
        <v>0.01</v>
      </c>
      <c r="J432">
        <v>9999999.9900000002</v>
      </c>
      <c r="K432" t="s">
        <v>86</v>
      </c>
      <c r="L432" t="s">
        <v>87</v>
      </c>
      <c r="M432" t="s">
        <v>88</v>
      </c>
      <c r="P432" t="s">
        <v>29</v>
      </c>
      <c r="Q432" t="s">
        <v>29</v>
      </c>
      <c r="R432" t="s">
        <v>89</v>
      </c>
    </row>
    <row r="433" spans="1:18" x14ac:dyDescent="0.25">
      <c r="A433" t="str">
        <f>"18530"</f>
        <v>18530</v>
      </c>
      <c r="B433" t="str">
        <f>"01290"</f>
        <v>01290</v>
      </c>
      <c r="C433" t="str">
        <f>"1300"</f>
        <v>1300</v>
      </c>
      <c r="D433" t="str">
        <f>""</f>
        <v/>
      </c>
      <c r="E433" t="s">
        <v>649</v>
      </c>
      <c r="F433" t="s">
        <v>84</v>
      </c>
      <c r="G433" t="str">
        <f>""</f>
        <v/>
      </c>
      <c r="H433" t="str">
        <f>" 00"</f>
        <v xml:space="preserve"> 00</v>
      </c>
      <c r="I433">
        <v>0.01</v>
      </c>
      <c r="J433">
        <v>9999999.9900000002</v>
      </c>
      <c r="K433" t="s">
        <v>71</v>
      </c>
      <c r="L433" t="s">
        <v>27</v>
      </c>
      <c r="M433" t="s">
        <v>28</v>
      </c>
      <c r="P433" t="s">
        <v>29</v>
      </c>
      <c r="Q433" t="s">
        <v>29</v>
      </c>
      <c r="R433" t="s">
        <v>28</v>
      </c>
    </row>
    <row r="434" spans="1:18" x14ac:dyDescent="0.25">
      <c r="A434" t="str">
        <f>"18531"</f>
        <v>18531</v>
      </c>
      <c r="B434" t="str">
        <f>"01630"</f>
        <v>01630</v>
      </c>
      <c r="C434" t="str">
        <f>"1300"</f>
        <v>1300</v>
      </c>
      <c r="D434" t="str">
        <f>""</f>
        <v/>
      </c>
      <c r="E434" t="s">
        <v>650</v>
      </c>
      <c r="F434" t="s">
        <v>135</v>
      </c>
      <c r="G434" t="str">
        <f>""</f>
        <v/>
      </c>
      <c r="H434" t="str">
        <f>" 00"</f>
        <v xml:space="preserve"> 00</v>
      </c>
      <c r="I434">
        <v>0.01</v>
      </c>
      <c r="J434">
        <v>9999999.9900000002</v>
      </c>
      <c r="K434" t="s">
        <v>56</v>
      </c>
      <c r="L434" t="s">
        <v>57</v>
      </c>
      <c r="M434" t="s">
        <v>58</v>
      </c>
      <c r="P434" t="s">
        <v>29</v>
      </c>
      <c r="Q434" t="s">
        <v>29</v>
      </c>
      <c r="R434" t="s">
        <v>59</v>
      </c>
    </row>
    <row r="435" spans="1:18" x14ac:dyDescent="0.25">
      <c r="A435" t="str">
        <f>"18532"</f>
        <v>18532</v>
      </c>
      <c r="B435" t="str">
        <f>"01000"</f>
        <v>01000</v>
      </c>
      <c r="C435" t="str">
        <f>"1400"</f>
        <v>1400</v>
      </c>
      <c r="D435" t="str">
        <f>""</f>
        <v/>
      </c>
      <c r="E435" t="s">
        <v>651</v>
      </c>
      <c r="F435" t="s">
        <v>36</v>
      </c>
      <c r="G435" t="str">
        <f>""</f>
        <v/>
      </c>
      <c r="H435" t="str">
        <f>" 00"</f>
        <v xml:space="preserve"> 00</v>
      </c>
      <c r="I435">
        <v>0.01</v>
      </c>
      <c r="J435">
        <v>9999999.9900000002</v>
      </c>
      <c r="K435" t="s">
        <v>27</v>
      </c>
      <c r="L435" t="s">
        <v>611</v>
      </c>
      <c r="M435" t="s">
        <v>28</v>
      </c>
      <c r="P435" t="s">
        <v>29</v>
      </c>
      <c r="Q435" t="s">
        <v>29</v>
      </c>
      <c r="R435" t="s">
        <v>28</v>
      </c>
    </row>
    <row r="436" spans="1:18" x14ac:dyDescent="0.25">
      <c r="A436" t="str">
        <f>"18533"</f>
        <v>18533</v>
      </c>
      <c r="B436" t="str">
        <f>"01180"</f>
        <v>01180</v>
      </c>
      <c r="C436" t="str">
        <f>"1700"</f>
        <v>1700</v>
      </c>
      <c r="D436" t="str">
        <f>""</f>
        <v/>
      </c>
      <c r="E436" t="s">
        <v>652</v>
      </c>
      <c r="F436" t="s">
        <v>51</v>
      </c>
      <c r="G436" t="str">
        <f>""</f>
        <v/>
      </c>
      <c r="H436" t="str">
        <f>" 00"</f>
        <v xml:space="preserve"> 00</v>
      </c>
      <c r="I436">
        <v>0.01</v>
      </c>
      <c r="J436">
        <v>9999999.9900000002</v>
      </c>
      <c r="K436" t="s">
        <v>27</v>
      </c>
      <c r="L436" t="s">
        <v>53</v>
      </c>
      <c r="P436" t="s">
        <v>29</v>
      </c>
      <c r="Q436" t="s">
        <v>29</v>
      </c>
      <c r="R436" t="s">
        <v>28</v>
      </c>
    </row>
    <row r="437" spans="1:18" x14ac:dyDescent="0.25">
      <c r="A437" t="str">
        <f>"18534"</f>
        <v>18534</v>
      </c>
      <c r="B437" t="str">
        <f>"01620"</f>
        <v>01620</v>
      </c>
      <c r="C437" t="str">
        <f>"1300"</f>
        <v>1300</v>
      </c>
      <c r="D437" t="str">
        <f>""</f>
        <v/>
      </c>
      <c r="E437" t="s">
        <v>653</v>
      </c>
      <c r="F437" t="s">
        <v>133</v>
      </c>
      <c r="G437" t="str">
        <f>""</f>
        <v/>
      </c>
      <c r="H437" t="str">
        <f>" 00"</f>
        <v xml:space="preserve"> 00</v>
      </c>
      <c r="I437">
        <v>0.01</v>
      </c>
      <c r="J437">
        <v>9999999.9900000002</v>
      </c>
      <c r="K437" t="s">
        <v>56</v>
      </c>
      <c r="L437" t="s">
        <v>57</v>
      </c>
      <c r="M437" t="s">
        <v>58</v>
      </c>
      <c r="P437" t="s">
        <v>29</v>
      </c>
      <c r="Q437" t="s">
        <v>29</v>
      </c>
      <c r="R437" t="s">
        <v>134</v>
      </c>
    </row>
    <row r="438" spans="1:18" x14ac:dyDescent="0.25">
      <c r="A438" t="str">
        <f>"18602"</f>
        <v>18602</v>
      </c>
      <c r="B438" t="str">
        <f>"01545"</f>
        <v>01545</v>
      </c>
      <c r="C438" t="str">
        <f>"1800"</f>
        <v>1800</v>
      </c>
      <c r="D438" t="str">
        <f>""</f>
        <v/>
      </c>
      <c r="E438" t="s">
        <v>656</v>
      </c>
      <c r="F438" t="s">
        <v>126</v>
      </c>
      <c r="G438" t="str">
        <f>""</f>
        <v/>
      </c>
      <c r="H438" t="str">
        <f>" 00"</f>
        <v xml:space="preserve"> 00</v>
      </c>
      <c r="I438">
        <v>0.01</v>
      </c>
      <c r="J438">
        <v>9999999.9900000002</v>
      </c>
      <c r="K438" t="s">
        <v>56</v>
      </c>
      <c r="L438" t="s">
        <v>57</v>
      </c>
      <c r="M438" t="s">
        <v>58</v>
      </c>
      <c r="P438" t="s">
        <v>29</v>
      </c>
      <c r="Q438" t="s">
        <v>29</v>
      </c>
      <c r="R438" t="s">
        <v>59</v>
      </c>
    </row>
    <row r="439" spans="1:18" x14ac:dyDescent="0.25">
      <c r="A439" t="str">
        <f>"18603"</f>
        <v>18603</v>
      </c>
      <c r="B439" t="str">
        <f>"01000"</f>
        <v>01000</v>
      </c>
      <c r="C439" t="str">
        <f>"1800"</f>
        <v>1800</v>
      </c>
      <c r="D439" t="str">
        <f>"18603"</f>
        <v>18603</v>
      </c>
      <c r="E439" t="s">
        <v>657</v>
      </c>
      <c r="F439" t="s">
        <v>36</v>
      </c>
      <c r="G439" t="str">
        <f>""</f>
        <v/>
      </c>
      <c r="H439" t="str">
        <f>" 00"</f>
        <v xml:space="preserve"> 00</v>
      </c>
      <c r="I439">
        <v>0.01</v>
      </c>
      <c r="J439">
        <v>9999999.9900000002</v>
      </c>
      <c r="K439" t="s">
        <v>27</v>
      </c>
      <c r="L439" t="s">
        <v>75</v>
      </c>
      <c r="P439" t="s">
        <v>29</v>
      </c>
      <c r="Q439" t="s">
        <v>29</v>
      </c>
      <c r="R439" t="s">
        <v>28</v>
      </c>
    </row>
    <row r="440" spans="1:18" x14ac:dyDescent="0.25">
      <c r="A440" t="str">
        <f>"18609"</f>
        <v>18609</v>
      </c>
      <c r="B440" t="str">
        <f>"05150"</f>
        <v>05150</v>
      </c>
      <c r="C440" t="str">
        <f>"1800"</f>
        <v>1800</v>
      </c>
      <c r="D440" t="str">
        <f>""</f>
        <v/>
      </c>
      <c r="E440" t="s">
        <v>660</v>
      </c>
      <c r="F440" t="s">
        <v>375</v>
      </c>
      <c r="G440" t="str">
        <f>""</f>
        <v/>
      </c>
      <c r="H440" t="str">
        <f>" 00"</f>
        <v xml:space="preserve"> 00</v>
      </c>
      <c r="I440">
        <v>0.01</v>
      </c>
      <c r="J440">
        <v>9999999.9900000002</v>
      </c>
      <c r="K440" t="s">
        <v>376</v>
      </c>
      <c r="L440" t="s">
        <v>378</v>
      </c>
      <c r="P440" t="s">
        <v>29</v>
      </c>
      <c r="Q440" t="s">
        <v>29</v>
      </c>
      <c r="R440" t="s">
        <v>377</v>
      </c>
    </row>
    <row r="441" spans="1:18" x14ac:dyDescent="0.25">
      <c r="A441" t="str">
        <f>"18614"</f>
        <v>18614</v>
      </c>
      <c r="B441" t="str">
        <f>"01400"</f>
        <v>01400</v>
      </c>
      <c r="C441" t="str">
        <f>"1800"</f>
        <v>1800</v>
      </c>
      <c r="D441" t="str">
        <f>""</f>
        <v/>
      </c>
      <c r="E441" t="s">
        <v>664</v>
      </c>
      <c r="F441" t="s">
        <v>110</v>
      </c>
      <c r="G441" t="str">
        <f>""</f>
        <v/>
      </c>
      <c r="H441" t="str">
        <f>" 00"</f>
        <v xml:space="preserve"> 00</v>
      </c>
      <c r="I441">
        <v>0.01</v>
      </c>
      <c r="J441">
        <v>9999999.9900000002</v>
      </c>
      <c r="K441" t="s">
        <v>56</v>
      </c>
      <c r="L441" t="s">
        <v>57</v>
      </c>
      <c r="M441" t="s">
        <v>58</v>
      </c>
      <c r="P441" t="s">
        <v>29</v>
      </c>
      <c r="Q441" t="s">
        <v>29</v>
      </c>
      <c r="R441" t="s">
        <v>59</v>
      </c>
    </row>
    <row r="442" spans="1:18" x14ac:dyDescent="0.25">
      <c r="A442" t="str">
        <f>"18616"</f>
        <v>18616</v>
      </c>
      <c r="B442" t="str">
        <f>"01300"</f>
        <v>01300</v>
      </c>
      <c r="C442" t="str">
        <f>"1800"</f>
        <v>1800</v>
      </c>
      <c r="D442" t="str">
        <f>""</f>
        <v/>
      </c>
      <c r="E442" t="s">
        <v>666</v>
      </c>
      <c r="F442" t="s">
        <v>85</v>
      </c>
      <c r="G442" t="str">
        <f>""</f>
        <v/>
      </c>
      <c r="H442" t="str">
        <f>" 00"</f>
        <v xml:space="preserve"> 00</v>
      </c>
      <c r="I442">
        <v>0.01</v>
      </c>
      <c r="J442">
        <v>9999999.9900000002</v>
      </c>
      <c r="K442" t="s">
        <v>86</v>
      </c>
      <c r="L442" t="s">
        <v>87</v>
      </c>
      <c r="M442" t="s">
        <v>88</v>
      </c>
      <c r="P442" t="s">
        <v>29</v>
      </c>
      <c r="Q442" t="s">
        <v>29</v>
      </c>
      <c r="R442" t="s">
        <v>89</v>
      </c>
    </row>
    <row r="443" spans="1:18" x14ac:dyDescent="0.25">
      <c r="A443" t="str">
        <f>"19052"</f>
        <v>19052</v>
      </c>
      <c r="B443" t="str">
        <f>"01000"</f>
        <v>01000</v>
      </c>
      <c r="C443" t="str">
        <f>"1200"</f>
        <v>1200</v>
      </c>
      <c r="D443" t="str">
        <f>""</f>
        <v/>
      </c>
      <c r="E443" t="s">
        <v>669</v>
      </c>
      <c r="F443" t="s">
        <v>36</v>
      </c>
      <c r="G443" t="str">
        <f>"GR0019052"</f>
        <v>GR0019052</v>
      </c>
      <c r="H443" t="str">
        <f>" 00"</f>
        <v xml:space="preserve"> 00</v>
      </c>
      <c r="I443">
        <v>0.01</v>
      </c>
      <c r="J443">
        <v>9999999.9900000002</v>
      </c>
      <c r="K443" t="s">
        <v>27</v>
      </c>
      <c r="L443" t="s">
        <v>611</v>
      </c>
      <c r="M443" t="s">
        <v>28</v>
      </c>
      <c r="O443" t="s">
        <v>28</v>
      </c>
      <c r="P443" t="s">
        <v>29</v>
      </c>
      <c r="Q443" t="s">
        <v>29</v>
      </c>
      <c r="R443" t="s">
        <v>28</v>
      </c>
    </row>
    <row r="444" spans="1:18" x14ac:dyDescent="0.25">
      <c r="A444" t="str">
        <f>"19323"</f>
        <v>19323</v>
      </c>
      <c r="B444" t="str">
        <f>"01620"</f>
        <v>01620</v>
      </c>
      <c r="C444" t="str">
        <f>"1300"</f>
        <v>1300</v>
      </c>
      <c r="D444" t="str">
        <f>"19323"</f>
        <v>19323</v>
      </c>
      <c r="E444" t="s">
        <v>674</v>
      </c>
      <c r="F444" t="s">
        <v>133</v>
      </c>
      <c r="G444" t="str">
        <f>"GR0019323"</f>
        <v>GR0019323</v>
      </c>
      <c r="H444" t="str">
        <f>" 00"</f>
        <v xml:space="preserve"> 00</v>
      </c>
      <c r="I444">
        <v>0.01</v>
      </c>
      <c r="J444">
        <v>9999999.9900000002</v>
      </c>
      <c r="K444" t="s">
        <v>56</v>
      </c>
      <c r="L444" t="s">
        <v>57</v>
      </c>
      <c r="M444" t="s">
        <v>58</v>
      </c>
      <c r="O444" t="s">
        <v>675</v>
      </c>
      <c r="P444" t="s">
        <v>29</v>
      </c>
      <c r="Q444" t="s">
        <v>29</v>
      </c>
      <c r="R444" t="s">
        <v>59</v>
      </c>
    </row>
    <row r="445" spans="1:18" x14ac:dyDescent="0.25">
      <c r="A445" t="str">
        <f>"19325"</f>
        <v>19325</v>
      </c>
      <c r="B445" t="str">
        <f>"01550"</f>
        <v>01550</v>
      </c>
      <c r="C445" t="str">
        <f>"1300"</f>
        <v>1300</v>
      </c>
      <c r="D445" t="str">
        <f>"19325"</f>
        <v>19325</v>
      </c>
      <c r="E445" t="s">
        <v>676</v>
      </c>
      <c r="F445" t="s">
        <v>127</v>
      </c>
      <c r="G445" t="str">
        <f>"GR0019325"</f>
        <v>GR0019325</v>
      </c>
      <c r="H445" t="str">
        <f>" 00"</f>
        <v xml:space="preserve"> 00</v>
      </c>
      <c r="I445">
        <v>0.01</v>
      </c>
      <c r="J445">
        <v>9999999.9900000002</v>
      </c>
      <c r="K445" t="s">
        <v>56</v>
      </c>
      <c r="L445" t="s">
        <v>57</v>
      </c>
      <c r="M445" t="s">
        <v>58</v>
      </c>
      <c r="O445" t="s">
        <v>122</v>
      </c>
      <c r="P445" t="s">
        <v>29</v>
      </c>
      <c r="Q445" t="s">
        <v>29</v>
      </c>
      <c r="R445" t="s">
        <v>59</v>
      </c>
    </row>
    <row r="446" spans="1:18" x14ac:dyDescent="0.25">
      <c r="A446" t="str">
        <f>"19339"</f>
        <v>19339</v>
      </c>
      <c r="B446" t="str">
        <f>"01560"</f>
        <v>01560</v>
      </c>
      <c r="C446" t="str">
        <f>"1300"</f>
        <v>1300</v>
      </c>
      <c r="D446" t="str">
        <f>"19339"</f>
        <v>19339</v>
      </c>
      <c r="E446" t="s">
        <v>683</v>
      </c>
      <c r="F446" t="s">
        <v>128</v>
      </c>
      <c r="G446" t="str">
        <f>"GR0019339"</f>
        <v>GR0019339</v>
      </c>
      <c r="H446" t="str">
        <f>" 00"</f>
        <v xml:space="preserve"> 00</v>
      </c>
      <c r="I446">
        <v>0.01</v>
      </c>
      <c r="J446">
        <v>9999999.9900000002</v>
      </c>
      <c r="K446" t="s">
        <v>56</v>
      </c>
      <c r="L446" t="s">
        <v>57</v>
      </c>
      <c r="M446" t="s">
        <v>58</v>
      </c>
      <c r="O446" t="s">
        <v>684</v>
      </c>
      <c r="P446" t="s">
        <v>29</v>
      </c>
      <c r="Q446" t="s">
        <v>29</v>
      </c>
      <c r="R446" t="s">
        <v>59</v>
      </c>
    </row>
    <row r="447" spans="1:18" x14ac:dyDescent="0.25">
      <c r="A447" t="str">
        <f>"19349"</f>
        <v>19349</v>
      </c>
      <c r="B447" t="str">
        <f>"01645"</f>
        <v>01645</v>
      </c>
      <c r="C447" t="str">
        <f>"1300"</f>
        <v>1300</v>
      </c>
      <c r="D447" t="str">
        <f>"19349"</f>
        <v>19349</v>
      </c>
      <c r="E447" t="s">
        <v>687</v>
      </c>
      <c r="F447" t="s">
        <v>137</v>
      </c>
      <c r="G447" t="str">
        <f>"GR0019349"</f>
        <v>GR0019349</v>
      </c>
      <c r="H447" t="str">
        <f>" 00"</f>
        <v xml:space="preserve"> 00</v>
      </c>
      <c r="I447">
        <v>0.01</v>
      </c>
      <c r="J447">
        <v>9999999.9900000002</v>
      </c>
      <c r="K447" t="s">
        <v>56</v>
      </c>
      <c r="L447" t="s">
        <v>57</v>
      </c>
      <c r="M447" t="s">
        <v>58</v>
      </c>
      <c r="O447" t="s">
        <v>688</v>
      </c>
      <c r="P447" t="s">
        <v>29</v>
      </c>
      <c r="Q447" t="s">
        <v>29</v>
      </c>
      <c r="R447" t="s">
        <v>59</v>
      </c>
    </row>
    <row r="448" spans="1:18" x14ac:dyDescent="0.25">
      <c r="A448" t="str">
        <f>"19350"</f>
        <v>19350</v>
      </c>
      <c r="B448" t="str">
        <f>"01645"</f>
        <v>01645</v>
      </c>
      <c r="C448" t="str">
        <f>"1300"</f>
        <v>1300</v>
      </c>
      <c r="D448" t="str">
        <f>""</f>
        <v/>
      </c>
      <c r="E448" t="s">
        <v>689</v>
      </c>
      <c r="F448" t="s">
        <v>137</v>
      </c>
      <c r="G448" t="str">
        <f>"GR0019350"</f>
        <v>GR0019350</v>
      </c>
      <c r="H448" t="str">
        <f>" 00"</f>
        <v xml:space="preserve"> 00</v>
      </c>
      <c r="I448">
        <v>0.01</v>
      </c>
      <c r="J448">
        <v>9999999.9900000002</v>
      </c>
      <c r="K448" t="s">
        <v>56</v>
      </c>
      <c r="L448" t="s">
        <v>57</v>
      </c>
      <c r="M448" t="s">
        <v>58</v>
      </c>
      <c r="O448" t="s">
        <v>690</v>
      </c>
      <c r="P448" t="s">
        <v>29</v>
      </c>
      <c r="Q448" t="s">
        <v>29</v>
      </c>
      <c r="R448" t="s">
        <v>59</v>
      </c>
    </row>
    <row r="449" spans="1:18" x14ac:dyDescent="0.25">
      <c r="A449" t="str">
        <f>"19352"</f>
        <v>19352</v>
      </c>
      <c r="B449" t="str">
        <f>"01630"</f>
        <v>01630</v>
      </c>
      <c r="C449" t="str">
        <f>"1300"</f>
        <v>1300</v>
      </c>
      <c r="D449" t="str">
        <f>"19352"</f>
        <v>19352</v>
      </c>
      <c r="E449" t="s">
        <v>691</v>
      </c>
      <c r="F449" t="s">
        <v>135</v>
      </c>
      <c r="G449" t="str">
        <f>"GR0019352"</f>
        <v>GR0019352</v>
      </c>
      <c r="H449" t="str">
        <f>" 00"</f>
        <v xml:space="preserve"> 00</v>
      </c>
      <c r="I449">
        <v>0.01</v>
      </c>
      <c r="J449">
        <v>9999999.9900000002</v>
      </c>
      <c r="K449" t="s">
        <v>56</v>
      </c>
      <c r="L449" t="s">
        <v>57</v>
      </c>
      <c r="M449" t="s">
        <v>58</v>
      </c>
      <c r="O449" t="s">
        <v>692</v>
      </c>
      <c r="P449" t="s">
        <v>29</v>
      </c>
      <c r="Q449" t="s">
        <v>29</v>
      </c>
      <c r="R449" t="s">
        <v>59</v>
      </c>
    </row>
    <row r="450" spans="1:18" x14ac:dyDescent="0.25">
      <c r="A450" t="str">
        <f>"19365"</f>
        <v>19365</v>
      </c>
      <c r="B450" t="str">
        <f>"01560"</f>
        <v>01560</v>
      </c>
      <c r="C450" t="str">
        <f>"1200"</f>
        <v>1200</v>
      </c>
      <c r="D450" t="str">
        <f>"19365"</f>
        <v>19365</v>
      </c>
      <c r="E450" t="s">
        <v>713</v>
      </c>
      <c r="F450" t="s">
        <v>128</v>
      </c>
      <c r="G450" t="str">
        <f>"GR0019365"</f>
        <v>GR0019365</v>
      </c>
      <c r="H450" t="str">
        <f>" 00"</f>
        <v xml:space="preserve"> 00</v>
      </c>
      <c r="I450">
        <v>0.01</v>
      </c>
      <c r="J450">
        <v>9999999.9900000002</v>
      </c>
      <c r="K450" t="s">
        <v>56</v>
      </c>
      <c r="L450" t="s">
        <v>57</v>
      </c>
      <c r="M450" t="s">
        <v>58</v>
      </c>
      <c r="O450" t="s">
        <v>714</v>
      </c>
      <c r="P450" t="s">
        <v>29</v>
      </c>
      <c r="Q450" t="s">
        <v>29</v>
      </c>
      <c r="R450" t="s">
        <v>59</v>
      </c>
    </row>
    <row r="451" spans="1:18" x14ac:dyDescent="0.25">
      <c r="A451" t="str">
        <f>"19366"</f>
        <v>19366</v>
      </c>
      <c r="B451" t="str">
        <f>"01550"</f>
        <v>01550</v>
      </c>
      <c r="C451" t="str">
        <f>"1200"</f>
        <v>1200</v>
      </c>
      <c r="D451" t="str">
        <f>"19366"</f>
        <v>19366</v>
      </c>
      <c r="E451" t="s">
        <v>715</v>
      </c>
      <c r="F451" t="s">
        <v>127</v>
      </c>
      <c r="G451" t="str">
        <f>"GR0019366"</f>
        <v>GR0019366</v>
      </c>
      <c r="H451" t="str">
        <f>" 00"</f>
        <v xml:space="preserve"> 00</v>
      </c>
      <c r="I451">
        <v>0.01</v>
      </c>
      <c r="J451">
        <v>9999999.9900000002</v>
      </c>
      <c r="K451" t="s">
        <v>56</v>
      </c>
      <c r="L451" t="s">
        <v>57</v>
      </c>
      <c r="M451" t="s">
        <v>58</v>
      </c>
      <c r="O451" t="s">
        <v>716</v>
      </c>
      <c r="P451" t="s">
        <v>29</v>
      </c>
      <c r="Q451" t="s">
        <v>29</v>
      </c>
      <c r="R451" t="s">
        <v>59</v>
      </c>
    </row>
    <row r="452" spans="1:18" x14ac:dyDescent="0.25">
      <c r="A452" t="str">
        <f>"19367"</f>
        <v>19367</v>
      </c>
      <c r="B452" t="str">
        <f>"01645"</f>
        <v>01645</v>
      </c>
      <c r="C452" t="str">
        <f>"1200"</f>
        <v>1200</v>
      </c>
      <c r="D452" t="str">
        <f>""</f>
        <v/>
      </c>
      <c r="E452" t="s">
        <v>717</v>
      </c>
      <c r="F452" t="s">
        <v>137</v>
      </c>
      <c r="G452" t="str">
        <f>"GR0019367"</f>
        <v>GR0019367</v>
      </c>
      <c r="H452" t="str">
        <f>" 00"</f>
        <v xml:space="preserve"> 00</v>
      </c>
      <c r="I452">
        <v>0.01</v>
      </c>
      <c r="J452">
        <v>9999999.9900000002</v>
      </c>
      <c r="K452" t="s">
        <v>56</v>
      </c>
      <c r="L452" t="s">
        <v>57</v>
      </c>
      <c r="M452" t="s">
        <v>58</v>
      </c>
      <c r="O452" t="s">
        <v>718</v>
      </c>
      <c r="P452" t="s">
        <v>29</v>
      </c>
      <c r="Q452" t="s">
        <v>29</v>
      </c>
      <c r="R452" t="s">
        <v>59</v>
      </c>
    </row>
    <row r="453" spans="1:18" x14ac:dyDescent="0.25">
      <c r="A453" t="str">
        <f>"19368"</f>
        <v>19368</v>
      </c>
      <c r="B453" t="str">
        <f>"01550"</f>
        <v>01550</v>
      </c>
      <c r="C453" t="str">
        <f>"1200"</f>
        <v>1200</v>
      </c>
      <c r="D453" t="str">
        <f>"19368"</f>
        <v>19368</v>
      </c>
      <c r="E453" t="s">
        <v>719</v>
      </c>
      <c r="F453" t="s">
        <v>127</v>
      </c>
      <c r="G453" t="str">
        <f>"GR0019368"</f>
        <v>GR0019368</v>
      </c>
      <c r="H453" t="str">
        <f>" 00"</f>
        <v xml:space="preserve"> 00</v>
      </c>
      <c r="I453">
        <v>0.01</v>
      </c>
      <c r="J453">
        <v>9999999.9900000002</v>
      </c>
      <c r="K453" t="s">
        <v>56</v>
      </c>
      <c r="L453" t="s">
        <v>57</v>
      </c>
      <c r="M453" t="s">
        <v>58</v>
      </c>
      <c r="O453" t="s">
        <v>720</v>
      </c>
      <c r="P453" t="s">
        <v>29</v>
      </c>
      <c r="Q453" t="s">
        <v>29</v>
      </c>
      <c r="R453" t="s">
        <v>59</v>
      </c>
    </row>
    <row r="454" spans="1:18" x14ac:dyDescent="0.25">
      <c r="A454" t="str">
        <f>"19370"</f>
        <v>19370</v>
      </c>
      <c r="B454" t="str">
        <f>"01320"</f>
        <v>01320</v>
      </c>
      <c r="C454" t="str">
        <f>"1200"</f>
        <v>1200</v>
      </c>
      <c r="D454" t="str">
        <f>"19370"</f>
        <v>19370</v>
      </c>
      <c r="E454" t="s">
        <v>723</v>
      </c>
      <c r="F454" t="s">
        <v>94</v>
      </c>
      <c r="G454" t="str">
        <f>"GR0019370"</f>
        <v>GR0019370</v>
      </c>
      <c r="H454" t="str">
        <f>" 00"</f>
        <v xml:space="preserve"> 00</v>
      </c>
      <c r="I454">
        <v>0.01</v>
      </c>
      <c r="J454">
        <v>9999999.9900000002</v>
      </c>
      <c r="K454" t="s">
        <v>95</v>
      </c>
      <c r="L454" t="s">
        <v>87</v>
      </c>
      <c r="M454" t="s">
        <v>88</v>
      </c>
      <c r="O454" t="s">
        <v>724</v>
      </c>
      <c r="P454" t="s">
        <v>29</v>
      </c>
      <c r="Q454" t="s">
        <v>29</v>
      </c>
      <c r="R454" t="s">
        <v>89</v>
      </c>
    </row>
    <row r="455" spans="1:18" x14ac:dyDescent="0.25">
      <c r="A455" t="str">
        <f>"19371"</f>
        <v>19371</v>
      </c>
      <c r="B455" t="str">
        <f>"01645"</f>
        <v>01645</v>
      </c>
      <c r="C455" t="str">
        <f>"1200"</f>
        <v>1200</v>
      </c>
      <c r="D455" t="str">
        <f>""</f>
        <v/>
      </c>
      <c r="E455" t="s">
        <v>725</v>
      </c>
      <c r="F455" t="s">
        <v>137</v>
      </c>
      <c r="G455" t="str">
        <f>"GR0019371"</f>
        <v>GR0019371</v>
      </c>
      <c r="H455" t="str">
        <f>" 00"</f>
        <v xml:space="preserve"> 00</v>
      </c>
      <c r="I455">
        <v>0.01</v>
      </c>
      <c r="J455">
        <v>9999999.9900000002</v>
      </c>
      <c r="K455" t="s">
        <v>56</v>
      </c>
      <c r="L455" t="s">
        <v>57</v>
      </c>
      <c r="M455" t="s">
        <v>58</v>
      </c>
      <c r="O455" t="s">
        <v>688</v>
      </c>
      <c r="P455" t="s">
        <v>29</v>
      </c>
      <c r="Q455" t="s">
        <v>29</v>
      </c>
      <c r="R455" t="s">
        <v>688</v>
      </c>
    </row>
    <row r="456" spans="1:18" x14ac:dyDescent="0.25">
      <c r="A456" t="str">
        <f>"19378"</f>
        <v>19378</v>
      </c>
      <c r="B456" t="str">
        <f>"01630"</f>
        <v>01630</v>
      </c>
      <c r="C456" t="str">
        <f>"1300"</f>
        <v>1300</v>
      </c>
      <c r="D456" t="str">
        <f>"19378"</f>
        <v>19378</v>
      </c>
      <c r="E456" t="s">
        <v>737</v>
      </c>
      <c r="F456" t="s">
        <v>135</v>
      </c>
      <c r="G456" t="str">
        <f>"GR0019378"</f>
        <v>GR0019378</v>
      </c>
      <c r="H456" t="str">
        <f>" 00"</f>
        <v xml:space="preserve"> 00</v>
      </c>
      <c r="I456">
        <v>0.01</v>
      </c>
      <c r="J456">
        <v>9999999.9900000002</v>
      </c>
      <c r="K456" t="s">
        <v>56</v>
      </c>
      <c r="L456" t="s">
        <v>57</v>
      </c>
      <c r="M456" t="s">
        <v>58</v>
      </c>
      <c r="O456" t="s">
        <v>738</v>
      </c>
      <c r="P456" t="s">
        <v>29</v>
      </c>
      <c r="Q456" t="s">
        <v>29</v>
      </c>
      <c r="R456" t="s">
        <v>59</v>
      </c>
    </row>
    <row r="457" spans="1:18" x14ac:dyDescent="0.25">
      <c r="A457" t="str">
        <f>"19379"</f>
        <v>19379</v>
      </c>
      <c r="B457" t="str">
        <f>"01500"</f>
        <v>01500</v>
      </c>
      <c r="C457" t="str">
        <f>"1300"</f>
        <v>1300</v>
      </c>
      <c r="D457" t="str">
        <f>"19379"</f>
        <v>19379</v>
      </c>
      <c r="E457" t="s">
        <v>739</v>
      </c>
      <c r="F457" t="s">
        <v>123</v>
      </c>
      <c r="G457" t="str">
        <f>"GR0019379"</f>
        <v>GR0019379</v>
      </c>
      <c r="H457" t="str">
        <f>" 00"</f>
        <v xml:space="preserve"> 00</v>
      </c>
      <c r="I457">
        <v>0.01</v>
      </c>
      <c r="J457">
        <v>9999999.9900000002</v>
      </c>
      <c r="K457" t="s">
        <v>56</v>
      </c>
      <c r="L457" t="s">
        <v>57</v>
      </c>
      <c r="M457" t="s">
        <v>58</v>
      </c>
      <c r="O457" t="s">
        <v>740</v>
      </c>
      <c r="P457" t="s">
        <v>29</v>
      </c>
      <c r="Q457" t="s">
        <v>29</v>
      </c>
      <c r="R457" t="s">
        <v>59</v>
      </c>
    </row>
    <row r="458" spans="1:18" x14ac:dyDescent="0.25">
      <c r="A458" t="str">
        <f>"19380"</f>
        <v>19380</v>
      </c>
      <c r="B458" t="str">
        <f>"01640"</f>
        <v>01640</v>
      </c>
      <c r="C458" t="str">
        <f>"1300"</f>
        <v>1300</v>
      </c>
      <c r="D458" t="str">
        <f>"19380"</f>
        <v>19380</v>
      </c>
      <c r="E458" t="s">
        <v>741</v>
      </c>
      <c r="F458" t="s">
        <v>136</v>
      </c>
      <c r="G458" t="str">
        <f>"GR0019380"</f>
        <v>GR0019380</v>
      </c>
      <c r="H458" t="str">
        <f>" 00"</f>
        <v xml:space="preserve"> 00</v>
      </c>
      <c r="I458">
        <v>0.01</v>
      </c>
      <c r="J458">
        <v>9999999.9900000002</v>
      </c>
      <c r="K458" t="s">
        <v>56</v>
      </c>
      <c r="L458" t="s">
        <v>57</v>
      </c>
      <c r="M458" t="s">
        <v>58</v>
      </c>
      <c r="O458" t="s">
        <v>742</v>
      </c>
      <c r="P458" t="s">
        <v>29</v>
      </c>
      <c r="Q458" t="s">
        <v>29</v>
      </c>
      <c r="R458" t="s">
        <v>59</v>
      </c>
    </row>
    <row r="459" spans="1:18" x14ac:dyDescent="0.25">
      <c r="A459" t="str">
        <f>"19381"</f>
        <v>19381</v>
      </c>
      <c r="B459" t="str">
        <f>"01550"</f>
        <v>01550</v>
      </c>
      <c r="C459" t="str">
        <f>"1300"</f>
        <v>1300</v>
      </c>
      <c r="D459" t="str">
        <f>"19381"</f>
        <v>19381</v>
      </c>
      <c r="E459" t="s">
        <v>743</v>
      </c>
      <c r="F459" t="s">
        <v>127</v>
      </c>
      <c r="G459" t="str">
        <f>"GR0019381"</f>
        <v>GR0019381</v>
      </c>
      <c r="H459" t="str">
        <f>" 00"</f>
        <v xml:space="preserve"> 00</v>
      </c>
      <c r="I459">
        <v>0.01</v>
      </c>
      <c r="J459">
        <v>9999999.9900000002</v>
      </c>
      <c r="K459" t="s">
        <v>56</v>
      </c>
      <c r="L459" t="s">
        <v>57</v>
      </c>
      <c r="M459" t="s">
        <v>58</v>
      </c>
      <c r="O459" t="s">
        <v>744</v>
      </c>
      <c r="P459" t="s">
        <v>29</v>
      </c>
      <c r="Q459" t="s">
        <v>29</v>
      </c>
      <c r="R459" t="s">
        <v>59</v>
      </c>
    </row>
    <row r="460" spans="1:18" x14ac:dyDescent="0.25">
      <c r="A460" t="str">
        <f>"19382"</f>
        <v>19382</v>
      </c>
      <c r="B460" t="str">
        <f>"01645"</f>
        <v>01645</v>
      </c>
      <c r="C460" t="str">
        <f>"1300"</f>
        <v>1300</v>
      </c>
      <c r="D460" t="str">
        <f>"19382"</f>
        <v>19382</v>
      </c>
      <c r="E460" t="s">
        <v>745</v>
      </c>
      <c r="F460" t="s">
        <v>137</v>
      </c>
      <c r="G460" t="str">
        <f>"GR0019382"</f>
        <v>GR0019382</v>
      </c>
      <c r="H460" t="str">
        <f>" 00"</f>
        <v xml:space="preserve"> 00</v>
      </c>
      <c r="I460">
        <v>0.01</v>
      </c>
      <c r="J460">
        <v>9999999.9900000002</v>
      </c>
      <c r="K460" t="s">
        <v>56</v>
      </c>
      <c r="L460" t="s">
        <v>57</v>
      </c>
      <c r="M460" t="s">
        <v>58</v>
      </c>
      <c r="O460" t="s">
        <v>718</v>
      </c>
      <c r="P460" t="s">
        <v>29</v>
      </c>
      <c r="Q460" t="s">
        <v>29</v>
      </c>
      <c r="R460" t="s">
        <v>59</v>
      </c>
    </row>
    <row r="461" spans="1:18" x14ac:dyDescent="0.25">
      <c r="A461" t="str">
        <f>"21212"</f>
        <v>21212</v>
      </c>
      <c r="B461" t="str">
        <f>"01290"</f>
        <v>01290</v>
      </c>
      <c r="C461" t="str">
        <f>"1300"</f>
        <v>1300</v>
      </c>
      <c r="D461" t="str">
        <f>"21212"</f>
        <v>21212</v>
      </c>
      <c r="E461" t="s">
        <v>758</v>
      </c>
      <c r="F461" t="s">
        <v>84</v>
      </c>
      <c r="G461" t="str">
        <f>"GR0021212"</f>
        <v>GR0021212</v>
      </c>
      <c r="H461" t="str">
        <f>" 00"</f>
        <v xml:space="preserve"> 00</v>
      </c>
      <c r="I461">
        <v>0.01</v>
      </c>
      <c r="J461">
        <v>9999999.9900000002</v>
      </c>
      <c r="K461" t="s">
        <v>71</v>
      </c>
      <c r="L461" t="s">
        <v>27</v>
      </c>
      <c r="M461" t="s">
        <v>28</v>
      </c>
      <c r="O461" t="s">
        <v>71</v>
      </c>
      <c r="P461" t="s">
        <v>29</v>
      </c>
      <c r="Q461" t="s">
        <v>29</v>
      </c>
      <c r="R461" t="s">
        <v>28</v>
      </c>
    </row>
    <row r="462" spans="1:18" x14ac:dyDescent="0.25">
      <c r="A462" t="str">
        <f>"21214"</f>
        <v>21214</v>
      </c>
      <c r="B462" t="str">
        <f>"01620"</f>
        <v>01620</v>
      </c>
      <c r="C462" t="str">
        <f>"1200"</f>
        <v>1200</v>
      </c>
      <c r="D462" t="str">
        <f>"21214"</f>
        <v>21214</v>
      </c>
      <c r="E462" t="s">
        <v>759</v>
      </c>
      <c r="F462" t="s">
        <v>133</v>
      </c>
      <c r="G462" t="str">
        <f>"GR0021214"</f>
        <v>GR0021214</v>
      </c>
      <c r="H462" t="str">
        <f>" 00"</f>
        <v xml:space="preserve"> 00</v>
      </c>
      <c r="I462">
        <v>0.01</v>
      </c>
      <c r="J462">
        <v>9999999.9900000002</v>
      </c>
      <c r="K462" t="s">
        <v>56</v>
      </c>
      <c r="L462" t="s">
        <v>57</v>
      </c>
      <c r="M462" t="s">
        <v>58</v>
      </c>
      <c r="O462" t="s">
        <v>760</v>
      </c>
      <c r="P462" t="s">
        <v>29</v>
      </c>
      <c r="Q462" t="s">
        <v>29</v>
      </c>
      <c r="R462" t="s">
        <v>134</v>
      </c>
    </row>
    <row r="463" spans="1:18" x14ac:dyDescent="0.25">
      <c r="A463" t="str">
        <f>"24283"</f>
        <v>24283</v>
      </c>
      <c r="B463" t="str">
        <f>"01370"</f>
        <v>01370</v>
      </c>
      <c r="C463" t="str">
        <f>"1100"</f>
        <v>1100</v>
      </c>
      <c r="D463" t="str">
        <f>"24283"</f>
        <v>24283</v>
      </c>
      <c r="E463" t="s">
        <v>795</v>
      </c>
      <c r="F463" t="s">
        <v>100</v>
      </c>
      <c r="G463" t="str">
        <f>"GR0024268"</f>
        <v>GR0024268</v>
      </c>
      <c r="H463" t="str">
        <f>" 00"</f>
        <v xml:space="preserve"> 00</v>
      </c>
      <c r="I463">
        <v>0.01</v>
      </c>
      <c r="J463">
        <v>9999999.9900000002</v>
      </c>
      <c r="K463" t="s">
        <v>56</v>
      </c>
      <c r="L463" t="s">
        <v>57</v>
      </c>
      <c r="M463" t="s">
        <v>58</v>
      </c>
      <c r="O463" t="s">
        <v>796</v>
      </c>
      <c r="P463" t="s">
        <v>29</v>
      </c>
      <c r="Q463" t="s">
        <v>29</v>
      </c>
      <c r="R463" t="s">
        <v>59</v>
      </c>
    </row>
    <row r="464" spans="1:18" x14ac:dyDescent="0.25">
      <c r="A464" t="str">
        <f>"24284"</f>
        <v>24284</v>
      </c>
      <c r="B464" t="str">
        <f>"01580"</f>
        <v>01580</v>
      </c>
      <c r="C464" t="str">
        <f>"1300"</f>
        <v>1300</v>
      </c>
      <c r="D464" t="str">
        <f>"24284"</f>
        <v>24284</v>
      </c>
      <c r="E464" t="s">
        <v>797</v>
      </c>
      <c r="F464" t="s">
        <v>130</v>
      </c>
      <c r="G464" t="str">
        <f>"GR0024284"</f>
        <v>GR0024284</v>
      </c>
      <c r="H464" t="str">
        <f>" 00"</f>
        <v xml:space="preserve"> 00</v>
      </c>
      <c r="I464">
        <v>0.01</v>
      </c>
      <c r="J464">
        <v>9999999.9900000002</v>
      </c>
      <c r="K464" t="s">
        <v>56</v>
      </c>
      <c r="L464" t="s">
        <v>57</v>
      </c>
      <c r="M464" t="s">
        <v>58</v>
      </c>
      <c r="O464" t="s">
        <v>798</v>
      </c>
      <c r="P464" t="s">
        <v>29</v>
      </c>
      <c r="Q464" t="s">
        <v>29</v>
      </c>
      <c r="R464" t="s">
        <v>59</v>
      </c>
    </row>
    <row r="465" spans="1:18" x14ac:dyDescent="0.25">
      <c r="A465" t="str">
        <f>"24285"</f>
        <v>24285</v>
      </c>
      <c r="B465" t="str">
        <f>"01370"</f>
        <v>01370</v>
      </c>
      <c r="C465" t="str">
        <f>"1100"</f>
        <v>1100</v>
      </c>
      <c r="D465" t="str">
        <f>""</f>
        <v/>
      </c>
      <c r="E465" t="s">
        <v>799</v>
      </c>
      <c r="F465" t="s">
        <v>100</v>
      </c>
      <c r="G465" t="str">
        <f>"GR0024268"</f>
        <v>GR0024268</v>
      </c>
      <c r="H465" t="str">
        <f>" 00"</f>
        <v xml:space="preserve"> 00</v>
      </c>
      <c r="I465">
        <v>0.01</v>
      </c>
      <c r="J465">
        <v>9999999.9900000002</v>
      </c>
      <c r="K465" t="s">
        <v>56</v>
      </c>
      <c r="L465" t="s">
        <v>57</v>
      </c>
      <c r="M465" t="s">
        <v>58</v>
      </c>
      <c r="O465" t="s">
        <v>796</v>
      </c>
      <c r="P465" t="s">
        <v>29</v>
      </c>
      <c r="Q465" t="s">
        <v>29</v>
      </c>
      <c r="R465" t="s">
        <v>59</v>
      </c>
    </row>
    <row r="466" spans="1:18" x14ac:dyDescent="0.25">
      <c r="A466" t="str">
        <f>"24286"</f>
        <v>24286</v>
      </c>
      <c r="B466" t="str">
        <f>"01370"</f>
        <v>01370</v>
      </c>
      <c r="C466" t="str">
        <f>"1800"</f>
        <v>1800</v>
      </c>
      <c r="D466" t="str">
        <f>""</f>
        <v/>
      </c>
      <c r="E466" t="s">
        <v>800</v>
      </c>
      <c r="F466" t="s">
        <v>100</v>
      </c>
      <c r="G466" t="str">
        <f>"GR0024286"</f>
        <v>GR0024286</v>
      </c>
      <c r="H466" t="str">
        <f>" 00"</f>
        <v xml:space="preserve"> 00</v>
      </c>
      <c r="I466">
        <v>0.01</v>
      </c>
      <c r="J466">
        <v>9999999.9900000002</v>
      </c>
      <c r="K466" t="s">
        <v>56</v>
      </c>
      <c r="L466" t="s">
        <v>57</v>
      </c>
      <c r="M466" t="s">
        <v>58</v>
      </c>
      <c r="O466" t="s">
        <v>796</v>
      </c>
      <c r="P466" t="s">
        <v>29</v>
      </c>
      <c r="Q466" t="s">
        <v>29</v>
      </c>
      <c r="R466" t="s">
        <v>59</v>
      </c>
    </row>
    <row r="467" spans="1:18" x14ac:dyDescent="0.25">
      <c r="A467" t="str">
        <f>"24544"</f>
        <v>24544</v>
      </c>
      <c r="B467" t="str">
        <f>"01370"</f>
        <v>01370</v>
      </c>
      <c r="C467" t="str">
        <f>"1600"</f>
        <v>1600</v>
      </c>
      <c r="D467" t="str">
        <f>""</f>
        <v/>
      </c>
      <c r="E467" t="s">
        <v>805</v>
      </c>
      <c r="F467" t="s">
        <v>100</v>
      </c>
      <c r="G467" t="str">
        <f>"GR0024544"</f>
        <v>GR0024544</v>
      </c>
      <c r="H467" t="str">
        <f>" 00"</f>
        <v xml:space="preserve"> 00</v>
      </c>
      <c r="I467">
        <v>0.01</v>
      </c>
      <c r="J467">
        <v>9999999.9900000002</v>
      </c>
      <c r="K467" t="s">
        <v>101</v>
      </c>
      <c r="L467" t="s">
        <v>56</v>
      </c>
      <c r="M467" t="s">
        <v>57</v>
      </c>
      <c r="N467" t="s">
        <v>58</v>
      </c>
      <c r="O467" t="s">
        <v>806</v>
      </c>
      <c r="P467" t="s">
        <v>29</v>
      </c>
      <c r="Q467" t="s">
        <v>29</v>
      </c>
      <c r="R467" t="s">
        <v>59</v>
      </c>
    </row>
    <row r="468" spans="1:18" x14ac:dyDescent="0.25">
      <c r="A468" t="str">
        <f>"25136"</f>
        <v>25136</v>
      </c>
      <c r="B468" t="str">
        <f>"01240"</f>
        <v>01240</v>
      </c>
      <c r="C468" t="str">
        <f>"1400"</f>
        <v>1400</v>
      </c>
      <c r="D468" t="str">
        <f>"25136"</f>
        <v>25136</v>
      </c>
      <c r="E468" t="s">
        <v>810</v>
      </c>
      <c r="F468" t="s">
        <v>68</v>
      </c>
      <c r="G468" t="str">
        <f>"GR0025136"</f>
        <v>GR0025136</v>
      </c>
      <c r="H468" t="str">
        <f>" 00"</f>
        <v xml:space="preserve"> 00</v>
      </c>
      <c r="I468">
        <v>0.01</v>
      </c>
      <c r="J468">
        <v>9999999.9900000002</v>
      </c>
      <c r="K468" t="s">
        <v>27</v>
      </c>
      <c r="L468" t="s">
        <v>69</v>
      </c>
      <c r="O468" t="s">
        <v>69</v>
      </c>
      <c r="P468" t="s">
        <v>29</v>
      </c>
      <c r="Q468" t="s">
        <v>29</v>
      </c>
      <c r="R468" t="s">
        <v>69</v>
      </c>
    </row>
    <row r="469" spans="1:18" x14ac:dyDescent="0.25">
      <c r="A469" t="str">
        <f>"25161"</f>
        <v>25161</v>
      </c>
      <c r="B469" t="str">
        <f>"01620"</f>
        <v>01620</v>
      </c>
      <c r="C469" t="str">
        <f>"1700"</f>
        <v>1700</v>
      </c>
      <c r="D469" t="str">
        <f>"25161"</f>
        <v>25161</v>
      </c>
      <c r="E469" t="s">
        <v>817</v>
      </c>
      <c r="F469" t="s">
        <v>133</v>
      </c>
      <c r="G469" t="str">
        <f>"GR0025161"</f>
        <v>GR0025161</v>
      </c>
      <c r="H469" t="str">
        <f>" 00"</f>
        <v xml:space="preserve"> 00</v>
      </c>
      <c r="I469">
        <v>0.01</v>
      </c>
      <c r="J469">
        <v>9999999.9900000002</v>
      </c>
      <c r="K469" t="s">
        <v>56</v>
      </c>
      <c r="L469" t="s">
        <v>57</v>
      </c>
      <c r="M469" t="s">
        <v>58</v>
      </c>
      <c r="N469" t="s">
        <v>818</v>
      </c>
      <c r="O469" t="s">
        <v>818</v>
      </c>
      <c r="P469" t="s">
        <v>29</v>
      </c>
      <c r="Q469" t="s">
        <v>29</v>
      </c>
      <c r="R469" t="s">
        <v>134</v>
      </c>
    </row>
    <row r="470" spans="1:18" x14ac:dyDescent="0.25">
      <c r="A470" t="str">
        <f>"25173"</f>
        <v>25173</v>
      </c>
      <c r="B470" t="str">
        <f>"01500"</f>
        <v>01500</v>
      </c>
      <c r="C470" t="str">
        <f>"1600"</f>
        <v>1600</v>
      </c>
      <c r="D470" t="str">
        <f>"25173"</f>
        <v>25173</v>
      </c>
      <c r="E470" t="s">
        <v>830</v>
      </c>
      <c r="F470" t="s">
        <v>123</v>
      </c>
      <c r="G470" t="str">
        <f>"GR0025173"</f>
        <v>GR0025173</v>
      </c>
      <c r="H470" t="str">
        <f>" 00"</f>
        <v xml:space="preserve"> 00</v>
      </c>
      <c r="I470">
        <v>0.01</v>
      </c>
      <c r="J470">
        <v>9999999.9900000002</v>
      </c>
      <c r="K470" t="s">
        <v>56</v>
      </c>
      <c r="L470" t="s">
        <v>57</v>
      </c>
      <c r="M470" t="s">
        <v>58</v>
      </c>
      <c r="O470" t="s">
        <v>831</v>
      </c>
      <c r="P470" t="s">
        <v>29</v>
      </c>
      <c r="Q470" t="s">
        <v>29</v>
      </c>
      <c r="R470" t="s">
        <v>59</v>
      </c>
    </row>
    <row r="471" spans="1:18" x14ac:dyDescent="0.25">
      <c r="A471" t="str">
        <f>"25176"</f>
        <v>25176</v>
      </c>
      <c r="B471" t="str">
        <f>"01320"</f>
        <v>01320</v>
      </c>
      <c r="C471" t="str">
        <f>"1200"</f>
        <v>1200</v>
      </c>
      <c r="D471" t="str">
        <f>"25176"</f>
        <v>25176</v>
      </c>
      <c r="E471" t="s">
        <v>835</v>
      </c>
      <c r="F471" t="s">
        <v>94</v>
      </c>
      <c r="G471" t="str">
        <f>"GR0025176"</f>
        <v>GR0025176</v>
      </c>
      <c r="H471" t="str">
        <f>" 00"</f>
        <v xml:space="preserve"> 00</v>
      </c>
      <c r="I471">
        <v>0.01</v>
      </c>
      <c r="J471">
        <v>9999999.9900000002</v>
      </c>
      <c r="K471" t="s">
        <v>95</v>
      </c>
      <c r="L471" t="s">
        <v>27</v>
      </c>
      <c r="M471" t="s">
        <v>71</v>
      </c>
      <c r="O471" t="s">
        <v>95</v>
      </c>
      <c r="P471" t="s">
        <v>29</v>
      </c>
      <c r="Q471" t="s">
        <v>29</v>
      </c>
      <c r="R471" t="s">
        <v>89</v>
      </c>
    </row>
    <row r="472" spans="1:18" x14ac:dyDescent="0.25">
      <c r="A472" t="str">
        <f>"25177"</f>
        <v>25177</v>
      </c>
      <c r="B472" t="str">
        <f>"01600"</f>
        <v>01600</v>
      </c>
      <c r="C472" t="str">
        <f>"1100"</f>
        <v>1100</v>
      </c>
      <c r="D472" t="str">
        <f>"25177"</f>
        <v>25177</v>
      </c>
      <c r="E472" t="s">
        <v>836</v>
      </c>
      <c r="F472" t="s">
        <v>131</v>
      </c>
      <c r="G472" t="str">
        <f>"GR0025177"</f>
        <v>GR0025177</v>
      </c>
      <c r="H472" t="str">
        <f>" 00"</f>
        <v xml:space="preserve"> 00</v>
      </c>
      <c r="I472">
        <v>0.01</v>
      </c>
      <c r="J472">
        <v>9999999.9900000002</v>
      </c>
      <c r="K472" t="s">
        <v>56</v>
      </c>
      <c r="L472" t="s">
        <v>57</v>
      </c>
      <c r="M472" t="s">
        <v>58</v>
      </c>
      <c r="O472" t="s">
        <v>837</v>
      </c>
      <c r="P472" t="s">
        <v>29</v>
      </c>
      <c r="Q472" t="s">
        <v>29</v>
      </c>
      <c r="R472" t="s">
        <v>59</v>
      </c>
    </row>
    <row r="473" spans="1:18" x14ac:dyDescent="0.25">
      <c r="A473" t="str">
        <f>"26035"</f>
        <v>26035</v>
      </c>
      <c r="B473" t="str">
        <f>"01000"</f>
        <v>01000</v>
      </c>
      <c r="C473" t="str">
        <f>"1300"</f>
        <v>1300</v>
      </c>
      <c r="D473" t="str">
        <f>"26035"</f>
        <v>26035</v>
      </c>
      <c r="E473" t="s">
        <v>845</v>
      </c>
      <c r="F473" t="s">
        <v>36</v>
      </c>
      <c r="G473" t="str">
        <f>"GR0026029"</f>
        <v>GR0026029</v>
      </c>
      <c r="H473" t="str">
        <f>" 00"</f>
        <v xml:space="preserve"> 00</v>
      </c>
      <c r="I473">
        <v>0.01</v>
      </c>
      <c r="J473">
        <v>9999999.9900000002</v>
      </c>
      <c r="K473" t="s">
        <v>27</v>
      </c>
      <c r="L473" t="s">
        <v>28</v>
      </c>
      <c r="O473" t="s">
        <v>27</v>
      </c>
      <c r="P473" t="s">
        <v>29</v>
      </c>
      <c r="Q473" t="s">
        <v>29</v>
      </c>
      <c r="R473" t="s">
        <v>28</v>
      </c>
    </row>
    <row r="474" spans="1:18" x14ac:dyDescent="0.25">
      <c r="A474" t="str">
        <f>"30003"</f>
        <v>30003</v>
      </c>
      <c r="B474" t="str">
        <f>"06000"</f>
        <v>06000</v>
      </c>
      <c r="C474" t="str">
        <f>"1700"</f>
        <v>1700</v>
      </c>
      <c r="D474" t="str">
        <f>""</f>
        <v/>
      </c>
      <c r="E474" t="s">
        <v>847</v>
      </c>
      <c r="F474" t="s">
        <v>382</v>
      </c>
      <c r="G474" t="str">
        <f>""</f>
        <v/>
      </c>
      <c r="H474" t="str">
        <f>" 00"</f>
        <v xml:space="preserve"> 00</v>
      </c>
      <c r="I474">
        <v>0.01</v>
      </c>
      <c r="J474">
        <v>9999999.9900000002</v>
      </c>
      <c r="K474" t="s">
        <v>383</v>
      </c>
      <c r="L474" t="s">
        <v>384</v>
      </c>
      <c r="M474" t="s">
        <v>385</v>
      </c>
      <c r="N474" t="s">
        <v>390</v>
      </c>
      <c r="P474" t="s">
        <v>29</v>
      </c>
      <c r="Q474" t="s">
        <v>29</v>
      </c>
      <c r="R474" t="s">
        <v>386</v>
      </c>
    </row>
    <row r="475" spans="1:18" x14ac:dyDescent="0.25">
      <c r="A475" t="str">
        <f>"30003"</f>
        <v>30003</v>
      </c>
      <c r="B475" t="str">
        <f>"06030"</f>
        <v>06030</v>
      </c>
      <c r="C475" t="str">
        <f>"1700"</f>
        <v>1700</v>
      </c>
      <c r="D475" t="str">
        <f>""</f>
        <v/>
      </c>
      <c r="E475" t="s">
        <v>847</v>
      </c>
      <c r="F475" t="s">
        <v>392</v>
      </c>
      <c r="G475" t="str">
        <f>""</f>
        <v/>
      </c>
      <c r="H475" t="str">
        <f>" 00"</f>
        <v xml:space="preserve"> 00</v>
      </c>
      <c r="I475">
        <v>0.01</v>
      </c>
      <c r="J475">
        <v>9999999.9900000002</v>
      </c>
      <c r="K475" t="s">
        <v>383</v>
      </c>
      <c r="L475" t="s">
        <v>384</v>
      </c>
      <c r="M475" t="s">
        <v>385</v>
      </c>
      <c r="N475" t="s">
        <v>390</v>
      </c>
      <c r="P475" t="s">
        <v>29</v>
      </c>
      <c r="Q475" t="s">
        <v>29</v>
      </c>
      <c r="R475" t="s">
        <v>386</v>
      </c>
    </row>
    <row r="476" spans="1:18" x14ac:dyDescent="0.25">
      <c r="A476" t="str">
        <f>"30003"</f>
        <v>30003</v>
      </c>
      <c r="B476" t="str">
        <f>"06040"</f>
        <v>06040</v>
      </c>
      <c r="C476" t="str">
        <f>"1700"</f>
        <v>1700</v>
      </c>
      <c r="D476" t="str">
        <f>""</f>
        <v/>
      </c>
      <c r="E476" t="s">
        <v>847</v>
      </c>
      <c r="F476" t="s">
        <v>393</v>
      </c>
      <c r="G476" t="str">
        <f>""</f>
        <v/>
      </c>
      <c r="H476" t="str">
        <f>" 00"</f>
        <v xml:space="preserve"> 00</v>
      </c>
      <c r="I476">
        <v>0.01</v>
      </c>
      <c r="J476">
        <v>9999999.9900000002</v>
      </c>
      <c r="K476" t="s">
        <v>383</v>
      </c>
      <c r="L476" t="s">
        <v>384</v>
      </c>
      <c r="M476" t="s">
        <v>385</v>
      </c>
      <c r="N476" t="s">
        <v>390</v>
      </c>
      <c r="P476" t="s">
        <v>29</v>
      </c>
      <c r="Q476" t="s">
        <v>29</v>
      </c>
      <c r="R476" t="s">
        <v>386</v>
      </c>
    </row>
    <row r="477" spans="1:18" x14ac:dyDescent="0.25">
      <c r="A477" t="str">
        <f>"30003"</f>
        <v>30003</v>
      </c>
      <c r="B477" t="str">
        <f>"06050"</f>
        <v>06050</v>
      </c>
      <c r="C477" t="str">
        <f>"1700"</f>
        <v>1700</v>
      </c>
      <c r="D477" t="str">
        <f>""</f>
        <v/>
      </c>
      <c r="E477" t="s">
        <v>847</v>
      </c>
      <c r="F477" t="s">
        <v>394</v>
      </c>
      <c r="G477" t="str">
        <f>""</f>
        <v/>
      </c>
      <c r="H477" t="str">
        <f>" 00"</f>
        <v xml:space="preserve"> 00</v>
      </c>
      <c r="I477">
        <v>0.01</v>
      </c>
      <c r="J477">
        <v>9999999.9900000002</v>
      </c>
      <c r="K477" t="s">
        <v>383</v>
      </c>
      <c r="L477" t="s">
        <v>384</v>
      </c>
      <c r="M477" t="s">
        <v>385</v>
      </c>
      <c r="N477" t="s">
        <v>390</v>
      </c>
      <c r="P477" t="s">
        <v>29</v>
      </c>
      <c r="Q477" t="s">
        <v>29</v>
      </c>
      <c r="R477" t="s">
        <v>386</v>
      </c>
    </row>
    <row r="478" spans="1:18" x14ac:dyDescent="0.25">
      <c r="A478" t="str">
        <f>"30003"</f>
        <v>30003</v>
      </c>
      <c r="B478" t="str">
        <f>"06060"</f>
        <v>06060</v>
      </c>
      <c r="C478" t="str">
        <f>"1700"</f>
        <v>1700</v>
      </c>
      <c r="D478" t="str">
        <f>""</f>
        <v/>
      </c>
      <c r="E478" t="s">
        <v>847</v>
      </c>
      <c r="F478" t="s">
        <v>395</v>
      </c>
      <c r="G478" t="str">
        <f>""</f>
        <v/>
      </c>
      <c r="H478" t="str">
        <f>" 00"</f>
        <v xml:space="preserve"> 00</v>
      </c>
      <c r="I478">
        <v>0.01</v>
      </c>
      <c r="J478">
        <v>9999999.9900000002</v>
      </c>
      <c r="K478" t="s">
        <v>383</v>
      </c>
      <c r="L478" t="s">
        <v>384</v>
      </c>
      <c r="M478" t="s">
        <v>385</v>
      </c>
      <c r="N478" t="s">
        <v>390</v>
      </c>
      <c r="P478" t="s">
        <v>29</v>
      </c>
      <c r="Q478" t="s">
        <v>29</v>
      </c>
      <c r="R478" t="s">
        <v>386</v>
      </c>
    </row>
    <row r="479" spans="1:18" x14ac:dyDescent="0.25">
      <c r="A479" t="str">
        <f>"30003"</f>
        <v>30003</v>
      </c>
      <c r="B479" t="str">
        <f>"06070"</f>
        <v>06070</v>
      </c>
      <c r="C479" t="str">
        <f>"1700"</f>
        <v>1700</v>
      </c>
      <c r="D479" t="str">
        <f>""</f>
        <v/>
      </c>
      <c r="E479" t="s">
        <v>847</v>
      </c>
      <c r="F479" t="s">
        <v>396</v>
      </c>
      <c r="G479" t="str">
        <f>""</f>
        <v/>
      </c>
      <c r="H479" t="str">
        <f>" 00"</f>
        <v xml:space="preserve"> 00</v>
      </c>
      <c r="I479">
        <v>0.01</v>
      </c>
      <c r="J479">
        <v>9999999.9900000002</v>
      </c>
      <c r="K479" t="s">
        <v>383</v>
      </c>
      <c r="L479" t="s">
        <v>384</v>
      </c>
      <c r="M479" t="s">
        <v>385</v>
      </c>
      <c r="N479" t="s">
        <v>390</v>
      </c>
      <c r="P479" t="s">
        <v>29</v>
      </c>
      <c r="Q479" t="s">
        <v>29</v>
      </c>
      <c r="R479" t="s">
        <v>386</v>
      </c>
    </row>
    <row r="480" spans="1:18" x14ac:dyDescent="0.25">
      <c r="A480" t="str">
        <f>"30003"</f>
        <v>30003</v>
      </c>
      <c r="B480" t="str">
        <f>"06080"</f>
        <v>06080</v>
      </c>
      <c r="C480" t="str">
        <f>"1700"</f>
        <v>1700</v>
      </c>
      <c r="D480" t="str">
        <f>""</f>
        <v/>
      </c>
      <c r="E480" t="s">
        <v>847</v>
      </c>
      <c r="F480" t="s">
        <v>397</v>
      </c>
      <c r="G480" t="str">
        <f>""</f>
        <v/>
      </c>
      <c r="H480" t="str">
        <f>" 00"</f>
        <v xml:space="preserve"> 00</v>
      </c>
      <c r="I480">
        <v>0.01</v>
      </c>
      <c r="J480">
        <v>9999999.9900000002</v>
      </c>
      <c r="K480" t="s">
        <v>383</v>
      </c>
      <c r="L480" t="s">
        <v>384</v>
      </c>
      <c r="M480" t="s">
        <v>385</v>
      </c>
      <c r="N480" t="s">
        <v>390</v>
      </c>
      <c r="P480" t="s">
        <v>29</v>
      </c>
      <c r="Q480" t="s">
        <v>29</v>
      </c>
      <c r="R480" t="s">
        <v>386</v>
      </c>
    </row>
    <row r="481" spans="1:18" x14ac:dyDescent="0.25">
      <c r="A481" t="str">
        <f>"30003"</f>
        <v>30003</v>
      </c>
      <c r="B481" t="str">
        <f>"06090"</f>
        <v>06090</v>
      </c>
      <c r="C481" t="str">
        <f>"1700"</f>
        <v>1700</v>
      </c>
      <c r="D481" t="str">
        <f>""</f>
        <v/>
      </c>
      <c r="E481" t="s">
        <v>847</v>
      </c>
      <c r="F481" t="s">
        <v>398</v>
      </c>
      <c r="G481" t="str">
        <f>""</f>
        <v/>
      </c>
      <c r="H481" t="str">
        <f>" 00"</f>
        <v xml:space="preserve"> 00</v>
      </c>
      <c r="I481">
        <v>0.01</v>
      </c>
      <c r="J481">
        <v>9999999.9900000002</v>
      </c>
      <c r="K481" t="s">
        <v>383</v>
      </c>
      <c r="L481" t="s">
        <v>384</v>
      </c>
      <c r="M481" t="s">
        <v>385</v>
      </c>
      <c r="N481" t="s">
        <v>390</v>
      </c>
      <c r="P481" t="s">
        <v>29</v>
      </c>
      <c r="Q481" t="s">
        <v>29</v>
      </c>
      <c r="R481" t="s">
        <v>386</v>
      </c>
    </row>
    <row r="482" spans="1:18" x14ac:dyDescent="0.25">
      <c r="A482" t="str">
        <f>"30003"</f>
        <v>30003</v>
      </c>
      <c r="B482" t="str">
        <f>"06100"</f>
        <v>06100</v>
      </c>
      <c r="C482" t="str">
        <f>"1700"</f>
        <v>1700</v>
      </c>
      <c r="D482" t="str">
        <f>""</f>
        <v/>
      </c>
      <c r="E482" t="s">
        <v>847</v>
      </c>
      <c r="F482" t="s">
        <v>399</v>
      </c>
      <c r="G482" t="str">
        <f>""</f>
        <v/>
      </c>
      <c r="H482" t="str">
        <f>" 00"</f>
        <v xml:space="preserve"> 00</v>
      </c>
      <c r="I482">
        <v>0.01</v>
      </c>
      <c r="J482">
        <v>9999999.9900000002</v>
      </c>
      <c r="K482" t="s">
        <v>383</v>
      </c>
      <c r="L482" t="s">
        <v>384</v>
      </c>
      <c r="M482" t="s">
        <v>385</v>
      </c>
      <c r="N482" t="s">
        <v>390</v>
      </c>
      <c r="P482" t="s">
        <v>29</v>
      </c>
      <c r="Q482" t="s">
        <v>29</v>
      </c>
      <c r="R482" t="s">
        <v>386</v>
      </c>
    </row>
    <row r="483" spans="1:18" x14ac:dyDescent="0.25">
      <c r="A483" t="str">
        <f>"30003"</f>
        <v>30003</v>
      </c>
      <c r="B483" t="str">
        <f>"06110"</f>
        <v>06110</v>
      </c>
      <c r="C483" t="str">
        <f>"1700"</f>
        <v>1700</v>
      </c>
      <c r="D483" t="str">
        <f>""</f>
        <v/>
      </c>
      <c r="E483" t="s">
        <v>847</v>
      </c>
      <c r="F483" t="s">
        <v>400</v>
      </c>
      <c r="G483" t="str">
        <f>""</f>
        <v/>
      </c>
      <c r="H483" t="str">
        <f>" 00"</f>
        <v xml:space="preserve"> 00</v>
      </c>
      <c r="I483">
        <v>0.01</v>
      </c>
      <c r="J483">
        <v>9999999.9900000002</v>
      </c>
      <c r="K483" t="s">
        <v>383</v>
      </c>
      <c r="L483" t="s">
        <v>384</v>
      </c>
      <c r="M483" t="s">
        <v>385</v>
      </c>
      <c r="N483" t="s">
        <v>390</v>
      </c>
      <c r="P483" t="s">
        <v>29</v>
      </c>
      <c r="Q483" t="s">
        <v>29</v>
      </c>
      <c r="R483" t="s">
        <v>386</v>
      </c>
    </row>
    <row r="484" spans="1:18" x14ac:dyDescent="0.25">
      <c r="A484" t="str">
        <f>"30003"</f>
        <v>30003</v>
      </c>
      <c r="B484" t="str">
        <f>"06120"</f>
        <v>06120</v>
      </c>
      <c r="C484" t="str">
        <f>"1700"</f>
        <v>1700</v>
      </c>
      <c r="D484" t="str">
        <f>""</f>
        <v/>
      </c>
      <c r="E484" t="s">
        <v>847</v>
      </c>
      <c r="F484" t="s">
        <v>401</v>
      </c>
      <c r="G484" t="str">
        <f>""</f>
        <v/>
      </c>
      <c r="H484" t="str">
        <f>" 00"</f>
        <v xml:space="preserve"> 00</v>
      </c>
      <c r="I484">
        <v>0.01</v>
      </c>
      <c r="J484">
        <v>9999999.9900000002</v>
      </c>
      <c r="K484" t="s">
        <v>383</v>
      </c>
      <c r="L484" t="s">
        <v>384</v>
      </c>
      <c r="M484" t="s">
        <v>385</v>
      </c>
      <c r="N484" t="s">
        <v>390</v>
      </c>
      <c r="P484" t="s">
        <v>29</v>
      </c>
      <c r="Q484" t="s">
        <v>29</v>
      </c>
      <c r="R484" t="s">
        <v>386</v>
      </c>
    </row>
    <row r="485" spans="1:18" x14ac:dyDescent="0.25">
      <c r="A485" t="str">
        <f>"30003"</f>
        <v>30003</v>
      </c>
      <c r="B485" t="str">
        <f>"06130"</f>
        <v>06130</v>
      </c>
      <c r="C485" t="str">
        <f>"1700"</f>
        <v>1700</v>
      </c>
      <c r="D485" t="str">
        <f>""</f>
        <v/>
      </c>
      <c r="E485" t="s">
        <v>847</v>
      </c>
      <c r="F485" t="s">
        <v>402</v>
      </c>
      <c r="G485" t="str">
        <f>""</f>
        <v/>
      </c>
      <c r="H485" t="str">
        <f>" 00"</f>
        <v xml:space="preserve"> 00</v>
      </c>
      <c r="I485">
        <v>0.01</v>
      </c>
      <c r="J485">
        <v>9999999.9900000002</v>
      </c>
      <c r="K485" t="s">
        <v>383</v>
      </c>
      <c r="L485" t="s">
        <v>384</v>
      </c>
      <c r="M485" t="s">
        <v>385</v>
      </c>
      <c r="N485" t="s">
        <v>390</v>
      </c>
      <c r="P485" t="s">
        <v>29</v>
      </c>
      <c r="Q485" t="s">
        <v>29</v>
      </c>
      <c r="R485" t="s">
        <v>386</v>
      </c>
    </row>
    <row r="486" spans="1:18" x14ac:dyDescent="0.25">
      <c r="A486" t="str">
        <f>"30003"</f>
        <v>30003</v>
      </c>
      <c r="B486" t="str">
        <f>"06140"</f>
        <v>06140</v>
      </c>
      <c r="C486" t="str">
        <f>"1700"</f>
        <v>1700</v>
      </c>
      <c r="D486" t="str">
        <f>""</f>
        <v/>
      </c>
      <c r="E486" t="s">
        <v>847</v>
      </c>
      <c r="F486" t="s">
        <v>403</v>
      </c>
      <c r="G486" t="str">
        <f>""</f>
        <v/>
      </c>
      <c r="H486" t="str">
        <f>" 00"</f>
        <v xml:space="preserve"> 00</v>
      </c>
      <c r="I486">
        <v>0.01</v>
      </c>
      <c r="J486">
        <v>9999999.9900000002</v>
      </c>
      <c r="K486" t="s">
        <v>383</v>
      </c>
      <c r="L486" t="s">
        <v>384</v>
      </c>
      <c r="M486" t="s">
        <v>385</v>
      </c>
      <c r="N486" t="s">
        <v>390</v>
      </c>
      <c r="P486" t="s">
        <v>29</v>
      </c>
      <c r="Q486" t="s">
        <v>29</v>
      </c>
      <c r="R486" t="s">
        <v>386</v>
      </c>
    </row>
    <row r="487" spans="1:18" x14ac:dyDescent="0.25">
      <c r="A487" t="str">
        <f>"30003"</f>
        <v>30003</v>
      </c>
      <c r="B487" t="str">
        <f>"06150"</f>
        <v>06150</v>
      </c>
      <c r="C487" t="str">
        <f>"1700"</f>
        <v>1700</v>
      </c>
      <c r="D487" t="str">
        <f>""</f>
        <v/>
      </c>
      <c r="E487" t="s">
        <v>847</v>
      </c>
      <c r="F487" t="s">
        <v>404</v>
      </c>
      <c r="G487" t="str">
        <f>""</f>
        <v/>
      </c>
      <c r="H487" t="str">
        <f>" 00"</f>
        <v xml:space="preserve"> 00</v>
      </c>
      <c r="I487">
        <v>0.01</v>
      </c>
      <c r="J487">
        <v>9999999.9900000002</v>
      </c>
      <c r="K487" t="s">
        <v>383</v>
      </c>
      <c r="L487" t="s">
        <v>384</v>
      </c>
      <c r="M487" t="s">
        <v>385</v>
      </c>
      <c r="N487" t="s">
        <v>390</v>
      </c>
      <c r="P487" t="s">
        <v>29</v>
      </c>
      <c r="Q487" t="s">
        <v>29</v>
      </c>
      <c r="R487" t="s">
        <v>386</v>
      </c>
    </row>
    <row r="488" spans="1:18" x14ac:dyDescent="0.25">
      <c r="A488" t="str">
        <f>"30003"</f>
        <v>30003</v>
      </c>
      <c r="B488" t="str">
        <f>"06151"</f>
        <v>06151</v>
      </c>
      <c r="C488" t="str">
        <f>"1700"</f>
        <v>1700</v>
      </c>
      <c r="D488" t="str">
        <f>""</f>
        <v/>
      </c>
      <c r="E488" t="s">
        <v>847</v>
      </c>
      <c r="F488" t="s">
        <v>405</v>
      </c>
      <c r="G488" t="str">
        <f>""</f>
        <v/>
      </c>
      <c r="H488" t="str">
        <f>" 00"</f>
        <v xml:space="preserve"> 00</v>
      </c>
      <c r="I488">
        <v>0.01</v>
      </c>
      <c r="J488">
        <v>9999999.9900000002</v>
      </c>
      <c r="K488" t="s">
        <v>383</v>
      </c>
      <c r="L488" t="s">
        <v>384</v>
      </c>
      <c r="M488" t="s">
        <v>385</v>
      </c>
      <c r="N488" t="s">
        <v>390</v>
      </c>
      <c r="P488" t="s">
        <v>29</v>
      </c>
      <c r="Q488" t="s">
        <v>29</v>
      </c>
      <c r="R488" t="s">
        <v>386</v>
      </c>
    </row>
    <row r="489" spans="1:18" x14ac:dyDescent="0.25">
      <c r="A489" t="str">
        <f>"30003"</f>
        <v>30003</v>
      </c>
      <c r="B489" t="str">
        <f>"06152"</f>
        <v>06152</v>
      </c>
      <c r="C489" t="str">
        <f>"1700"</f>
        <v>1700</v>
      </c>
      <c r="D489" t="str">
        <f>""</f>
        <v/>
      </c>
      <c r="E489" t="s">
        <v>847</v>
      </c>
      <c r="F489" t="s">
        <v>406</v>
      </c>
      <c r="G489" t="str">
        <f>""</f>
        <v/>
      </c>
      <c r="H489" t="str">
        <f>" 00"</f>
        <v xml:space="preserve"> 00</v>
      </c>
      <c r="I489">
        <v>0.01</v>
      </c>
      <c r="J489">
        <v>9999999.9900000002</v>
      </c>
      <c r="K489" t="s">
        <v>383</v>
      </c>
      <c r="L489" t="s">
        <v>384</v>
      </c>
      <c r="M489" t="s">
        <v>385</v>
      </c>
      <c r="N489" t="s">
        <v>390</v>
      </c>
      <c r="P489" t="s">
        <v>29</v>
      </c>
      <c r="Q489" t="s">
        <v>29</v>
      </c>
      <c r="R489" t="s">
        <v>386</v>
      </c>
    </row>
    <row r="490" spans="1:18" x14ac:dyDescent="0.25">
      <c r="A490" t="str">
        <f>"30005"</f>
        <v>30005</v>
      </c>
      <c r="B490" t="str">
        <f>"06000"</f>
        <v>06000</v>
      </c>
      <c r="C490" t="str">
        <f>"1700"</f>
        <v>1700</v>
      </c>
      <c r="D490" t="str">
        <f>"06000B"</f>
        <v>06000B</v>
      </c>
      <c r="E490" t="s">
        <v>848</v>
      </c>
      <c r="F490" t="s">
        <v>382</v>
      </c>
      <c r="G490" t="str">
        <f>""</f>
        <v/>
      </c>
      <c r="H490" t="str">
        <f>" 10"</f>
        <v xml:space="preserve"> 10</v>
      </c>
      <c r="I490">
        <v>0.01</v>
      </c>
      <c r="J490">
        <v>500</v>
      </c>
      <c r="K490" t="s">
        <v>386</v>
      </c>
      <c r="L490" t="s">
        <v>384</v>
      </c>
      <c r="M490" t="s">
        <v>385</v>
      </c>
      <c r="N490" t="s">
        <v>389</v>
      </c>
      <c r="P490" t="s">
        <v>29</v>
      </c>
      <c r="Q490" t="s">
        <v>29</v>
      </c>
      <c r="R490" t="s">
        <v>386</v>
      </c>
    </row>
    <row r="491" spans="1:18" x14ac:dyDescent="0.25">
      <c r="A491" t="str">
        <f>"30005"</f>
        <v>30005</v>
      </c>
      <c r="B491" t="str">
        <f>"06000"</f>
        <v>06000</v>
      </c>
      <c r="C491" t="str">
        <f>"1700"</f>
        <v>1700</v>
      </c>
      <c r="D491" t="str">
        <f>"06000B"</f>
        <v>06000B</v>
      </c>
      <c r="E491" t="s">
        <v>848</v>
      </c>
      <c r="F491" t="s">
        <v>382</v>
      </c>
      <c r="G491" t="str">
        <f>""</f>
        <v/>
      </c>
      <c r="H491" t="str">
        <f>" 20"</f>
        <v xml:space="preserve"> 20</v>
      </c>
      <c r="I491">
        <v>500.01</v>
      </c>
      <c r="J491">
        <v>9999999.9900000002</v>
      </c>
      <c r="K491" t="s">
        <v>383</v>
      </c>
      <c r="L491" t="s">
        <v>384</v>
      </c>
      <c r="M491" t="s">
        <v>385</v>
      </c>
      <c r="N491" t="s">
        <v>390</v>
      </c>
      <c r="P491" t="s">
        <v>29</v>
      </c>
      <c r="Q491" t="s">
        <v>29</v>
      </c>
      <c r="R491" t="s">
        <v>386</v>
      </c>
    </row>
    <row r="492" spans="1:18" x14ac:dyDescent="0.25">
      <c r="A492" t="str">
        <f>"30005"</f>
        <v>30005</v>
      </c>
      <c r="B492" t="str">
        <f>"06005"</f>
        <v>06005</v>
      </c>
      <c r="C492" t="str">
        <f>"1700"</f>
        <v>1700</v>
      </c>
      <c r="D492" t="str">
        <f>"06005"</f>
        <v>06005</v>
      </c>
      <c r="E492" t="s">
        <v>848</v>
      </c>
      <c r="F492" t="s">
        <v>849</v>
      </c>
      <c r="G492" t="str">
        <f>""</f>
        <v/>
      </c>
      <c r="H492" t="str">
        <f>" 10"</f>
        <v xml:space="preserve"> 10</v>
      </c>
      <c r="I492">
        <v>0.01</v>
      </c>
      <c r="J492">
        <v>500</v>
      </c>
      <c r="K492" t="s">
        <v>386</v>
      </c>
      <c r="L492" t="s">
        <v>384</v>
      </c>
      <c r="M492" t="s">
        <v>385</v>
      </c>
      <c r="N492" t="s">
        <v>389</v>
      </c>
      <c r="P492" t="s">
        <v>29</v>
      </c>
      <c r="Q492" t="s">
        <v>29</v>
      </c>
      <c r="R492" t="s">
        <v>386</v>
      </c>
    </row>
    <row r="493" spans="1:18" x14ac:dyDescent="0.25">
      <c r="A493" t="str">
        <f>"30005"</f>
        <v>30005</v>
      </c>
      <c r="B493" t="str">
        <f>"06005"</f>
        <v>06005</v>
      </c>
      <c r="C493" t="str">
        <f>"1700"</f>
        <v>1700</v>
      </c>
      <c r="D493" t="str">
        <f>"06005"</f>
        <v>06005</v>
      </c>
      <c r="E493" t="s">
        <v>848</v>
      </c>
      <c r="F493" t="s">
        <v>849</v>
      </c>
      <c r="G493" t="str">
        <f>""</f>
        <v/>
      </c>
      <c r="H493" t="str">
        <f>" 20"</f>
        <v xml:space="preserve"> 20</v>
      </c>
      <c r="I493">
        <v>500.01</v>
      </c>
      <c r="J493">
        <v>9999999.9900000002</v>
      </c>
      <c r="K493" t="s">
        <v>383</v>
      </c>
      <c r="L493" t="s">
        <v>384</v>
      </c>
      <c r="M493" t="s">
        <v>385</v>
      </c>
      <c r="N493" t="s">
        <v>390</v>
      </c>
      <c r="P493" t="s">
        <v>29</v>
      </c>
      <c r="Q493" t="s">
        <v>29</v>
      </c>
      <c r="R493" t="s">
        <v>386</v>
      </c>
    </row>
    <row r="494" spans="1:18" x14ac:dyDescent="0.25">
      <c r="A494" t="str">
        <f>"30005"</f>
        <v>30005</v>
      </c>
      <c r="B494" t="str">
        <f>"06010"</f>
        <v>06010</v>
      </c>
      <c r="C494" t="str">
        <f>"1700"</f>
        <v>1700</v>
      </c>
      <c r="D494" t="str">
        <f>"06010A"</f>
        <v>06010A</v>
      </c>
      <c r="E494" t="s">
        <v>848</v>
      </c>
      <c r="F494" t="s">
        <v>387</v>
      </c>
      <c r="G494" t="str">
        <f>""</f>
        <v/>
      </c>
      <c r="H494" t="str">
        <f>" 10"</f>
        <v xml:space="preserve"> 10</v>
      </c>
      <c r="I494">
        <v>0.01</v>
      </c>
      <c r="J494">
        <v>500</v>
      </c>
      <c r="K494" t="s">
        <v>386</v>
      </c>
      <c r="L494" t="s">
        <v>384</v>
      </c>
      <c r="M494" t="s">
        <v>385</v>
      </c>
      <c r="N494" t="s">
        <v>389</v>
      </c>
      <c r="P494" t="s">
        <v>29</v>
      </c>
      <c r="Q494" t="s">
        <v>29</v>
      </c>
      <c r="R494" t="s">
        <v>386</v>
      </c>
    </row>
    <row r="495" spans="1:18" x14ac:dyDescent="0.25">
      <c r="A495" t="str">
        <f>"30005"</f>
        <v>30005</v>
      </c>
      <c r="B495" t="str">
        <f>"06010"</f>
        <v>06010</v>
      </c>
      <c r="C495" t="str">
        <f>"1700"</f>
        <v>1700</v>
      </c>
      <c r="D495" t="str">
        <f>"06010A"</f>
        <v>06010A</v>
      </c>
      <c r="E495" t="s">
        <v>848</v>
      </c>
      <c r="F495" t="s">
        <v>387</v>
      </c>
      <c r="G495" t="str">
        <f>""</f>
        <v/>
      </c>
      <c r="H495" t="str">
        <f>" 20"</f>
        <v xml:space="preserve"> 20</v>
      </c>
      <c r="I495">
        <v>500.01</v>
      </c>
      <c r="J495">
        <v>9999999.9900000002</v>
      </c>
      <c r="K495" t="s">
        <v>383</v>
      </c>
      <c r="L495" t="s">
        <v>384</v>
      </c>
      <c r="M495" t="s">
        <v>385</v>
      </c>
      <c r="N495" t="s">
        <v>390</v>
      </c>
      <c r="P495" t="s">
        <v>29</v>
      </c>
      <c r="Q495" t="s">
        <v>29</v>
      </c>
      <c r="R495" t="s">
        <v>386</v>
      </c>
    </row>
    <row r="496" spans="1:18" x14ac:dyDescent="0.25">
      <c r="A496" t="str">
        <f>"30005"</f>
        <v>30005</v>
      </c>
      <c r="B496" t="str">
        <f>"06030"</f>
        <v>06030</v>
      </c>
      <c r="C496" t="str">
        <f>"1700"</f>
        <v>1700</v>
      </c>
      <c r="D496" t="str">
        <f>"06030A"</f>
        <v>06030A</v>
      </c>
      <c r="E496" t="s">
        <v>848</v>
      </c>
      <c r="F496" t="s">
        <v>392</v>
      </c>
      <c r="G496" t="str">
        <f>""</f>
        <v/>
      </c>
      <c r="H496" t="str">
        <f>" 10"</f>
        <v xml:space="preserve"> 10</v>
      </c>
      <c r="I496">
        <v>0.01</v>
      </c>
      <c r="J496">
        <v>500</v>
      </c>
      <c r="K496" t="s">
        <v>386</v>
      </c>
      <c r="L496" t="s">
        <v>384</v>
      </c>
      <c r="M496" t="s">
        <v>385</v>
      </c>
      <c r="N496" t="s">
        <v>389</v>
      </c>
      <c r="P496" t="s">
        <v>29</v>
      </c>
      <c r="Q496" t="s">
        <v>29</v>
      </c>
      <c r="R496" t="s">
        <v>386</v>
      </c>
    </row>
    <row r="497" spans="1:18" x14ac:dyDescent="0.25">
      <c r="A497" t="str">
        <f>"30005"</f>
        <v>30005</v>
      </c>
      <c r="B497" t="str">
        <f>"06030"</f>
        <v>06030</v>
      </c>
      <c r="C497" t="str">
        <f>"1700"</f>
        <v>1700</v>
      </c>
      <c r="D497" t="str">
        <f>"06030A"</f>
        <v>06030A</v>
      </c>
      <c r="E497" t="s">
        <v>848</v>
      </c>
      <c r="F497" t="s">
        <v>392</v>
      </c>
      <c r="G497" t="str">
        <f>""</f>
        <v/>
      </c>
      <c r="H497" t="str">
        <f>" 20"</f>
        <v xml:space="preserve"> 20</v>
      </c>
      <c r="I497">
        <v>500.01</v>
      </c>
      <c r="J497">
        <v>9999999.9900000002</v>
      </c>
      <c r="K497" t="s">
        <v>383</v>
      </c>
      <c r="L497" t="s">
        <v>384</v>
      </c>
      <c r="M497" t="s">
        <v>385</v>
      </c>
      <c r="N497" t="s">
        <v>390</v>
      </c>
      <c r="P497" t="s">
        <v>29</v>
      </c>
      <c r="Q497" t="s">
        <v>29</v>
      </c>
      <c r="R497" t="s">
        <v>386</v>
      </c>
    </row>
    <row r="498" spans="1:18" x14ac:dyDescent="0.25">
      <c r="A498" t="str">
        <f>"30005"</f>
        <v>30005</v>
      </c>
      <c r="B498" t="str">
        <f>"06040"</f>
        <v>06040</v>
      </c>
      <c r="C498" t="str">
        <f>"1700"</f>
        <v>1700</v>
      </c>
      <c r="D498" t="str">
        <f>"06040A"</f>
        <v>06040A</v>
      </c>
      <c r="E498" t="s">
        <v>848</v>
      </c>
      <c r="F498" t="s">
        <v>393</v>
      </c>
      <c r="G498" t="str">
        <f>""</f>
        <v/>
      </c>
      <c r="H498" t="str">
        <f>" 10"</f>
        <v xml:space="preserve"> 10</v>
      </c>
      <c r="I498">
        <v>0.01</v>
      </c>
      <c r="J498">
        <v>500</v>
      </c>
      <c r="K498" t="s">
        <v>386</v>
      </c>
      <c r="L498" t="s">
        <v>384</v>
      </c>
      <c r="M498" t="s">
        <v>385</v>
      </c>
      <c r="N498" t="s">
        <v>389</v>
      </c>
      <c r="P498" t="s">
        <v>29</v>
      </c>
      <c r="Q498" t="s">
        <v>29</v>
      </c>
      <c r="R498" t="s">
        <v>386</v>
      </c>
    </row>
    <row r="499" spans="1:18" x14ac:dyDescent="0.25">
      <c r="A499" t="str">
        <f>"30005"</f>
        <v>30005</v>
      </c>
      <c r="B499" t="str">
        <f>"06040"</f>
        <v>06040</v>
      </c>
      <c r="C499" t="str">
        <f>"1700"</f>
        <v>1700</v>
      </c>
      <c r="D499" t="str">
        <f>"06040A"</f>
        <v>06040A</v>
      </c>
      <c r="E499" t="s">
        <v>848</v>
      </c>
      <c r="F499" t="s">
        <v>393</v>
      </c>
      <c r="G499" t="str">
        <f>""</f>
        <v/>
      </c>
      <c r="H499" t="str">
        <f>" 20"</f>
        <v xml:space="preserve"> 20</v>
      </c>
      <c r="I499">
        <v>500.01</v>
      </c>
      <c r="J499">
        <v>9999999.9900000002</v>
      </c>
      <c r="K499" t="s">
        <v>383</v>
      </c>
      <c r="L499" t="s">
        <v>384</v>
      </c>
      <c r="M499" t="s">
        <v>385</v>
      </c>
      <c r="N499" t="s">
        <v>390</v>
      </c>
      <c r="P499" t="s">
        <v>29</v>
      </c>
      <c r="Q499" t="s">
        <v>29</v>
      </c>
      <c r="R499" t="s">
        <v>386</v>
      </c>
    </row>
    <row r="500" spans="1:18" x14ac:dyDescent="0.25">
      <c r="A500" t="str">
        <f>"30005"</f>
        <v>30005</v>
      </c>
      <c r="B500" t="str">
        <f>"06050"</f>
        <v>06050</v>
      </c>
      <c r="C500" t="str">
        <f>"1700"</f>
        <v>1700</v>
      </c>
      <c r="D500" t="str">
        <f>"06050A"</f>
        <v>06050A</v>
      </c>
      <c r="E500" t="s">
        <v>848</v>
      </c>
      <c r="F500" t="s">
        <v>394</v>
      </c>
      <c r="G500" t="str">
        <f>""</f>
        <v/>
      </c>
      <c r="H500" t="str">
        <f>" 10"</f>
        <v xml:space="preserve"> 10</v>
      </c>
      <c r="I500">
        <v>0.01</v>
      </c>
      <c r="J500">
        <v>500</v>
      </c>
      <c r="K500" t="s">
        <v>386</v>
      </c>
      <c r="L500" t="s">
        <v>384</v>
      </c>
      <c r="M500" t="s">
        <v>385</v>
      </c>
      <c r="N500" t="s">
        <v>389</v>
      </c>
      <c r="P500" t="s">
        <v>29</v>
      </c>
      <c r="Q500" t="s">
        <v>29</v>
      </c>
      <c r="R500" t="s">
        <v>386</v>
      </c>
    </row>
    <row r="501" spans="1:18" x14ac:dyDescent="0.25">
      <c r="A501" t="str">
        <f>"30005"</f>
        <v>30005</v>
      </c>
      <c r="B501" t="str">
        <f>"06050"</f>
        <v>06050</v>
      </c>
      <c r="C501" t="str">
        <f>"1700"</f>
        <v>1700</v>
      </c>
      <c r="D501" t="str">
        <f>"06050A"</f>
        <v>06050A</v>
      </c>
      <c r="E501" t="s">
        <v>848</v>
      </c>
      <c r="F501" t="s">
        <v>394</v>
      </c>
      <c r="G501" t="str">
        <f>""</f>
        <v/>
      </c>
      <c r="H501" t="str">
        <f>" 20"</f>
        <v xml:space="preserve"> 20</v>
      </c>
      <c r="I501">
        <v>500.01</v>
      </c>
      <c r="J501">
        <v>9999999.9900000002</v>
      </c>
      <c r="K501" t="s">
        <v>383</v>
      </c>
      <c r="L501" t="s">
        <v>384</v>
      </c>
      <c r="M501" t="s">
        <v>385</v>
      </c>
      <c r="N501" t="s">
        <v>390</v>
      </c>
      <c r="P501" t="s">
        <v>29</v>
      </c>
      <c r="Q501" t="s">
        <v>29</v>
      </c>
      <c r="R501" t="s">
        <v>386</v>
      </c>
    </row>
    <row r="502" spans="1:18" x14ac:dyDescent="0.25">
      <c r="A502" t="str">
        <f>"30005"</f>
        <v>30005</v>
      </c>
      <c r="B502" t="str">
        <f>"06060"</f>
        <v>06060</v>
      </c>
      <c r="C502" t="str">
        <f>"1700"</f>
        <v>1700</v>
      </c>
      <c r="D502" t="str">
        <f>"06060A"</f>
        <v>06060A</v>
      </c>
      <c r="E502" t="s">
        <v>848</v>
      </c>
      <c r="F502" t="s">
        <v>395</v>
      </c>
      <c r="G502" t="str">
        <f>""</f>
        <v/>
      </c>
      <c r="H502" t="str">
        <f>" 10"</f>
        <v xml:space="preserve"> 10</v>
      </c>
      <c r="I502">
        <v>0.01</v>
      </c>
      <c r="J502">
        <v>500</v>
      </c>
      <c r="K502" t="s">
        <v>386</v>
      </c>
      <c r="L502" t="s">
        <v>384</v>
      </c>
      <c r="M502" t="s">
        <v>385</v>
      </c>
      <c r="N502" t="s">
        <v>389</v>
      </c>
      <c r="P502" t="s">
        <v>29</v>
      </c>
      <c r="Q502" t="s">
        <v>29</v>
      </c>
      <c r="R502" t="s">
        <v>386</v>
      </c>
    </row>
    <row r="503" spans="1:18" x14ac:dyDescent="0.25">
      <c r="A503" t="str">
        <f>"30005"</f>
        <v>30005</v>
      </c>
      <c r="B503" t="str">
        <f>"06060"</f>
        <v>06060</v>
      </c>
      <c r="C503" t="str">
        <f>"1700"</f>
        <v>1700</v>
      </c>
      <c r="D503" t="str">
        <f>"06060A"</f>
        <v>06060A</v>
      </c>
      <c r="E503" t="s">
        <v>848</v>
      </c>
      <c r="F503" t="s">
        <v>395</v>
      </c>
      <c r="G503" t="str">
        <f>""</f>
        <v/>
      </c>
      <c r="H503" t="str">
        <f>" 20"</f>
        <v xml:space="preserve"> 20</v>
      </c>
      <c r="I503">
        <v>500.01</v>
      </c>
      <c r="J503">
        <v>9999999.9900000002</v>
      </c>
      <c r="K503" t="s">
        <v>383</v>
      </c>
      <c r="L503" t="s">
        <v>384</v>
      </c>
      <c r="M503" t="s">
        <v>385</v>
      </c>
      <c r="N503" t="s">
        <v>390</v>
      </c>
      <c r="P503" t="s">
        <v>29</v>
      </c>
      <c r="Q503" t="s">
        <v>29</v>
      </c>
      <c r="R503" t="s">
        <v>386</v>
      </c>
    </row>
    <row r="504" spans="1:18" x14ac:dyDescent="0.25">
      <c r="A504" t="str">
        <f>"30005"</f>
        <v>30005</v>
      </c>
      <c r="B504" t="str">
        <f>"06070"</f>
        <v>06070</v>
      </c>
      <c r="C504" t="str">
        <f>"1700"</f>
        <v>1700</v>
      </c>
      <c r="D504" t="str">
        <f>"06070A"</f>
        <v>06070A</v>
      </c>
      <c r="E504" t="s">
        <v>848</v>
      </c>
      <c r="F504" t="s">
        <v>396</v>
      </c>
      <c r="G504" t="str">
        <f>""</f>
        <v/>
      </c>
      <c r="H504" t="str">
        <f>" 10"</f>
        <v xml:space="preserve"> 10</v>
      </c>
      <c r="I504">
        <v>0.01</v>
      </c>
      <c r="J504">
        <v>500</v>
      </c>
      <c r="K504" t="s">
        <v>386</v>
      </c>
      <c r="L504" t="s">
        <v>384</v>
      </c>
      <c r="M504" t="s">
        <v>385</v>
      </c>
      <c r="N504" t="s">
        <v>389</v>
      </c>
      <c r="P504" t="s">
        <v>29</v>
      </c>
      <c r="Q504" t="s">
        <v>29</v>
      </c>
      <c r="R504" t="s">
        <v>386</v>
      </c>
    </row>
    <row r="505" spans="1:18" x14ac:dyDescent="0.25">
      <c r="A505" t="str">
        <f>"30005"</f>
        <v>30005</v>
      </c>
      <c r="B505" t="str">
        <f>"06070"</f>
        <v>06070</v>
      </c>
      <c r="C505" t="str">
        <f>"1700"</f>
        <v>1700</v>
      </c>
      <c r="D505" t="str">
        <f>"06070A"</f>
        <v>06070A</v>
      </c>
      <c r="E505" t="s">
        <v>848</v>
      </c>
      <c r="F505" t="s">
        <v>396</v>
      </c>
      <c r="G505" t="str">
        <f>""</f>
        <v/>
      </c>
      <c r="H505" t="str">
        <f>" 20"</f>
        <v xml:space="preserve"> 20</v>
      </c>
      <c r="I505">
        <v>500.01</v>
      </c>
      <c r="J505">
        <v>9999999.9900000002</v>
      </c>
      <c r="K505" t="s">
        <v>383</v>
      </c>
      <c r="L505" t="s">
        <v>384</v>
      </c>
      <c r="M505" t="s">
        <v>385</v>
      </c>
      <c r="N505" t="s">
        <v>390</v>
      </c>
      <c r="P505" t="s">
        <v>29</v>
      </c>
      <c r="Q505" t="s">
        <v>29</v>
      </c>
      <c r="R505" t="s">
        <v>386</v>
      </c>
    </row>
    <row r="506" spans="1:18" x14ac:dyDescent="0.25">
      <c r="A506" t="str">
        <f>"30005"</f>
        <v>30005</v>
      </c>
      <c r="B506" t="str">
        <f>"06080"</f>
        <v>06080</v>
      </c>
      <c r="C506" t="str">
        <f>"1700"</f>
        <v>1700</v>
      </c>
      <c r="D506" t="str">
        <f>"06080A"</f>
        <v>06080A</v>
      </c>
      <c r="E506" t="s">
        <v>848</v>
      </c>
      <c r="F506" t="s">
        <v>397</v>
      </c>
      <c r="G506" t="str">
        <f>""</f>
        <v/>
      </c>
      <c r="H506" t="str">
        <f>" 10"</f>
        <v xml:space="preserve"> 10</v>
      </c>
      <c r="I506">
        <v>0.01</v>
      </c>
      <c r="J506">
        <v>500</v>
      </c>
      <c r="K506" t="s">
        <v>386</v>
      </c>
      <c r="L506" t="s">
        <v>384</v>
      </c>
      <c r="M506" t="s">
        <v>385</v>
      </c>
      <c r="N506" t="s">
        <v>389</v>
      </c>
      <c r="P506" t="s">
        <v>29</v>
      </c>
      <c r="Q506" t="s">
        <v>29</v>
      </c>
      <c r="R506" t="s">
        <v>386</v>
      </c>
    </row>
    <row r="507" spans="1:18" x14ac:dyDescent="0.25">
      <c r="A507" t="str">
        <f>"30005"</f>
        <v>30005</v>
      </c>
      <c r="B507" t="str">
        <f>"06080"</f>
        <v>06080</v>
      </c>
      <c r="C507" t="str">
        <f>"1700"</f>
        <v>1700</v>
      </c>
      <c r="D507" t="str">
        <f>"06080A"</f>
        <v>06080A</v>
      </c>
      <c r="E507" t="s">
        <v>848</v>
      </c>
      <c r="F507" t="s">
        <v>397</v>
      </c>
      <c r="G507" t="str">
        <f>""</f>
        <v/>
      </c>
      <c r="H507" t="str">
        <f>" 20"</f>
        <v xml:space="preserve"> 20</v>
      </c>
      <c r="I507">
        <v>500.01</v>
      </c>
      <c r="J507">
        <v>9999999.9900000002</v>
      </c>
      <c r="K507" t="s">
        <v>383</v>
      </c>
      <c r="L507" t="s">
        <v>384</v>
      </c>
      <c r="M507" t="s">
        <v>385</v>
      </c>
      <c r="N507" t="s">
        <v>390</v>
      </c>
      <c r="P507" t="s">
        <v>29</v>
      </c>
      <c r="Q507" t="s">
        <v>29</v>
      </c>
      <c r="R507" t="s">
        <v>386</v>
      </c>
    </row>
    <row r="508" spans="1:18" x14ac:dyDescent="0.25">
      <c r="A508" t="str">
        <f>"30005"</f>
        <v>30005</v>
      </c>
      <c r="B508" t="str">
        <f>"06090"</f>
        <v>06090</v>
      </c>
      <c r="C508" t="str">
        <f>"1700"</f>
        <v>1700</v>
      </c>
      <c r="D508" t="str">
        <f>"06090A"</f>
        <v>06090A</v>
      </c>
      <c r="E508" t="s">
        <v>848</v>
      </c>
      <c r="F508" t="s">
        <v>398</v>
      </c>
      <c r="G508" t="str">
        <f>""</f>
        <v/>
      </c>
      <c r="H508" t="str">
        <f>" 10"</f>
        <v xml:space="preserve"> 10</v>
      </c>
      <c r="I508">
        <v>0.01</v>
      </c>
      <c r="J508">
        <v>500</v>
      </c>
      <c r="K508" t="s">
        <v>386</v>
      </c>
      <c r="L508" t="s">
        <v>384</v>
      </c>
      <c r="M508" t="s">
        <v>385</v>
      </c>
      <c r="N508" t="s">
        <v>389</v>
      </c>
      <c r="P508" t="s">
        <v>29</v>
      </c>
      <c r="Q508" t="s">
        <v>29</v>
      </c>
      <c r="R508" t="s">
        <v>386</v>
      </c>
    </row>
    <row r="509" spans="1:18" x14ac:dyDescent="0.25">
      <c r="A509" t="str">
        <f>"30005"</f>
        <v>30005</v>
      </c>
      <c r="B509" t="str">
        <f>"06090"</f>
        <v>06090</v>
      </c>
      <c r="C509" t="str">
        <f>"1700"</f>
        <v>1700</v>
      </c>
      <c r="D509" t="str">
        <f>"06090A"</f>
        <v>06090A</v>
      </c>
      <c r="E509" t="s">
        <v>848</v>
      </c>
      <c r="F509" t="s">
        <v>398</v>
      </c>
      <c r="G509" t="str">
        <f>""</f>
        <v/>
      </c>
      <c r="H509" t="str">
        <f>" 20"</f>
        <v xml:space="preserve"> 20</v>
      </c>
      <c r="I509">
        <v>500.01</v>
      </c>
      <c r="J509">
        <v>9999999.9900000002</v>
      </c>
      <c r="K509" t="s">
        <v>383</v>
      </c>
      <c r="L509" t="s">
        <v>384</v>
      </c>
      <c r="M509" t="s">
        <v>385</v>
      </c>
      <c r="N509" t="s">
        <v>390</v>
      </c>
      <c r="P509" t="s">
        <v>29</v>
      </c>
      <c r="Q509" t="s">
        <v>29</v>
      </c>
      <c r="R509" t="s">
        <v>386</v>
      </c>
    </row>
    <row r="510" spans="1:18" x14ac:dyDescent="0.25">
      <c r="A510" t="str">
        <f>"30005"</f>
        <v>30005</v>
      </c>
      <c r="B510" t="str">
        <f>"06100"</f>
        <v>06100</v>
      </c>
      <c r="C510" t="str">
        <f>"1700"</f>
        <v>1700</v>
      </c>
      <c r="D510" t="str">
        <f>"06100A"</f>
        <v>06100A</v>
      </c>
      <c r="E510" t="s">
        <v>848</v>
      </c>
      <c r="F510" t="s">
        <v>399</v>
      </c>
      <c r="G510" t="str">
        <f>""</f>
        <v/>
      </c>
      <c r="H510" t="str">
        <f>" 10"</f>
        <v xml:space="preserve"> 10</v>
      </c>
      <c r="I510">
        <v>0.01</v>
      </c>
      <c r="J510">
        <v>500</v>
      </c>
      <c r="K510" t="s">
        <v>386</v>
      </c>
      <c r="L510" t="s">
        <v>384</v>
      </c>
      <c r="M510" t="s">
        <v>385</v>
      </c>
      <c r="N510" t="s">
        <v>389</v>
      </c>
      <c r="P510" t="s">
        <v>29</v>
      </c>
      <c r="Q510" t="s">
        <v>29</v>
      </c>
      <c r="R510" t="s">
        <v>386</v>
      </c>
    </row>
    <row r="511" spans="1:18" x14ac:dyDescent="0.25">
      <c r="A511" t="str">
        <f>"30005"</f>
        <v>30005</v>
      </c>
      <c r="B511" t="str">
        <f>"06100"</f>
        <v>06100</v>
      </c>
      <c r="C511" t="str">
        <f>"1700"</f>
        <v>1700</v>
      </c>
      <c r="D511" t="str">
        <f>"06100A"</f>
        <v>06100A</v>
      </c>
      <c r="E511" t="s">
        <v>848</v>
      </c>
      <c r="F511" t="s">
        <v>399</v>
      </c>
      <c r="G511" t="str">
        <f>""</f>
        <v/>
      </c>
      <c r="H511" t="str">
        <f>" 20"</f>
        <v xml:space="preserve"> 20</v>
      </c>
      <c r="I511">
        <v>500.01</v>
      </c>
      <c r="J511">
        <v>9999999.9900000002</v>
      </c>
      <c r="K511" t="s">
        <v>383</v>
      </c>
      <c r="L511" t="s">
        <v>384</v>
      </c>
      <c r="M511" t="s">
        <v>385</v>
      </c>
      <c r="N511" t="s">
        <v>390</v>
      </c>
      <c r="P511" t="s">
        <v>29</v>
      </c>
      <c r="Q511" t="s">
        <v>29</v>
      </c>
      <c r="R511" t="s">
        <v>386</v>
      </c>
    </row>
    <row r="512" spans="1:18" x14ac:dyDescent="0.25">
      <c r="A512" t="str">
        <f>"30005"</f>
        <v>30005</v>
      </c>
      <c r="B512" t="str">
        <f>"06110"</f>
        <v>06110</v>
      </c>
      <c r="C512" t="str">
        <f>"1700"</f>
        <v>1700</v>
      </c>
      <c r="D512" t="str">
        <f>"06110A"</f>
        <v>06110A</v>
      </c>
      <c r="E512" t="s">
        <v>848</v>
      </c>
      <c r="F512" t="s">
        <v>400</v>
      </c>
      <c r="G512" t="str">
        <f>""</f>
        <v/>
      </c>
      <c r="H512" t="str">
        <f>" 10"</f>
        <v xml:space="preserve"> 10</v>
      </c>
      <c r="I512">
        <v>0.01</v>
      </c>
      <c r="J512">
        <v>500</v>
      </c>
      <c r="K512" t="s">
        <v>386</v>
      </c>
      <c r="L512" t="s">
        <v>384</v>
      </c>
      <c r="M512" t="s">
        <v>385</v>
      </c>
      <c r="N512" t="s">
        <v>389</v>
      </c>
      <c r="P512" t="s">
        <v>29</v>
      </c>
      <c r="Q512" t="s">
        <v>29</v>
      </c>
      <c r="R512" t="s">
        <v>386</v>
      </c>
    </row>
    <row r="513" spans="1:18" x14ac:dyDescent="0.25">
      <c r="A513" t="str">
        <f>"30005"</f>
        <v>30005</v>
      </c>
      <c r="B513" t="str">
        <f>"06110"</f>
        <v>06110</v>
      </c>
      <c r="C513" t="str">
        <f>"1700"</f>
        <v>1700</v>
      </c>
      <c r="D513" t="str">
        <f>"06110A"</f>
        <v>06110A</v>
      </c>
      <c r="E513" t="s">
        <v>848</v>
      </c>
      <c r="F513" t="s">
        <v>400</v>
      </c>
      <c r="G513" t="str">
        <f>""</f>
        <v/>
      </c>
      <c r="H513" t="str">
        <f>" 20"</f>
        <v xml:space="preserve"> 20</v>
      </c>
      <c r="I513">
        <v>500.01</v>
      </c>
      <c r="J513">
        <v>9999999.9900000002</v>
      </c>
      <c r="K513" t="s">
        <v>383</v>
      </c>
      <c r="L513" t="s">
        <v>384</v>
      </c>
      <c r="M513" t="s">
        <v>385</v>
      </c>
      <c r="N513" t="s">
        <v>390</v>
      </c>
      <c r="P513" t="s">
        <v>29</v>
      </c>
      <c r="Q513" t="s">
        <v>29</v>
      </c>
      <c r="R513" t="s">
        <v>386</v>
      </c>
    </row>
    <row r="514" spans="1:18" x14ac:dyDescent="0.25">
      <c r="A514" t="str">
        <f>"30005"</f>
        <v>30005</v>
      </c>
      <c r="B514" t="str">
        <f>"06120"</f>
        <v>06120</v>
      </c>
      <c r="C514" t="str">
        <f>"1700"</f>
        <v>1700</v>
      </c>
      <c r="D514" t="str">
        <f>"06120A"</f>
        <v>06120A</v>
      </c>
      <c r="E514" t="s">
        <v>848</v>
      </c>
      <c r="F514" t="s">
        <v>401</v>
      </c>
      <c r="G514" t="str">
        <f>""</f>
        <v/>
      </c>
      <c r="H514" t="str">
        <f>" 10"</f>
        <v xml:space="preserve"> 10</v>
      </c>
      <c r="I514">
        <v>0.01</v>
      </c>
      <c r="J514">
        <v>500</v>
      </c>
      <c r="K514" t="s">
        <v>386</v>
      </c>
      <c r="L514" t="s">
        <v>384</v>
      </c>
      <c r="M514" t="s">
        <v>385</v>
      </c>
      <c r="N514" t="s">
        <v>389</v>
      </c>
      <c r="P514" t="s">
        <v>29</v>
      </c>
      <c r="Q514" t="s">
        <v>29</v>
      </c>
      <c r="R514" t="s">
        <v>386</v>
      </c>
    </row>
    <row r="515" spans="1:18" x14ac:dyDescent="0.25">
      <c r="A515" t="str">
        <f>"30005"</f>
        <v>30005</v>
      </c>
      <c r="B515" t="str">
        <f>"06120"</f>
        <v>06120</v>
      </c>
      <c r="C515" t="str">
        <f>"1700"</f>
        <v>1700</v>
      </c>
      <c r="D515" t="str">
        <f>"06120A"</f>
        <v>06120A</v>
      </c>
      <c r="E515" t="s">
        <v>848</v>
      </c>
      <c r="F515" t="s">
        <v>401</v>
      </c>
      <c r="G515" t="str">
        <f>""</f>
        <v/>
      </c>
      <c r="H515" t="str">
        <f>" 20"</f>
        <v xml:space="preserve"> 20</v>
      </c>
      <c r="I515">
        <v>500.01</v>
      </c>
      <c r="J515">
        <v>9999999.9900000002</v>
      </c>
      <c r="K515" t="s">
        <v>383</v>
      </c>
      <c r="L515" t="s">
        <v>384</v>
      </c>
      <c r="M515" t="s">
        <v>385</v>
      </c>
      <c r="N515" t="s">
        <v>390</v>
      </c>
      <c r="P515" t="s">
        <v>29</v>
      </c>
      <c r="Q515" t="s">
        <v>29</v>
      </c>
      <c r="R515" t="s">
        <v>386</v>
      </c>
    </row>
    <row r="516" spans="1:18" x14ac:dyDescent="0.25">
      <c r="A516" t="str">
        <f>"30005"</f>
        <v>30005</v>
      </c>
      <c r="B516" t="str">
        <f>"06130"</f>
        <v>06130</v>
      </c>
      <c r="C516" t="str">
        <f>"1700"</f>
        <v>1700</v>
      </c>
      <c r="D516" t="str">
        <f>"06130A"</f>
        <v>06130A</v>
      </c>
      <c r="E516" t="s">
        <v>848</v>
      </c>
      <c r="F516" t="s">
        <v>402</v>
      </c>
      <c r="G516" t="str">
        <f>""</f>
        <v/>
      </c>
      <c r="H516" t="str">
        <f>" 10"</f>
        <v xml:space="preserve"> 10</v>
      </c>
      <c r="I516">
        <v>0.01</v>
      </c>
      <c r="J516">
        <v>500</v>
      </c>
      <c r="K516" t="s">
        <v>386</v>
      </c>
      <c r="L516" t="s">
        <v>384</v>
      </c>
      <c r="M516" t="s">
        <v>385</v>
      </c>
      <c r="N516" t="s">
        <v>389</v>
      </c>
      <c r="P516" t="s">
        <v>29</v>
      </c>
      <c r="Q516" t="s">
        <v>29</v>
      </c>
      <c r="R516" t="s">
        <v>386</v>
      </c>
    </row>
    <row r="517" spans="1:18" x14ac:dyDescent="0.25">
      <c r="A517" t="str">
        <f>"30005"</f>
        <v>30005</v>
      </c>
      <c r="B517" t="str">
        <f>"06130"</f>
        <v>06130</v>
      </c>
      <c r="C517" t="str">
        <f>"1700"</f>
        <v>1700</v>
      </c>
      <c r="D517" t="str">
        <f>"06130A"</f>
        <v>06130A</v>
      </c>
      <c r="E517" t="s">
        <v>848</v>
      </c>
      <c r="F517" t="s">
        <v>402</v>
      </c>
      <c r="G517" t="str">
        <f>""</f>
        <v/>
      </c>
      <c r="H517" t="str">
        <f>" 20"</f>
        <v xml:space="preserve"> 20</v>
      </c>
      <c r="I517">
        <v>500.01</v>
      </c>
      <c r="J517">
        <v>9999999.9900000002</v>
      </c>
      <c r="K517" t="s">
        <v>383</v>
      </c>
      <c r="L517" t="s">
        <v>384</v>
      </c>
      <c r="M517" t="s">
        <v>385</v>
      </c>
      <c r="N517" t="s">
        <v>390</v>
      </c>
      <c r="P517" t="s">
        <v>29</v>
      </c>
      <c r="Q517" t="s">
        <v>29</v>
      </c>
      <c r="R517" t="s">
        <v>386</v>
      </c>
    </row>
    <row r="518" spans="1:18" x14ac:dyDescent="0.25">
      <c r="A518" t="str">
        <f>"30005"</f>
        <v>30005</v>
      </c>
      <c r="B518" t="str">
        <f>"06140"</f>
        <v>06140</v>
      </c>
      <c r="C518" t="str">
        <f>"1700"</f>
        <v>1700</v>
      </c>
      <c r="D518" t="str">
        <f>"06140A"</f>
        <v>06140A</v>
      </c>
      <c r="E518" t="s">
        <v>848</v>
      </c>
      <c r="F518" t="s">
        <v>403</v>
      </c>
      <c r="G518" t="str">
        <f>""</f>
        <v/>
      </c>
      <c r="H518" t="str">
        <f>" 10"</f>
        <v xml:space="preserve"> 10</v>
      </c>
      <c r="I518">
        <v>0.01</v>
      </c>
      <c r="J518">
        <v>500</v>
      </c>
      <c r="K518" t="s">
        <v>386</v>
      </c>
      <c r="L518" t="s">
        <v>384</v>
      </c>
      <c r="M518" t="s">
        <v>385</v>
      </c>
      <c r="N518" t="s">
        <v>389</v>
      </c>
      <c r="P518" t="s">
        <v>29</v>
      </c>
      <c r="Q518" t="s">
        <v>29</v>
      </c>
      <c r="R518" t="s">
        <v>386</v>
      </c>
    </row>
    <row r="519" spans="1:18" x14ac:dyDescent="0.25">
      <c r="A519" t="str">
        <f>"30005"</f>
        <v>30005</v>
      </c>
      <c r="B519" t="str">
        <f>"06140"</f>
        <v>06140</v>
      </c>
      <c r="C519" t="str">
        <f>"1700"</f>
        <v>1700</v>
      </c>
      <c r="D519" t="str">
        <f>"06140A"</f>
        <v>06140A</v>
      </c>
      <c r="E519" t="s">
        <v>848</v>
      </c>
      <c r="F519" t="s">
        <v>403</v>
      </c>
      <c r="G519" t="str">
        <f>""</f>
        <v/>
      </c>
      <c r="H519" t="str">
        <f>" 20"</f>
        <v xml:space="preserve"> 20</v>
      </c>
      <c r="I519">
        <v>500.01</v>
      </c>
      <c r="J519">
        <v>9999999.9900000002</v>
      </c>
      <c r="K519" t="s">
        <v>383</v>
      </c>
      <c r="L519" t="s">
        <v>384</v>
      </c>
      <c r="M519" t="s">
        <v>385</v>
      </c>
      <c r="N519" t="s">
        <v>390</v>
      </c>
      <c r="P519" t="s">
        <v>29</v>
      </c>
      <c r="Q519" t="s">
        <v>29</v>
      </c>
      <c r="R519" t="s">
        <v>386</v>
      </c>
    </row>
    <row r="520" spans="1:18" x14ac:dyDescent="0.25">
      <c r="A520" t="str">
        <f>"30005"</f>
        <v>30005</v>
      </c>
      <c r="B520" t="str">
        <f>"06150"</f>
        <v>06150</v>
      </c>
      <c r="C520" t="str">
        <f>"1700"</f>
        <v>1700</v>
      </c>
      <c r="D520" t="str">
        <f>"06150A"</f>
        <v>06150A</v>
      </c>
      <c r="E520" t="s">
        <v>848</v>
      </c>
      <c r="F520" t="s">
        <v>404</v>
      </c>
      <c r="G520" t="str">
        <f>""</f>
        <v/>
      </c>
      <c r="H520" t="str">
        <f>" 10"</f>
        <v xml:space="preserve"> 10</v>
      </c>
      <c r="I520">
        <v>0.01</v>
      </c>
      <c r="J520">
        <v>500</v>
      </c>
      <c r="K520" t="s">
        <v>386</v>
      </c>
      <c r="L520" t="s">
        <v>384</v>
      </c>
      <c r="M520" t="s">
        <v>385</v>
      </c>
      <c r="N520" t="s">
        <v>389</v>
      </c>
      <c r="P520" t="s">
        <v>29</v>
      </c>
      <c r="Q520" t="s">
        <v>29</v>
      </c>
      <c r="R520" t="s">
        <v>386</v>
      </c>
    </row>
    <row r="521" spans="1:18" x14ac:dyDescent="0.25">
      <c r="A521" t="str">
        <f>"30005"</f>
        <v>30005</v>
      </c>
      <c r="B521" t="str">
        <f>"06150"</f>
        <v>06150</v>
      </c>
      <c r="C521" t="str">
        <f>"1700"</f>
        <v>1700</v>
      </c>
      <c r="D521" t="str">
        <f>"06150A"</f>
        <v>06150A</v>
      </c>
      <c r="E521" t="s">
        <v>848</v>
      </c>
      <c r="F521" t="s">
        <v>404</v>
      </c>
      <c r="G521" t="str">
        <f>""</f>
        <v/>
      </c>
      <c r="H521" t="str">
        <f>" 20"</f>
        <v xml:space="preserve"> 20</v>
      </c>
      <c r="I521">
        <v>500.01</v>
      </c>
      <c r="J521">
        <v>9999999.9900000002</v>
      </c>
      <c r="K521" t="s">
        <v>383</v>
      </c>
      <c r="L521" t="s">
        <v>384</v>
      </c>
      <c r="M521" t="s">
        <v>385</v>
      </c>
      <c r="N521" t="s">
        <v>390</v>
      </c>
      <c r="P521" t="s">
        <v>29</v>
      </c>
      <c r="Q521" t="s">
        <v>29</v>
      </c>
      <c r="R521" t="s">
        <v>386</v>
      </c>
    </row>
    <row r="522" spans="1:18" x14ac:dyDescent="0.25">
      <c r="A522" t="str">
        <f>"30005"</f>
        <v>30005</v>
      </c>
      <c r="B522" t="str">
        <f>"06151"</f>
        <v>06151</v>
      </c>
      <c r="C522" t="str">
        <f>"1700"</f>
        <v>1700</v>
      </c>
      <c r="D522" t="str">
        <f>"06151A"</f>
        <v>06151A</v>
      </c>
      <c r="E522" t="s">
        <v>848</v>
      </c>
      <c r="F522" t="s">
        <v>405</v>
      </c>
      <c r="G522" t="str">
        <f>""</f>
        <v/>
      </c>
      <c r="H522" t="str">
        <f>" 10"</f>
        <v xml:space="preserve"> 10</v>
      </c>
      <c r="I522">
        <v>0.01</v>
      </c>
      <c r="J522">
        <v>500</v>
      </c>
      <c r="K522" t="s">
        <v>386</v>
      </c>
      <c r="L522" t="s">
        <v>384</v>
      </c>
      <c r="M522" t="s">
        <v>385</v>
      </c>
      <c r="N522" t="s">
        <v>389</v>
      </c>
      <c r="P522" t="s">
        <v>29</v>
      </c>
      <c r="Q522" t="s">
        <v>29</v>
      </c>
      <c r="R522" t="s">
        <v>386</v>
      </c>
    </row>
    <row r="523" spans="1:18" x14ac:dyDescent="0.25">
      <c r="A523" t="str">
        <f>"30005"</f>
        <v>30005</v>
      </c>
      <c r="B523" t="str">
        <f>"06151"</f>
        <v>06151</v>
      </c>
      <c r="C523" t="str">
        <f>"1700"</f>
        <v>1700</v>
      </c>
      <c r="D523" t="str">
        <f>"06151A"</f>
        <v>06151A</v>
      </c>
      <c r="E523" t="s">
        <v>848</v>
      </c>
      <c r="F523" t="s">
        <v>405</v>
      </c>
      <c r="G523" t="str">
        <f>""</f>
        <v/>
      </c>
      <c r="H523" t="str">
        <f>" 20"</f>
        <v xml:space="preserve"> 20</v>
      </c>
      <c r="I523">
        <v>500.01</v>
      </c>
      <c r="J523">
        <v>9999999.9900000002</v>
      </c>
      <c r="K523" t="s">
        <v>383</v>
      </c>
      <c r="L523" t="s">
        <v>384</v>
      </c>
      <c r="M523" t="s">
        <v>385</v>
      </c>
      <c r="N523" t="s">
        <v>390</v>
      </c>
      <c r="P523" t="s">
        <v>29</v>
      </c>
      <c r="Q523" t="s">
        <v>29</v>
      </c>
      <c r="R523" t="s">
        <v>386</v>
      </c>
    </row>
    <row r="524" spans="1:18" x14ac:dyDescent="0.25">
      <c r="A524" t="str">
        <f>"30005"</f>
        <v>30005</v>
      </c>
      <c r="B524" t="str">
        <f>"06152"</f>
        <v>06152</v>
      </c>
      <c r="C524" t="str">
        <f>"1700"</f>
        <v>1700</v>
      </c>
      <c r="D524" t="str">
        <f>"06152A"</f>
        <v>06152A</v>
      </c>
      <c r="E524" t="s">
        <v>848</v>
      </c>
      <c r="F524" t="s">
        <v>406</v>
      </c>
      <c r="G524" t="str">
        <f>""</f>
        <v/>
      </c>
      <c r="H524" t="str">
        <f>" 10"</f>
        <v xml:space="preserve"> 10</v>
      </c>
      <c r="I524">
        <v>0.01</v>
      </c>
      <c r="J524">
        <v>500</v>
      </c>
      <c r="K524" t="s">
        <v>386</v>
      </c>
      <c r="L524" t="s">
        <v>384</v>
      </c>
      <c r="M524" t="s">
        <v>385</v>
      </c>
      <c r="N524" t="s">
        <v>389</v>
      </c>
      <c r="P524" t="s">
        <v>29</v>
      </c>
      <c r="Q524" t="s">
        <v>29</v>
      </c>
      <c r="R524" t="s">
        <v>386</v>
      </c>
    </row>
    <row r="525" spans="1:18" x14ac:dyDescent="0.25">
      <c r="A525" t="str">
        <f>"30005"</f>
        <v>30005</v>
      </c>
      <c r="B525" t="str">
        <f>"06152"</f>
        <v>06152</v>
      </c>
      <c r="C525" t="str">
        <f>"1700"</f>
        <v>1700</v>
      </c>
      <c r="D525" t="str">
        <f>"06152A"</f>
        <v>06152A</v>
      </c>
      <c r="E525" t="s">
        <v>848</v>
      </c>
      <c r="F525" t="s">
        <v>406</v>
      </c>
      <c r="G525" t="str">
        <f>""</f>
        <v/>
      </c>
      <c r="H525" t="str">
        <f>" 20"</f>
        <v xml:space="preserve"> 20</v>
      </c>
      <c r="I525">
        <v>500.01</v>
      </c>
      <c r="J525">
        <v>9999999.9900000002</v>
      </c>
      <c r="K525" t="s">
        <v>383</v>
      </c>
      <c r="L525" t="s">
        <v>384</v>
      </c>
      <c r="M525" t="s">
        <v>385</v>
      </c>
      <c r="N525" t="s">
        <v>390</v>
      </c>
      <c r="P525" t="s">
        <v>29</v>
      </c>
      <c r="Q525" t="s">
        <v>29</v>
      </c>
      <c r="R525" t="s">
        <v>386</v>
      </c>
    </row>
    <row r="526" spans="1:18" x14ac:dyDescent="0.25">
      <c r="A526" t="str">
        <f>"30006"</f>
        <v>30006</v>
      </c>
      <c r="B526" t="str">
        <f>"06000"</f>
        <v>06000</v>
      </c>
      <c r="C526" t="str">
        <f>"1700"</f>
        <v>1700</v>
      </c>
      <c r="D526" t="str">
        <f>"06000D"</f>
        <v>06000D</v>
      </c>
      <c r="E526" t="s">
        <v>850</v>
      </c>
      <c r="F526" t="s">
        <v>382</v>
      </c>
      <c r="G526" t="str">
        <f>""</f>
        <v/>
      </c>
      <c r="H526" t="str">
        <f>" 10"</f>
        <v xml:space="preserve"> 10</v>
      </c>
      <c r="I526">
        <v>0.01</v>
      </c>
      <c r="J526">
        <v>500</v>
      </c>
      <c r="K526" t="s">
        <v>386</v>
      </c>
      <c r="L526" t="s">
        <v>384</v>
      </c>
      <c r="M526" t="s">
        <v>385</v>
      </c>
      <c r="N526" t="s">
        <v>389</v>
      </c>
      <c r="P526" t="s">
        <v>29</v>
      </c>
      <c r="Q526" t="s">
        <v>29</v>
      </c>
      <c r="R526" t="s">
        <v>386</v>
      </c>
    </row>
    <row r="527" spans="1:18" x14ac:dyDescent="0.25">
      <c r="A527" t="str">
        <f>"30006"</f>
        <v>30006</v>
      </c>
      <c r="B527" t="str">
        <f>"06000"</f>
        <v>06000</v>
      </c>
      <c r="C527" t="str">
        <f>"1700"</f>
        <v>1700</v>
      </c>
      <c r="D527" t="str">
        <f>"06000D"</f>
        <v>06000D</v>
      </c>
      <c r="E527" t="s">
        <v>850</v>
      </c>
      <c r="F527" t="s">
        <v>382</v>
      </c>
      <c r="G527" t="str">
        <f>""</f>
        <v/>
      </c>
      <c r="H527" t="str">
        <f>" 20"</f>
        <v xml:space="preserve"> 20</v>
      </c>
      <c r="I527">
        <v>500.01</v>
      </c>
      <c r="J527">
        <v>9999999.9900000002</v>
      </c>
      <c r="K527" t="s">
        <v>383</v>
      </c>
      <c r="L527" t="s">
        <v>384</v>
      </c>
      <c r="M527" t="s">
        <v>385</v>
      </c>
      <c r="N527" t="s">
        <v>390</v>
      </c>
      <c r="P527" t="s">
        <v>29</v>
      </c>
      <c r="Q527" t="s">
        <v>29</v>
      </c>
      <c r="R527" t="s">
        <v>386</v>
      </c>
    </row>
    <row r="528" spans="1:18" x14ac:dyDescent="0.25">
      <c r="A528" t="str">
        <f>"30006"</f>
        <v>30006</v>
      </c>
      <c r="B528" t="str">
        <f>"06030"</f>
        <v>06030</v>
      </c>
      <c r="C528" t="str">
        <f>"1700"</f>
        <v>1700</v>
      </c>
      <c r="D528" t="str">
        <f>"06030D"</f>
        <v>06030D</v>
      </c>
      <c r="E528" t="s">
        <v>850</v>
      </c>
      <c r="F528" t="s">
        <v>392</v>
      </c>
      <c r="G528" t="str">
        <f>""</f>
        <v/>
      </c>
      <c r="H528" t="str">
        <f>" 10"</f>
        <v xml:space="preserve"> 10</v>
      </c>
      <c r="I528">
        <v>0.01</v>
      </c>
      <c r="J528">
        <v>500</v>
      </c>
      <c r="K528" t="s">
        <v>386</v>
      </c>
      <c r="L528" t="s">
        <v>384</v>
      </c>
      <c r="M528" t="s">
        <v>385</v>
      </c>
      <c r="N528" t="s">
        <v>389</v>
      </c>
      <c r="P528" t="s">
        <v>29</v>
      </c>
      <c r="Q528" t="s">
        <v>29</v>
      </c>
      <c r="R528" t="s">
        <v>386</v>
      </c>
    </row>
    <row r="529" spans="1:18" x14ac:dyDescent="0.25">
      <c r="A529" t="str">
        <f>"30006"</f>
        <v>30006</v>
      </c>
      <c r="B529" t="str">
        <f>"06030"</f>
        <v>06030</v>
      </c>
      <c r="C529" t="str">
        <f>"1700"</f>
        <v>1700</v>
      </c>
      <c r="D529" t="str">
        <f>"06030D"</f>
        <v>06030D</v>
      </c>
      <c r="E529" t="s">
        <v>850</v>
      </c>
      <c r="F529" t="s">
        <v>392</v>
      </c>
      <c r="G529" t="str">
        <f>""</f>
        <v/>
      </c>
      <c r="H529" t="str">
        <f>" 20"</f>
        <v xml:space="preserve"> 20</v>
      </c>
      <c r="I529">
        <v>500.01</v>
      </c>
      <c r="J529">
        <v>9999999.9900000002</v>
      </c>
      <c r="K529" t="s">
        <v>383</v>
      </c>
      <c r="L529" t="s">
        <v>384</v>
      </c>
      <c r="M529" t="s">
        <v>385</v>
      </c>
      <c r="N529" t="s">
        <v>390</v>
      </c>
      <c r="P529" t="s">
        <v>29</v>
      </c>
      <c r="Q529" t="s">
        <v>29</v>
      </c>
      <c r="R529" t="s">
        <v>386</v>
      </c>
    </row>
    <row r="530" spans="1:18" x14ac:dyDescent="0.25">
      <c r="A530" t="str">
        <f>"30006"</f>
        <v>30006</v>
      </c>
      <c r="B530" t="str">
        <f>"06040"</f>
        <v>06040</v>
      </c>
      <c r="C530" t="str">
        <f>"1700"</f>
        <v>1700</v>
      </c>
      <c r="D530" t="str">
        <f>"06040D"</f>
        <v>06040D</v>
      </c>
      <c r="E530" t="s">
        <v>850</v>
      </c>
      <c r="F530" t="s">
        <v>393</v>
      </c>
      <c r="G530" t="str">
        <f>""</f>
        <v/>
      </c>
      <c r="H530" t="str">
        <f>" 10"</f>
        <v xml:space="preserve"> 10</v>
      </c>
      <c r="I530">
        <v>0.01</v>
      </c>
      <c r="J530">
        <v>500</v>
      </c>
      <c r="K530" t="s">
        <v>386</v>
      </c>
      <c r="L530" t="s">
        <v>384</v>
      </c>
      <c r="M530" t="s">
        <v>385</v>
      </c>
      <c r="N530" t="s">
        <v>389</v>
      </c>
      <c r="P530" t="s">
        <v>29</v>
      </c>
      <c r="Q530" t="s">
        <v>29</v>
      </c>
      <c r="R530" t="s">
        <v>386</v>
      </c>
    </row>
    <row r="531" spans="1:18" x14ac:dyDescent="0.25">
      <c r="A531" t="str">
        <f>"30006"</f>
        <v>30006</v>
      </c>
      <c r="B531" t="str">
        <f>"06040"</f>
        <v>06040</v>
      </c>
      <c r="C531" t="str">
        <f>"1700"</f>
        <v>1700</v>
      </c>
      <c r="D531" t="str">
        <f>"06040D"</f>
        <v>06040D</v>
      </c>
      <c r="E531" t="s">
        <v>850</v>
      </c>
      <c r="F531" t="s">
        <v>393</v>
      </c>
      <c r="G531" t="str">
        <f>""</f>
        <v/>
      </c>
      <c r="H531" t="str">
        <f>" 20"</f>
        <v xml:space="preserve"> 20</v>
      </c>
      <c r="I531">
        <v>500.01</v>
      </c>
      <c r="J531">
        <v>9999999.9900000002</v>
      </c>
      <c r="K531" t="s">
        <v>383</v>
      </c>
      <c r="L531" t="s">
        <v>384</v>
      </c>
      <c r="M531" t="s">
        <v>385</v>
      </c>
      <c r="N531" t="s">
        <v>390</v>
      </c>
      <c r="P531" t="s">
        <v>29</v>
      </c>
      <c r="Q531" t="s">
        <v>29</v>
      </c>
      <c r="R531" t="s">
        <v>386</v>
      </c>
    </row>
    <row r="532" spans="1:18" x14ac:dyDescent="0.25">
      <c r="A532" t="str">
        <f>"30006"</f>
        <v>30006</v>
      </c>
      <c r="B532" t="str">
        <f>"06050"</f>
        <v>06050</v>
      </c>
      <c r="C532" t="str">
        <f>"1700"</f>
        <v>1700</v>
      </c>
      <c r="D532" t="str">
        <f>"06050D"</f>
        <v>06050D</v>
      </c>
      <c r="E532" t="s">
        <v>850</v>
      </c>
      <c r="F532" t="s">
        <v>394</v>
      </c>
      <c r="G532" t="str">
        <f>""</f>
        <v/>
      </c>
      <c r="H532" t="str">
        <f>" 10"</f>
        <v xml:space="preserve"> 10</v>
      </c>
      <c r="I532">
        <v>0.01</v>
      </c>
      <c r="J532">
        <v>500</v>
      </c>
      <c r="K532" t="s">
        <v>386</v>
      </c>
      <c r="L532" t="s">
        <v>384</v>
      </c>
      <c r="M532" t="s">
        <v>385</v>
      </c>
      <c r="N532" t="s">
        <v>389</v>
      </c>
      <c r="P532" t="s">
        <v>29</v>
      </c>
      <c r="Q532" t="s">
        <v>29</v>
      </c>
      <c r="R532" t="s">
        <v>386</v>
      </c>
    </row>
    <row r="533" spans="1:18" x14ac:dyDescent="0.25">
      <c r="A533" t="str">
        <f>"30006"</f>
        <v>30006</v>
      </c>
      <c r="B533" t="str">
        <f>"06050"</f>
        <v>06050</v>
      </c>
      <c r="C533" t="str">
        <f>"1700"</f>
        <v>1700</v>
      </c>
      <c r="D533" t="str">
        <f>"06050D"</f>
        <v>06050D</v>
      </c>
      <c r="E533" t="s">
        <v>850</v>
      </c>
      <c r="F533" t="s">
        <v>394</v>
      </c>
      <c r="G533" t="str">
        <f>""</f>
        <v/>
      </c>
      <c r="H533" t="str">
        <f>" 20"</f>
        <v xml:space="preserve"> 20</v>
      </c>
      <c r="I533">
        <v>500.01</v>
      </c>
      <c r="J533">
        <v>9999999.9900000002</v>
      </c>
      <c r="K533" t="s">
        <v>383</v>
      </c>
      <c r="L533" t="s">
        <v>384</v>
      </c>
      <c r="M533" t="s">
        <v>385</v>
      </c>
      <c r="N533" t="s">
        <v>390</v>
      </c>
      <c r="P533" t="s">
        <v>29</v>
      </c>
      <c r="Q533" t="s">
        <v>29</v>
      </c>
      <c r="R533" t="s">
        <v>386</v>
      </c>
    </row>
    <row r="534" spans="1:18" x14ac:dyDescent="0.25">
      <c r="A534" t="str">
        <f>"30006"</f>
        <v>30006</v>
      </c>
      <c r="B534" t="str">
        <f>"06060"</f>
        <v>06060</v>
      </c>
      <c r="C534" t="str">
        <f>"1700"</f>
        <v>1700</v>
      </c>
      <c r="D534" t="str">
        <f>"06060D"</f>
        <v>06060D</v>
      </c>
      <c r="E534" t="s">
        <v>850</v>
      </c>
      <c r="F534" t="s">
        <v>395</v>
      </c>
      <c r="G534" t="str">
        <f>""</f>
        <v/>
      </c>
      <c r="H534" t="str">
        <f>" 10"</f>
        <v xml:space="preserve"> 10</v>
      </c>
      <c r="I534">
        <v>0.01</v>
      </c>
      <c r="J534">
        <v>500</v>
      </c>
      <c r="K534" t="s">
        <v>386</v>
      </c>
      <c r="L534" t="s">
        <v>384</v>
      </c>
      <c r="M534" t="s">
        <v>385</v>
      </c>
      <c r="N534" t="s">
        <v>389</v>
      </c>
      <c r="P534" t="s">
        <v>29</v>
      </c>
      <c r="Q534" t="s">
        <v>29</v>
      </c>
      <c r="R534" t="s">
        <v>386</v>
      </c>
    </row>
    <row r="535" spans="1:18" x14ac:dyDescent="0.25">
      <c r="A535" t="str">
        <f>"30006"</f>
        <v>30006</v>
      </c>
      <c r="B535" t="str">
        <f>"06060"</f>
        <v>06060</v>
      </c>
      <c r="C535" t="str">
        <f>"1700"</f>
        <v>1700</v>
      </c>
      <c r="D535" t="str">
        <f>"06060D"</f>
        <v>06060D</v>
      </c>
      <c r="E535" t="s">
        <v>850</v>
      </c>
      <c r="F535" t="s">
        <v>395</v>
      </c>
      <c r="G535" t="str">
        <f>""</f>
        <v/>
      </c>
      <c r="H535" t="str">
        <f>" 20"</f>
        <v xml:space="preserve"> 20</v>
      </c>
      <c r="I535">
        <v>500.01</v>
      </c>
      <c r="J535">
        <v>9999999.9900000002</v>
      </c>
      <c r="K535" t="s">
        <v>383</v>
      </c>
      <c r="L535" t="s">
        <v>384</v>
      </c>
      <c r="M535" t="s">
        <v>385</v>
      </c>
      <c r="N535" t="s">
        <v>390</v>
      </c>
      <c r="P535" t="s">
        <v>29</v>
      </c>
      <c r="Q535" t="s">
        <v>29</v>
      </c>
      <c r="R535" t="s">
        <v>386</v>
      </c>
    </row>
    <row r="536" spans="1:18" x14ac:dyDescent="0.25">
      <c r="A536" t="str">
        <f>"30006"</f>
        <v>30006</v>
      </c>
      <c r="B536" t="str">
        <f>"06070"</f>
        <v>06070</v>
      </c>
      <c r="C536" t="str">
        <f>"1700"</f>
        <v>1700</v>
      </c>
      <c r="D536" t="str">
        <f>"06070D"</f>
        <v>06070D</v>
      </c>
      <c r="E536" t="s">
        <v>850</v>
      </c>
      <c r="F536" t="s">
        <v>396</v>
      </c>
      <c r="G536" t="str">
        <f>""</f>
        <v/>
      </c>
      <c r="H536" t="str">
        <f>" 10"</f>
        <v xml:space="preserve"> 10</v>
      </c>
      <c r="I536">
        <v>0.01</v>
      </c>
      <c r="J536">
        <v>500</v>
      </c>
      <c r="K536" t="s">
        <v>386</v>
      </c>
      <c r="L536" t="s">
        <v>384</v>
      </c>
      <c r="M536" t="s">
        <v>385</v>
      </c>
      <c r="N536" t="s">
        <v>389</v>
      </c>
      <c r="P536" t="s">
        <v>29</v>
      </c>
      <c r="Q536" t="s">
        <v>29</v>
      </c>
      <c r="R536" t="s">
        <v>386</v>
      </c>
    </row>
    <row r="537" spans="1:18" x14ac:dyDescent="0.25">
      <c r="A537" t="str">
        <f>"30006"</f>
        <v>30006</v>
      </c>
      <c r="B537" t="str">
        <f>"06070"</f>
        <v>06070</v>
      </c>
      <c r="C537" t="str">
        <f>"1700"</f>
        <v>1700</v>
      </c>
      <c r="D537" t="str">
        <f>"06070D"</f>
        <v>06070D</v>
      </c>
      <c r="E537" t="s">
        <v>850</v>
      </c>
      <c r="F537" t="s">
        <v>396</v>
      </c>
      <c r="G537" t="str">
        <f>""</f>
        <v/>
      </c>
      <c r="H537" t="str">
        <f>" 20"</f>
        <v xml:space="preserve"> 20</v>
      </c>
      <c r="I537">
        <v>500.01</v>
      </c>
      <c r="J537">
        <v>9999999.9900000002</v>
      </c>
      <c r="K537" t="s">
        <v>383</v>
      </c>
      <c r="L537" t="s">
        <v>384</v>
      </c>
      <c r="M537" t="s">
        <v>385</v>
      </c>
      <c r="N537" t="s">
        <v>390</v>
      </c>
      <c r="P537" t="s">
        <v>29</v>
      </c>
      <c r="Q537" t="s">
        <v>29</v>
      </c>
      <c r="R537" t="s">
        <v>386</v>
      </c>
    </row>
    <row r="538" spans="1:18" x14ac:dyDescent="0.25">
      <c r="A538" t="str">
        <f>"30006"</f>
        <v>30006</v>
      </c>
      <c r="B538" t="str">
        <f>"06080"</f>
        <v>06080</v>
      </c>
      <c r="C538" t="str">
        <f>"1700"</f>
        <v>1700</v>
      </c>
      <c r="D538" t="str">
        <f>"06080D"</f>
        <v>06080D</v>
      </c>
      <c r="E538" t="s">
        <v>850</v>
      </c>
      <c r="F538" t="s">
        <v>397</v>
      </c>
      <c r="G538" t="str">
        <f>""</f>
        <v/>
      </c>
      <c r="H538" t="str">
        <f>" 10"</f>
        <v xml:space="preserve"> 10</v>
      </c>
      <c r="I538">
        <v>0.01</v>
      </c>
      <c r="J538">
        <v>500</v>
      </c>
      <c r="K538" t="s">
        <v>386</v>
      </c>
      <c r="L538" t="s">
        <v>384</v>
      </c>
      <c r="M538" t="s">
        <v>385</v>
      </c>
      <c r="N538" t="s">
        <v>389</v>
      </c>
      <c r="P538" t="s">
        <v>29</v>
      </c>
      <c r="Q538" t="s">
        <v>29</v>
      </c>
      <c r="R538" t="s">
        <v>386</v>
      </c>
    </row>
    <row r="539" spans="1:18" x14ac:dyDescent="0.25">
      <c r="A539" t="str">
        <f>"30006"</f>
        <v>30006</v>
      </c>
      <c r="B539" t="str">
        <f>"06080"</f>
        <v>06080</v>
      </c>
      <c r="C539" t="str">
        <f>"1700"</f>
        <v>1700</v>
      </c>
      <c r="D539" t="str">
        <f>"06080D"</f>
        <v>06080D</v>
      </c>
      <c r="E539" t="s">
        <v>850</v>
      </c>
      <c r="F539" t="s">
        <v>397</v>
      </c>
      <c r="G539" t="str">
        <f>""</f>
        <v/>
      </c>
      <c r="H539" t="str">
        <f>" 20"</f>
        <v xml:space="preserve"> 20</v>
      </c>
      <c r="I539">
        <v>500.01</v>
      </c>
      <c r="J539">
        <v>9999999.9900000002</v>
      </c>
      <c r="K539" t="s">
        <v>383</v>
      </c>
      <c r="L539" t="s">
        <v>384</v>
      </c>
      <c r="M539" t="s">
        <v>385</v>
      </c>
      <c r="N539" t="s">
        <v>390</v>
      </c>
      <c r="P539" t="s">
        <v>29</v>
      </c>
      <c r="Q539" t="s">
        <v>29</v>
      </c>
      <c r="R539" t="s">
        <v>386</v>
      </c>
    </row>
    <row r="540" spans="1:18" x14ac:dyDescent="0.25">
      <c r="A540" t="str">
        <f>"30006"</f>
        <v>30006</v>
      </c>
      <c r="B540" t="str">
        <f>"06090"</f>
        <v>06090</v>
      </c>
      <c r="C540" t="str">
        <f>"1700"</f>
        <v>1700</v>
      </c>
      <c r="D540" t="str">
        <f>"06090D"</f>
        <v>06090D</v>
      </c>
      <c r="E540" t="s">
        <v>850</v>
      </c>
      <c r="F540" t="s">
        <v>398</v>
      </c>
      <c r="G540" t="str">
        <f>""</f>
        <v/>
      </c>
      <c r="H540" t="str">
        <f>" 10"</f>
        <v xml:space="preserve"> 10</v>
      </c>
      <c r="I540">
        <v>0.01</v>
      </c>
      <c r="J540">
        <v>500</v>
      </c>
      <c r="K540" t="s">
        <v>386</v>
      </c>
      <c r="L540" t="s">
        <v>384</v>
      </c>
      <c r="M540" t="s">
        <v>385</v>
      </c>
      <c r="N540" t="s">
        <v>389</v>
      </c>
      <c r="P540" t="s">
        <v>29</v>
      </c>
      <c r="Q540" t="s">
        <v>29</v>
      </c>
      <c r="R540" t="s">
        <v>386</v>
      </c>
    </row>
    <row r="541" spans="1:18" x14ac:dyDescent="0.25">
      <c r="A541" t="str">
        <f>"30006"</f>
        <v>30006</v>
      </c>
      <c r="B541" t="str">
        <f>"06090"</f>
        <v>06090</v>
      </c>
      <c r="C541" t="str">
        <f>"1700"</f>
        <v>1700</v>
      </c>
      <c r="D541" t="str">
        <f>"06090D"</f>
        <v>06090D</v>
      </c>
      <c r="E541" t="s">
        <v>850</v>
      </c>
      <c r="F541" t="s">
        <v>398</v>
      </c>
      <c r="G541" t="str">
        <f>""</f>
        <v/>
      </c>
      <c r="H541" t="str">
        <f>" 20"</f>
        <v xml:space="preserve"> 20</v>
      </c>
      <c r="I541">
        <v>500.01</v>
      </c>
      <c r="J541">
        <v>9999999.9900000002</v>
      </c>
      <c r="K541" t="s">
        <v>383</v>
      </c>
      <c r="L541" t="s">
        <v>384</v>
      </c>
      <c r="M541" t="s">
        <v>385</v>
      </c>
      <c r="N541" t="s">
        <v>390</v>
      </c>
      <c r="P541" t="s">
        <v>29</v>
      </c>
      <c r="Q541" t="s">
        <v>29</v>
      </c>
      <c r="R541" t="s">
        <v>386</v>
      </c>
    </row>
    <row r="542" spans="1:18" x14ac:dyDescent="0.25">
      <c r="A542" t="str">
        <f>"30006"</f>
        <v>30006</v>
      </c>
      <c r="B542" t="str">
        <f>"06100"</f>
        <v>06100</v>
      </c>
      <c r="C542" t="str">
        <f>"1700"</f>
        <v>1700</v>
      </c>
      <c r="D542" t="str">
        <f>"06100D"</f>
        <v>06100D</v>
      </c>
      <c r="E542" t="s">
        <v>850</v>
      </c>
      <c r="F542" t="s">
        <v>399</v>
      </c>
      <c r="G542" t="str">
        <f>""</f>
        <v/>
      </c>
      <c r="H542" t="str">
        <f>" 10"</f>
        <v xml:space="preserve"> 10</v>
      </c>
      <c r="I542">
        <v>0.01</v>
      </c>
      <c r="J542">
        <v>500</v>
      </c>
      <c r="K542" t="s">
        <v>386</v>
      </c>
      <c r="L542" t="s">
        <v>384</v>
      </c>
      <c r="M542" t="s">
        <v>385</v>
      </c>
      <c r="N542" t="s">
        <v>389</v>
      </c>
      <c r="P542" t="s">
        <v>29</v>
      </c>
      <c r="Q542" t="s">
        <v>29</v>
      </c>
      <c r="R542" t="s">
        <v>386</v>
      </c>
    </row>
    <row r="543" spans="1:18" x14ac:dyDescent="0.25">
      <c r="A543" t="str">
        <f>"30006"</f>
        <v>30006</v>
      </c>
      <c r="B543" t="str">
        <f>"06100"</f>
        <v>06100</v>
      </c>
      <c r="C543" t="str">
        <f>"1700"</f>
        <v>1700</v>
      </c>
      <c r="D543" t="str">
        <f>"06100D"</f>
        <v>06100D</v>
      </c>
      <c r="E543" t="s">
        <v>850</v>
      </c>
      <c r="F543" t="s">
        <v>399</v>
      </c>
      <c r="G543" t="str">
        <f>""</f>
        <v/>
      </c>
      <c r="H543" t="str">
        <f>" 20"</f>
        <v xml:space="preserve"> 20</v>
      </c>
      <c r="I543">
        <v>500.01</v>
      </c>
      <c r="J543">
        <v>9999999.9900000002</v>
      </c>
      <c r="K543" t="s">
        <v>383</v>
      </c>
      <c r="L543" t="s">
        <v>384</v>
      </c>
      <c r="M543" t="s">
        <v>385</v>
      </c>
      <c r="N543" t="s">
        <v>390</v>
      </c>
      <c r="P543" t="s">
        <v>29</v>
      </c>
      <c r="Q543" t="s">
        <v>29</v>
      </c>
      <c r="R543" t="s">
        <v>386</v>
      </c>
    </row>
    <row r="544" spans="1:18" x14ac:dyDescent="0.25">
      <c r="A544" t="str">
        <f>"30006"</f>
        <v>30006</v>
      </c>
      <c r="B544" t="str">
        <f>"06110"</f>
        <v>06110</v>
      </c>
      <c r="C544" t="str">
        <f>"1700"</f>
        <v>1700</v>
      </c>
      <c r="D544" t="str">
        <f>"06110D"</f>
        <v>06110D</v>
      </c>
      <c r="E544" t="s">
        <v>850</v>
      </c>
      <c r="F544" t="s">
        <v>400</v>
      </c>
      <c r="G544" t="str">
        <f>""</f>
        <v/>
      </c>
      <c r="H544" t="str">
        <f>" 10"</f>
        <v xml:space="preserve"> 10</v>
      </c>
      <c r="I544">
        <v>0.01</v>
      </c>
      <c r="J544">
        <v>500</v>
      </c>
      <c r="K544" t="s">
        <v>386</v>
      </c>
      <c r="L544" t="s">
        <v>384</v>
      </c>
      <c r="M544" t="s">
        <v>385</v>
      </c>
      <c r="N544" t="s">
        <v>389</v>
      </c>
      <c r="P544" t="s">
        <v>29</v>
      </c>
      <c r="Q544" t="s">
        <v>29</v>
      </c>
      <c r="R544" t="s">
        <v>386</v>
      </c>
    </row>
    <row r="545" spans="1:18" x14ac:dyDescent="0.25">
      <c r="A545" t="str">
        <f>"30006"</f>
        <v>30006</v>
      </c>
      <c r="B545" t="str">
        <f>"06110"</f>
        <v>06110</v>
      </c>
      <c r="C545" t="str">
        <f>"1700"</f>
        <v>1700</v>
      </c>
      <c r="D545" t="str">
        <f>"06110D"</f>
        <v>06110D</v>
      </c>
      <c r="E545" t="s">
        <v>850</v>
      </c>
      <c r="F545" t="s">
        <v>400</v>
      </c>
      <c r="G545" t="str">
        <f>""</f>
        <v/>
      </c>
      <c r="H545" t="str">
        <f>" 20"</f>
        <v xml:space="preserve"> 20</v>
      </c>
      <c r="I545">
        <v>500.01</v>
      </c>
      <c r="J545">
        <v>9999999.9900000002</v>
      </c>
      <c r="K545" t="s">
        <v>383</v>
      </c>
      <c r="L545" t="s">
        <v>384</v>
      </c>
      <c r="M545" t="s">
        <v>385</v>
      </c>
      <c r="N545" t="s">
        <v>390</v>
      </c>
      <c r="P545" t="s">
        <v>29</v>
      </c>
      <c r="Q545" t="s">
        <v>29</v>
      </c>
      <c r="R545" t="s">
        <v>386</v>
      </c>
    </row>
    <row r="546" spans="1:18" x14ac:dyDescent="0.25">
      <c r="A546" t="str">
        <f>"30006"</f>
        <v>30006</v>
      </c>
      <c r="B546" t="str">
        <f>"06120"</f>
        <v>06120</v>
      </c>
      <c r="C546" t="str">
        <f>"1700"</f>
        <v>1700</v>
      </c>
      <c r="D546" t="str">
        <f>"06120D"</f>
        <v>06120D</v>
      </c>
      <c r="E546" t="s">
        <v>850</v>
      </c>
      <c r="F546" t="s">
        <v>401</v>
      </c>
      <c r="G546" t="str">
        <f>""</f>
        <v/>
      </c>
      <c r="H546" t="str">
        <f>" 10"</f>
        <v xml:space="preserve"> 10</v>
      </c>
      <c r="I546">
        <v>0.01</v>
      </c>
      <c r="J546">
        <v>500</v>
      </c>
      <c r="K546" t="s">
        <v>386</v>
      </c>
      <c r="L546" t="s">
        <v>384</v>
      </c>
      <c r="M546" t="s">
        <v>385</v>
      </c>
      <c r="N546" t="s">
        <v>389</v>
      </c>
      <c r="P546" t="s">
        <v>29</v>
      </c>
      <c r="Q546" t="s">
        <v>29</v>
      </c>
      <c r="R546" t="s">
        <v>386</v>
      </c>
    </row>
    <row r="547" spans="1:18" x14ac:dyDescent="0.25">
      <c r="A547" t="str">
        <f>"30006"</f>
        <v>30006</v>
      </c>
      <c r="B547" t="str">
        <f>"06120"</f>
        <v>06120</v>
      </c>
      <c r="C547" t="str">
        <f>"1700"</f>
        <v>1700</v>
      </c>
      <c r="D547" t="str">
        <f>"06120D"</f>
        <v>06120D</v>
      </c>
      <c r="E547" t="s">
        <v>850</v>
      </c>
      <c r="F547" t="s">
        <v>401</v>
      </c>
      <c r="G547" t="str">
        <f>""</f>
        <v/>
      </c>
      <c r="H547" t="str">
        <f>" 20"</f>
        <v xml:space="preserve"> 20</v>
      </c>
      <c r="I547">
        <v>500.01</v>
      </c>
      <c r="J547">
        <v>9999999.9900000002</v>
      </c>
      <c r="K547" t="s">
        <v>383</v>
      </c>
      <c r="L547" t="s">
        <v>384</v>
      </c>
      <c r="M547" t="s">
        <v>385</v>
      </c>
      <c r="N547" t="s">
        <v>390</v>
      </c>
      <c r="P547" t="s">
        <v>29</v>
      </c>
      <c r="Q547" t="s">
        <v>29</v>
      </c>
      <c r="R547" t="s">
        <v>386</v>
      </c>
    </row>
    <row r="548" spans="1:18" x14ac:dyDescent="0.25">
      <c r="A548" t="str">
        <f>"30006"</f>
        <v>30006</v>
      </c>
      <c r="B548" t="str">
        <f>"06130"</f>
        <v>06130</v>
      </c>
      <c r="C548" t="str">
        <f>"1700"</f>
        <v>1700</v>
      </c>
      <c r="D548" t="str">
        <f>"06130D"</f>
        <v>06130D</v>
      </c>
      <c r="E548" t="s">
        <v>850</v>
      </c>
      <c r="F548" t="s">
        <v>402</v>
      </c>
      <c r="G548" t="str">
        <f>""</f>
        <v/>
      </c>
      <c r="H548" t="str">
        <f>" 10"</f>
        <v xml:space="preserve"> 10</v>
      </c>
      <c r="I548">
        <v>0.01</v>
      </c>
      <c r="J548">
        <v>500</v>
      </c>
      <c r="K548" t="s">
        <v>386</v>
      </c>
      <c r="L548" t="s">
        <v>384</v>
      </c>
      <c r="M548" t="s">
        <v>385</v>
      </c>
      <c r="N548" t="s">
        <v>389</v>
      </c>
      <c r="P548" t="s">
        <v>29</v>
      </c>
      <c r="Q548" t="s">
        <v>29</v>
      </c>
      <c r="R548" t="s">
        <v>386</v>
      </c>
    </row>
    <row r="549" spans="1:18" x14ac:dyDescent="0.25">
      <c r="A549" t="str">
        <f>"30006"</f>
        <v>30006</v>
      </c>
      <c r="B549" t="str">
        <f>"06130"</f>
        <v>06130</v>
      </c>
      <c r="C549" t="str">
        <f>"1700"</f>
        <v>1700</v>
      </c>
      <c r="D549" t="str">
        <f>"06130D"</f>
        <v>06130D</v>
      </c>
      <c r="E549" t="s">
        <v>850</v>
      </c>
      <c r="F549" t="s">
        <v>402</v>
      </c>
      <c r="G549" t="str">
        <f>""</f>
        <v/>
      </c>
      <c r="H549" t="str">
        <f>" 20"</f>
        <v xml:space="preserve"> 20</v>
      </c>
      <c r="I549">
        <v>500.01</v>
      </c>
      <c r="J549">
        <v>9999999.9900000002</v>
      </c>
      <c r="K549" t="s">
        <v>383</v>
      </c>
      <c r="L549" t="s">
        <v>384</v>
      </c>
      <c r="M549" t="s">
        <v>385</v>
      </c>
      <c r="N549" t="s">
        <v>390</v>
      </c>
      <c r="P549" t="s">
        <v>29</v>
      </c>
      <c r="Q549" t="s">
        <v>29</v>
      </c>
      <c r="R549" t="s">
        <v>386</v>
      </c>
    </row>
    <row r="550" spans="1:18" x14ac:dyDescent="0.25">
      <c r="A550" t="str">
        <f>"30006"</f>
        <v>30006</v>
      </c>
      <c r="B550" t="str">
        <f>"06140"</f>
        <v>06140</v>
      </c>
      <c r="C550" t="str">
        <f>"1700"</f>
        <v>1700</v>
      </c>
      <c r="D550" t="str">
        <f>"06140D"</f>
        <v>06140D</v>
      </c>
      <c r="E550" t="s">
        <v>850</v>
      </c>
      <c r="F550" t="s">
        <v>403</v>
      </c>
      <c r="G550" t="str">
        <f>""</f>
        <v/>
      </c>
      <c r="H550" t="str">
        <f>" 10"</f>
        <v xml:space="preserve"> 10</v>
      </c>
      <c r="I550">
        <v>0.01</v>
      </c>
      <c r="J550">
        <v>500</v>
      </c>
      <c r="K550" t="s">
        <v>386</v>
      </c>
      <c r="L550" t="s">
        <v>384</v>
      </c>
      <c r="M550" t="s">
        <v>385</v>
      </c>
      <c r="N550" t="s">
        <v>389</v>
      </c>
      <c r="P550" t="s">
        <v>29</v>
      </c>
      <c r="Q550" t="s">
        <v>29</v>
      </c>
      <c r="R550" t="s">
        <v>386</v>
      </c>
    </row>
    <row r="551" spans="1:18" x14ac:dyDescent="0.25">
      <c r="A551" t="str">
        <f>"30006"</f>
        <v>30006</v>
      </c>
      <c r="B551" t="str">
        <f>"06140"</f>
        <v>06140</v>
      </c>
      <c r="C551" t="str">
        <f>"1700"</f>
        <v>1700</v>
      </c>
      <c r="D551" t="str">
        <f>"06140D"</f>
        <v>06140D</v>
      </c>
      <c r="E551" t="s">
        <v>850</v>
      </c>
      <c r="F551" t="s">
        <v>403</v>
      </c>
      <c r="G551" t="str">
        <f>""</f>
        <v/>
      </c>
      <c r="H551" t="str">
        <f>" 20"</f>
        <v xml:space="preserve"> 20</v>
      </c>
      <c r="I551">
        <v>500.01</v>
      </c>
      <c r="J551">
        <v>9999999.9900000002</v>
      </c>
      <c r="K551" t="s">
        <v>383</v>
      </c>
      <c r="L551" t="s">
        <v>384</v>
      </c>
      <c r="M551" t="s">
        <v>385</v>
      </c>
      <c r="N551" t="s">
        <v>390</v>
      </c>
      <c r="P551" t="s">
        <v>29</v>
      </c>
      <c r="Q551" t="s">
        <v>29</v>
      </c>
      <c r="R551" t="s">
        <v>386</v>
      </c>
    </row>
    <row r="552" spans="1:18" x14ac:dyDescent="0.25">
      <c r="A552" t="str">
        <f>"30006"</f>
        <v>30006</v>
      </c>
      <c r="B552" t="str">
        <f>"06150"</f>
        <v>06150</v>
      </c>
      <c r="C552" t="str">
        <f>"1700"</f>
        <v>1700</v>
      </c>
      <c r="D552" t="str">
        <f>"06150D"</f>
        <v>06150D</v>
      </c>
      <c r="E552" t="s">
        <v>850</v>
      </c>
      <c r="F552" t="s">
        <v>404</v>
      </c>
      <c r="G552" t="str">
        <f>""</f>
        <v/>
      </c>
      <c r="H552" t="str">
        <f>" 10"</f>
        <v xml:space="preserve"> 10</v>
      </c>
      <c r="I552">
        <v>0.01</v>
      </c>
      <c r="J552">
        <v>500</v>
      </c>
      <c r="K552" t="s">
        <v>386</v>
      </c>
      <c r="L552" t="s">
        <v>384</v>
      </c>
      <c r="M552" t="s">
        <v>385</v>
      </c>
      <c r="N552" t="s">
        <v>389</v>
      </c>
      <c r="P552" t="s">
        <v>29</v>
      </c>
      <c r="Q552" t="s">
        <v>29</v>
      </c>
      <c r="R552" t="s">
        <v>386</v>
      </c>
    </row>
    <row r="553" spans="1:18" x14ac:dyDescent="0.25">
      <c r="A553" t="str">
        <f>"30006"</f>
        <v>30006</v>
      </c>
      <c r="B553" t="str">
        <f>"06150"</f>
        <v>06150</v>
      </c>
      <c r="C553" t="str">
        <f>"1700"</f>
        <v>1700</v>
      </c>
      <c r="D553" t="str">
        <f>"06150D"</f>
        <v>06150D</v>
      </c>
      <c r="E553" t="s">
        <v>850</v>
      </c>
      <c r="F553" t="s">
        <v>404</v>
      </c>
      <c r="G553" t="str">
        <f>""</f>
        <v/>
      </c>
      <c r="H553" t="str">
        <f>" 20"</f>
        <v xml:space="preserve"> 20</v>
      </c>
      <c r="I553">
        <v>500.01</v>
      </c>
      <c r="J553">
        <v>9999999.9900000002</v>
      </c>
      <c r="K553" t="s">
        <v>383</v>
      </c>
      <c r="L553" t="s">
        <v>384</v>
      </c>
      <c r="M553" t="s">
        <v>385</v>
      </c>
      <c r="N553" t="s">
        <v>390</v>
      </c>
      <c r="P553" t="s">
        <v>29</v>
      </c>
      <c r="Q553" t="s">
        <v>29</v>
      </c>
      <c r="R553" t="s">
        <v>386</v>
      </c>
    </row>
    <row r="554" spans="1:18" x14ac:dyDescent="0.25">
      <c r="A554" t="str">
        <f>"30006"</f>
        <v>30006</v>
      </c>
      <c r="B554" t="str">
        <f>"06151"</f>
        <v>06151</v>
      </c>
      <c r="C554" t="str">
        <f>"1700"</f>
        <v>1700</v>
      </c>
      <c r="D554" t="str">
        <f>"06151D"</f>
        <v>06151D</v>
      </c>
      <c r="E554" t="s">
        <v>850</v>
      </c>
      <c r="F554" t="s">
        <v>405</v>
      </c>
      <c r="G554" t="str">
        <f>""</f>
        <v/>
      </c>
      <c r="H554" t="str">
        <f>" 10"</f>
        <v xml:space="preserve"> 10</v>
      </c>
      <c r="I554">
        <v>0.01</v>
      </c>
      <c r="J554">
        <v>500</v>
      </c>
      <c r="K554" t="s">
        <v>386</v>
      </c>
      <c r="L554" t="s">
        <v>384</v>
      </c>
      <c r="M554" t="s">
        <v>385</v>
      </c>
      <c r="N554" t="s">
        <v>389</v>
      </c>
      <c r="P554" t="s">
        <v>29</v>
      </c>
      <c r="Q554" t="s">
        <v>29</v>
      </c>
      <c r="R554" t="s">
        <v>386</v>
      </c>
    </row>
    <row r="555" spans="1:18" x14ac:dyDescent="0.25">
      <c r="A555" t="str">
        <f>"30006"</f>
        <v>30006</v>
      </c>
      <c r="B555" t="str">
        <f>"06151"</f>
        <v>06151</v>
      </c>
      <c r="C555" t="str">
        <f>"1700"</f>
        <v>1700</v>
      </c>
      <c r="D555" t="str">
        <f>"06151D"</f>
        <v>06151D</v>
      </c>
      <c r="E555" t="s">
        <v>850</v>
      </c>
      <c r="F555" t="s">
        <v>405</v>
      </c>
      <c r="G555" t="str">
        <f>""</f>
        <v/>
      </c>
      <c r="H555" t="str">
        <f>" 20"</f>
        <v xml:space="preserve"> 20</v>
      </c>
      <c r="I555">
        <v>500.01</v>
      </c>
      <c r="J555">
        <v>9999999.9900000002</v>
      </c>
      <c r="K555" t="s">
        <v>383</v>
      </c>
      <c r="L555" t="s">
        <v>384</v>
      </c>
      <c r="M555" t="s">
        <v>385</v>
      </c>
      <c r="N555" t="s">
        <v>390</v>
      </c>
      <c r="P555" t="s">
        <v>29</v>
      </c>
      <c r="Q555" t="s">
        <v>29</v>
      </c>
      <c r="R555" t="s">
        <v>386</v>
      </c>
    </row>
    <row r="556" spans="1:18" x14ac:dyDescent="0.25">
      <c r="A556" t="str">
        <f>"30006"</f>
        <v>30006</v>
      </c>
      <c r="B556" t="str">
        <f>"06152"</f>
        <v>06152</v>
      </c>
      <c r="C556" t="str">
        <f>"1700"</f>
        <v>1700</v>
      </c>
      <c r="D556" t="str">
        <f>"06152D"</f>
        <v>06152D</v>
      </c>
      <c r="E556" t="s">
        <v>850</v>
      </c>
      <c r="F556" t="s">
        <v>406</v>
      </c>
      <c r="G556" t="str">
        <f>""</f>
        <v/>
      </c>
      <c r="H556" t="str">
        <f>" 10"</f>
        <v xml:space="preserve"> 10</v>
      </c>
      <c r="I556">
        <v>0.01</v>
      </c>
      <c r="J556">
        <v>500</v>
      </c>
      <c r="K556" t="s">
        <v>386</v>
      </c>
      <c r="L556" t="s">
        <v>384</v>
      </c>
      <c r="M556" t="s">
        <v>385</v>
      </c>
      <c r="N556" t="s">
        <v>389</v>
      </c>
      <c r="P556" t="s">
        <v>29</v>
      </c>
      <c r="Q556" t="s">
        <v>29</v>
      </c>
      <c r="R556" t="s">
        <v>386</v>
      </c>
    </row>
    <row r="557" spans="1:18" x14ac:dyDescent="0.25">
      <c r="A557" t="str">
        <f>"30006"</f>
        <v>30006</v>
      </c>
      <c r="B557" t="str">
        <f>"06152"</f>
        <v>06152</v>
      </c>
      <c r="C557" t="str">
        <f>"1700"</f>
        <v>1700</v>
      </c>
      <c r="D557" t="str">
        <f>"06152D"</f>
        <v>06152D</v>
      </c>
      <c r="E557" t="s">
        <v>850</v>
      </c>
      <c r="F557" t="s">
        <v>406</v>
      </c>
      <c r="G557" t="str">
        <f>""</f>
        <v/>
      </c>
      <c r="H557" t="str">
        <f>" 20"</f>
        <v xml:space="preserve"> 20</v>
      </c>
      <c r="I557">
        <v>500.01</v>
      </c>
      <c r="J557">
        <v>9999999.9900000002</v>
      </c>
      <c r="K557" t="s">
        <v>383</v>
      </c>
      <c r="L557" t="s">
        <v>384</v>
      </c>
      <c r="M557" t="s">
        <v>385</v>
      </c>
      <c r="N557" t="s">
        <v>390</v>
      </c>
      <c r="P557" t="s">
        <v>29</v>
      </c>
      <c r="Q557" t="s">
        <v>29</v>
      </c>
      <c r="R557" t="s">
        <v>386</v>
      </c>
    </row>
    <row r="558" spans="1:18" x14ac:dyDescent="0.25">
      <c r="A558" t="str">
        <f>"30010"</f>
        <v>30010</v>
      </c>
      <c r="B558" t="str">
        <f>"06000"</f>
        <v>06000</v>
      </c>
      <c r="C558" t="str">
        <f>"1700"</f>
        <v>1700</v>
      </c>
      <c r="D558" t="str">
        <f>""</f>
        <v/>
      </c>
      <c r="E558" t="s">
        <v>851</v>
      </c>
      <c r="F558" t="s">
        <v>382</v>
      </c>
      <c r="G558" t="str">
        <f>""</f>
        <v/>
      </c>
      <c r="H558" t="str">
        <f>" 00"</f>
        <v xml:space="preserve"> 00</v>
      </c>
      <c r="I558">
        <v>0.01</v>
      </c>
      <c r="J558">
        <v>9999999.9900000002</v>
      </c>
      <c r="K558" t="s">
        <v>31</v>
      </c>
      <c r="L558" t="s">
        <v>217</v>
      </c>
      <c r="P558" t="s">
        <v>29</v>
      </c>
      <c r="Q558" t="s">
        <v>29</v>
      </c>
      <c r="R558" t="s">
        <v>31</v>
      </c>
    </row>
    <row r="559" spans="1:18" x14ac:dyDescent="0.25">
      <c r="A559" t="str">
        <f>"30015"</f>
        <v>30015</v>
      </c>
      <c r="B559" t="str">
        <f>"06000"</f>
        <v>06000</v>
      </c>
      <c r="C559" t="str">
        <f>"1800"</f>
        <v>1800</v>
      </c>
      <c r="D559" t="str">
        <f>"06000C"</f>
        <v>06000C</v>
      </c>
      <c r="E559" t="s">
        <v>852</v>
      </c>
      <c r="F559" t="s">
        <v>382</v>
      </c>
      <c r="G559" t="str">
        <f>""</f>
        <v/>
      </c>
      <c r="H559" t="str">
        <f>" 10"</f>
        <v xml:space="preserve"> 10</v>
      </c>
      <c r="I559">
        <v>0.01</v>
      </c>
      <c r="J559">
        <v>500</v>
      </c>
      <c r="K559" t="s">
        <v>386</v>
      </c>
      <c r="L559" t="s">
        <v>384</v>
      </c>
      <c r="M559" t="s">
        <v>385</v>
      </c>
      <c r="N559" t="s">
        <v>389</v>
      </c>
      <c r="P559" t="s">
        <v>29</v>
      </c>
      <c r="Q559" t="s">
        <v>29</v>
      </c>
      <c r="R559" t="s">
        <v>386</v>
      </c>
    </row>
    <row r="560" spans="1:18" x14ac:dyDescent="0.25">
      <c r="A560" t="str">
        <f>"30015"</f>
        <v>30015</v>
      </c>
      <c r="B560" t="str">
        <f>"06000"</f>
        <v>06000</v>
      </c>
      <c r="C560" t="str">
        <f>"1800"</f>
        <v>1800</v>
      </c>
      <c r="D560" t="str">
        <f>"06000C"</f>
        <v>06000C</v>
      </c>
      <c r="E560" t="s">
        <v>852</v>
      </c>
      <c r="F560" t="s">
        <v>382</v>
      </c>
      <c r="G560" t="str">
        <f>""</f>
        <v/>
      </c>
      <c r="H560" t="str">
        <f>" 20"</f>
        <v xml:space="preserve"> 20</v>
      </c>
      <c r="I560">
        <v>500.01</v>
      </c>
      <c r="J560">
        <v>9999999.9900000002</v>
      </c>
      <c r="K560" t="s">
        <v>383</v>
      </c>
      <c r="L560" t="s">
        <v>384</v>
      </c>
      <c r="M560" t="s">
        <v>385</v>
      </c>
      <c r="N560" t="s">
        <v>390</v>
      </c>
      <c r="P560" t="s">
        <v>29</v>
      </c>
      <c r="Q560" t="s">
        <v>29</v>
      </c>
      <c r="R560" t="s">
        <v>386</v>
      </c>
    </row>
    <row r="561" spans="1:18" x14ac:dyDescent="0.25">
      <c r="A561" t="str">
        <f>"30015"</f>
        <v>30015</v>
      </c>
      <c r="B561" t="str">
        <f>"06030"</f>
        <v>06030</v>
      </c>
      <c r="C561" t="str">
        <f>"1800"</f>
        <v>1800</v>
      </c>
      <c r="D561" t="str">
        <f>"06030B"</f>
        <v>06030B</v>
      </c>
      <c r="E561" t="s">
        <v>852</v>
      </c>
      <c r="F561" t="s">
        <v>392</v>
      </c>
      <c r="G561" t="str">
        <f>""</f>
        <v/>
      </c>
      <c r="H561" t="str">
        <f>" 10"</f>
        <v xml:space="preserve"> 10</v>
      </c>
      <c r="I561">
        <v>0.01</v>
      </c>
      <c r="J561">
        <v>500</v>
      </c>
      <c r="K561" t="s">
        <v>386</v>
      </c>
      <c r="L561" t="s">
        <v>384</v>
      </c>
      <c r="M561" t="s">
        <v>385</v>
      </c>
      <c r="N561" t="s">
        <v>389</v>
      </c>
      <c r="P561" t="s">
        <v>29</v>
      </c>
      <c r="Q561" t="s">
        <v>29</v>
      </c>
      <c r="R561" t="s">
        <v>386</v>
      </c>
    </row>
    <row r="562" spans="1:18" x14ac:dyDescent="0.25">
      <c r="A562" t="str">
        <f>"30015"</f>
        <v>30015</v>
      </c>
      <c r="B562" t="str">
        <f>"06030"</f>
        <v>06030</v>
      </c>
      <c r="C562" t="str">
        <f>"1800"</f>
        <v>1800</v>
      </c>
      <c r="D562" t="str">
        <f>"06030B"</f>
        <v>06030B</v>
      </c>
      <c r="E562" t="s">
        <v>852</v>
      </c>
      <c r="F562" t="s">
        <v>392</v>
      </c>
      <c r="G562" t="str">
        <f>""</f>
        <v/>
      </c>
      <c r="H562" t="str">
        <f>" 20"</f>
        <v xml:space="preserve"> 20</v>
      </c>
      <c r="I562">
        <v>500.01</v>
      </c>
      <c r="J562">
        <v>9999999.9900000002</v>
      </c>
      <c r="K562" t="s">
        <v>383</v>
      </c>
      <c r="L562" t="s">
        <v>384</v>
      </c>
      <c r="M562" t="s">
        <v>385</v>
      </c>
      <c r="N562" t="s">
        <v>390</v>
      </c>
      <c r="P562" t="s">
        <v>29</v>
      </c>
      <c r="Q562" t="s">
        <v>29</v>
      </c>
      <c r="R562" t="s">
        <v>386</v>
      </c>
    </row>
    <row r="563" spans="1:18" x14ac:dyDescent="0.25">
      <c r="A563" t="str">
        <f>"30015"</f>
        <v>30015</v>
      </c>
      <c r="B563" t="str">
        <f>"06040"</f>
        <v>06040</v>
      </c>
      <c r="C563" t="str">
        <f>"1800"</f>
        <v>1800</v>
      </c>
      <c r="D563" t="str">
        <f>"06040B"</f>
        <v>06040B</v>
      </c>
      <c r="E563" t="s">
        <v>852</v>
      </c>
      <c r="F563" t="s">
        <v>393</v>
      </c>
      <c r="G563" t="str">
        <f>""</f>
        <v/>
      </c>
      <c r="H563" t="str">
        <f>" 10"</f>
        <v xml:space="preserve"> 10</v>
      </c>
      <c r="I563">
        <v>0.01</v>
      </c>
      <c r="J563">
        <v>500</v>
      </c>
      <c r="K563" t="s">
        <v>386</v>
      </c>
      <c r="L563" t="s">
        <v>384</v>
      </c>
      <c r="M563" t="s">
        <v>385</v>
      </c>
      <c r="N563" t="s">
        <v>389</v>
      </c>
      <c r="P563" t="s">
        <v>29</v>
      </c>
      <c r="Q563" t="s">
        <v>29</v>
      </c>
      <c r="R563" t="s">
        <v>386</v>
      </c>
    </row>
    <row r="564" spans="1:18" x14ac:dyDescent="0.25">
      <c r="A564" t="str">
        <f>"30015"</f>
        <v>30015</v>
      </c>
      <c r="B564" t="str">
        <f>"06040"</f>
        <v>06040</v>
      </c>
      <c r="C564" t="str">
        <f>"1800"</f>
        <v>1800</v>
      </c>
      <c r="D564" t="str">
        <f>"06040B"</f>
        <v>06040B</v>
      </c>
      <c r="E564" t="s">
        <v>852</v>
      </c>
      <c r="F564" t="s">
        <v>393</v>
      </c>
      <c r="G564" t="str">
        <f>""</f>
        <v/>
      </c>
      <c r="H564" t="str">
        <f>" 20"</f>
        <v xml:space="preserve"> 20</v>
      </c>
      <c r="I564">
        <v>500.01</v>
      </c>
      <c r="J564">
        <v>9999999.9900000002</v>
      </c>
      <c r="K564" t="s">
        <v>383</v>
      </c>
      <c r="L564" t="s">
        <v>384</v>
      </c>
      <c r="M564" t="s">
        <v>385</v>
      </c>
      <c r="N564" t="s">
        <v>390</v>
      </c>
      <c r="P564" t="s">
        <v>29</v>
      </c>
      <c r="Q564" t="s">
        <v>29</v>
      </c>
      <c r="R564" t="s">
        <v>386</v>
      </c>
    </row>
    <row r="565" spans="1:18" x14ac:dyDescent="0.25">
      <c r="A565" t="str">
        <f>"30015"</f>
        <v>30015</v>
      </c>
      <c r="B565" t="str">
        <f>"06050"</f>
        <v>06050</v>
      </c>
      <c r="C565" t="str">
        <f>"1800"</f>
        <v>1800</v>
      </c>
      <c r="D565" t="str">
        <f>"06050B"</f>
        <v>06050B</v>
      </c>
      <c r="E565" t="s">
        <v>852</v>
      </c>
      <c r="F565" t="s">
        <v>394</v>
      </c>
      <c r="G565" t="str">
        <f>""</f>
        <v/>
      </c>
      <c r="H565" t="str">
        <f>" 10"</f>
        <v xml:space="preserve"> 10</v>
      </c>
      <c r="I565">
        <v>0.01</v>
      </c>
      <c r="J565">
        <v>500</v>
      </c>
      <c r="K565" t="s">
        <v>386</v>
      </c>
      <c r="L565" t="s">
        <v>384</v>
      </c>
      <c r="M565" t="s">
        <v>385</v>
      </c>
      <c r="N565" t="s">
        <v>389</v>
      </c>
      <c r="P565" t="s">
        <v>29</v>
      </c>
      <c r="Q565" t="s">
        <v>29</v>
      </c>
      <c r="R565" t="s">
        <v>386</v>
      </c>
    </row>
    <row r="566" spans="1:18" x14ac:dyDescent="0.25">
      <c r="A566" t="str">
        <f>"30015"</f>
        <v>30015</v>
      </c>
      <c r="B566" t="str">
        <f>"06050"</f>
        <v>06050</v>
      </c>
      <c r="C566" t="str">
        <f>"1800"</f>
        <v>1800</v>
      </c>
      <c r="D566" t="str">
        <f>"06050B"</f>
        <v>06050B</v>
      </c>
      <c r="E566" t="s">
        <v>852</v>
      </c>
      <c r="F566" t="s">
        <v>394</v>
      </c>
      <c r="G566" t="str">
        <f>""</f>
        <v/>
      </c>
      <c r="H566" t="str">
        <f>" 20"</f>
        <v xml:space="preserve"> 20</v>
      </c>
      <c r="I566">
        <v>500.01</v>
      </c>
      <c r="J566">
        <v>9999999.9900000002</v>
      </c>
      <c r="K566" t="s">
        <v>383</v>
      </c>
      <c r="L566" t="s">
        <v>384</v>
      </c>
      <c r="M566" t="s">
        <v>385</v>
      </c>
      <c r="N566" t="s">
        <v>390</v>
      </c>
      <c r="P566" t="s">
        <v>29</v>
      </c>
      <c r="Q566" t="s">
        <v>29</v>
      </c>
      <c r="R566" t="s">
        <v>386</v>
      </c>
    </row>
    <row r="567" spans="1:18" x14ac:dyDescent="0.25">
      <c r="A567" t="str">
        <f>"30015"</f>
        <v>30015</v>
      </c>
      <c r="B567" t="str">
        <f>"06060"</f>
        <v>06060</v>
      </c>
      <c r="C567" t="str">
        <f>"1800"</f>
        <v>1800</v>
      </c>
      <c r="D567" t="str">
        <f>"06060B"</f>
        <v>06060B</v>
      </c>
      <c r="E567" t="s">
        <v>852</v>
      </c>
      <c r="F567" t="s">
        <v>395</v>
      </c>
      <c r="G567" t="str">
        <f>""</f>
        <v/>
      </c>
      <c r="H567" t="str">
        <f>" 10"</f>
        <v xml:space="preserve"> 10</v>
      </c>
      <c r="I567">
        <v>0.01</v>
      </c>
      <c r="J567">
        <v>500</v>
      </c>
      <c r="K567" t="s">
        <v>386</v>
      </c>
      <c r="L567" t="s">
        <v>384</v>
      </c>
      <c r="M567" t="s">
        <v>385</v>
      </c>
      <c r="N567" t="s">
        <v>389</v>
      </c>
      <c r="P567" t="s">
        <v>29</v>
      </c>
      <c r="Q567" t="s">
        <v>29</v>
      </c>
      <c r="R567" t="s">
        <v>386</v>
      </c>
    </row>
    <row r="568" spans="1:18" x14ac:dyDescent="0.25">
      <c r="A568" t="str">
        <f>"30015"</f>
        <v>30015</v>
      </c>
      <c r="B568" t="str">
        <f>"06060"</f>
        <v>06060</v>
      </c>
      <c r="C568" t="str">
        <f>"1800"</f>
        <v>1800</v>
      </c>
      <c r="D568" t="str">
        <f>"06060B"</f>
        <v>06060B</v>
      </c>
      <c r="E568" t="s">
        <v>852</v>
      </c>
      <c r="F568" t="s">
        <v>395</v>
      </c>
      <c r="G568" t="str">
        <f>""</f>
        <v/>
      </c>
      <c r="H568" t="str">
        <f>" 20"</f>
        <v xml:space="preserve"> 20</v>
      </c>
      <c r="I568">
        <v>500.01</v>
      </c>
      <c r="J568">
        <v>9999999.9900000002</v>
      </c>
      <c r="K568" t="s">
        <v>383</v>
      </c>
      <c r="L568" t="s">
        <v>384</v>
      </c>
      <c r="M568" t="s">
        <v>385</v>
      </c>
      <c r="N568" t="s">
        <v>390</v>
      </c>
      <c r="P568" t="s">
        <v>29</v>
      </c>
      <c r="Q568" t="s">
        <v>29</v>
      </c>
      <c r="R568" t="s">
        <v>386</v>
      </c>
    </row>
    <row r="569" spans="1:18" x14ac:dyDescent="0.25">
      <c r="A569" t="str">
        <f>"30015"</f>
        <v>30015</v>
      </c>
      <c r="B569" t="str">
        <f>"06070"</f>
        <v>06070</v>
      </c>
      <c r="C569" t="str">
        <f>"1800"</f>
        <v>1800</v>
      </c>
      <c r="D569" t="str">
        <f>"06070B"</f>
        <v>06070B</v>
      </c>
      <c r="E569" t="s">
        <v>852</v>
      </c>
      <c r="F569" t="s">
        <v>396</v>
      </c>
      <c r="G569" t="str">
        <f>""</f>
        <v/>
      </c>
      <c r="H569" t="str">
        <f>" 10"</f>
        <v xml:space="preserve"> 10</v>
      </c>
      <c r="I569">
        <v>0.01</v>
      </c>
      <c r="J569">
        <v>500</v>
      </c>
      <c r="K569" t="s">
        <v>386</v>
      </c>
      <c r="L569" t="s">
        <v>384</v>
      </c>
      <c r="M569" t="s">
        <v>385</v>
      </c>
      <c r="N569" t="s">
        <v>389</v>
      </c>
      <c r="P569" t="s">
        <v>29</v>
      </c>
      <c r="Q569" t="s">
        <v>29</v>
      </c>
      <c r="R569" t="s">
        <v>386</v>
      </c>
    </row>
    <row r="570" spans="1:18" x14ac:dyDescent="0.25">
      <c r="A570" t="str">
        <f>"30015"</f>
        <v>30015</v>
      </c>
      <c r="B570" t="str">
        <f>"06070"</f>
        <v>06070</v>
      </c>
      <c r="C570" t="str">
        <f>"1800"</f>
        <v>1800</v>
      </c>
      <c r="D570" t="str">
        <f>"06070B"</f>
        <v>06070B</v>
      </c>
      <c r="E570" t="s">
        <v>852</v>
      </c>
      <c r="F570" t="s">
        <v>396</v>
      </c>
      <c r="G570" t="str">
        <f>""</f>
        <v/>
      </c>
      <c r="H570" t="str">
        <f>" 20"</f>
        <v xml:space="preserve"> 20</v>
      </c>
      <c r="I570">
        <v>500.01</v>
      </c>
      <c r="J570">
        <v>9999999.9900000002</v>
      </c>
      <c r="K570" t="s">
        <v>383</v>
      </c>
      <c r="L570" t="s">
        <v>384</v>
      </c>
      <c r="M570" t="s">
        <v>385</v>
      </c>
      <c r="N570" t="s">
        <v>390</v>
      </c>
      <c r="P570" t="s">
        <v>29</v>
      </c>
      <c r="Q570" t="s">
        <v>29</v>
      </c>
      <c r="R570" t="s">
        <v>386</v>
      </c>
    </row>
    <row r="571" spans="1:18" x14ac:dyDescent="0.25">
      <c r="A571" t="str">
        <f>"30015"</f>
        <v>30015</v>
      </c>
      <c r="B571" t="str">
        <f>"06080"</f>
        <v>06080</v>
      </c>
      <c r="C571" t="str">
        <f>"1800"</f>
        <v>1800</v>
      </c>
      <c r="D571" t="str">
        <f>"06080B"</f>
        <v>06080B</v>
      </c>
      <c r="E571" t="s">
        <v>852</v>
      </c>
      <c r="F571" t="s">
        <v>397</v>
      </c>
      <c r="G571" t="str">
        <f>""</f>
        <v/>
      </c>
      <c r="H571" t="str">
        <f>" 10"</f>
        <v xml:space="preserve"> 10</v>
      </c>
      <c r="I571">
        <v>0.01</v>
      </c>
      <c r="J571">
        <v>500</v>
      </c>
      <c r="K571" t="s">
        <v>386</v>
      </c>
      <c r="L571" t="s">
        <v>384</v>
      </c>
      <c r="M571" t="s">
        <v>385</v>
      </c>
      <c r="N571" t="s">
        <v>389</v>
      </c>
      <c r="P571" t="s">
        <v>29</v>
      </c>
      <c r="Q571" t="s">
        <v>29</v>
      </c>
      <c r="R571" t="s">
        <v>386</v>
      </c>
    </row>
    <row r="572" spans="1:18" x14ac:dyDescent="0.25">
      <c r="A572" t="str">
        <f>"30015"</f>
        <v>30015</v>
      </c>
      <c r="B572" t="str">
        <f>"06080"</f>
        <v>06080</v>
      </c>
      <c r="C572" t="str">
        <f>"1800"</f>
        <v>1800</v>
      </c>
      <c r="D572" t="str">
        <f>"06080B"</f>
        <v>06080B</v>
      </c>
      <c r="E572" t="s">
        <v>852</v>
      </c>
      <c r="F572" t="s">
        <v>397</v>
      </c>
      <c r="G572" t="str">
        <f>""</f>
        <v/>
      </c>
      <c r="H572" t="str">
        <f>" 20"</f>
        <v xml:space="preserve"> 20</v>
      </c>
      <c r="I572">
        <v>500.01</v>
      </c>
      <c r="J572">
        <v>9999999.9900000002</v>
      </c>
      <c r="K572" t="s">
        <v>383</v>
      </c>
      <c r="L572" t="s">
        <v>384</v>
      </c>
      <c r="M572" t="s">
        <v>385</v>
      </c>
      <c r="N572" t="s">
        <v>390</v>
      </c>
      <c r="P572" t="s">
        <v>29</v>
      </c>
      <c r="Q572" t="s">
        <v>29</v>
      </c>
      <c r="R572" t="s">
        <v>386</v>
      </c>
    </row>
    <row r="573" spans="1:18" x14ac:dyDescent="0.25">
      <c r="A573" t="str">
        <f>"30015"</f>
        <v>30015</v>
      </c>
      <c r="B573" t="str">
        <f>"06090"</f>
        <v>06090</v>
      </c>
      <c r="C573" t="str">
        <f>"1800"</f>
        <v>1800</v>
      </c>
      <c r="D573" t="str">
        <f>"06090B"</f>
        <v>06090B</v>
      </c>
      <c r="E573" t="s">
        <v>852</v>
      </c>
      <c r="F573" t="s">
        <v>398</v>
      </c>
      <c r="G573" t="str">
        <f>""</f>
        <v/>
      </c>
      <c r="H573" t="str">
        <f>" 10"</f>
        <v xml:space="preserve"> 10</v>
      </c>
      <c r="I573">
        <v>0.01</v>
      </c>
      <c r="J573">
        <v>500</v>
      </c>
      <c r="K573" t="s">
        <v>386</v>
      </c>
      <c r="L573" t="s">
        <v>384</v>
      </c>
      <c r="M573" t="s">
        <v>385</v>
      </c>
      <c r="N573" t="s">
        <v>389</v>
      </c>
      <c r="P573" t="s">
        <v>29</v>
      </c>
      <c r="Q573" t="s">
        <v>29</v>
      </c>
      <c r="R573" t="s">
        <v>386</v>
      </c>
    </row>
    <row r="574" spans="1:18" x14ac:dyDescent="0.25">
      <c r="A574" t="str">
        <f>"30015"</f>
        <v>30015</v>
      </c>
      <c r="B574" t="str">
        <f>"06090"</f>
        <v>06090</v>
      </c>
      <c r="C574" t="str">
        <f>"1800"</f>
        <v>1800</v>
      </c>
      <c r="D574" t="str">
        <f>"06090B"</f>
        <v>06090B</v>
      </c>
      <c r="E574" t="s">
        <v>852</v>
      </c>
      <c r="F574" t="s">
        <v>398</v>
      </c>
      <c r="G574" t="str">
        <f>""</f>
        <v/>
      </c>
      <c r="H574" t="str">
        <f>" 20"</f>
        <v xml:space="preserve"> 20</v>
      </c>
      <c r="I574">
        <v>500.01</v>
      </c>
      <c r="J574">
        <v>9999999.9900000002</v>
      </c>
      <c r="K574" t="s">
        <v>383</v>
      </c>
      <c r="L574" t="s">
        <v>384</v>
      </c>
      <c r="M574" t="s">
        <v>385</v>
      </c>
      <c r="N574" t="s">
        <v>390</v>
      </c>
      <c r="P574" t="s">
        <v>29</v>
      </c>
      <c r="Q574" t="s">
        <v>29</v>
      </c>
      <c r="R574" t="s">
        <v>386</v>
      </c>
    </row>
    <row r="575" spans="1:18" x14ac:dyDescent="0.25">
      <c r="A575" t="str">
        <f>"30015"</f>
        <v>30015</v>
      </c>
      <c r="B575" t="str">
        <f>"06100"</f>
        <v>06100</v>
      </c>
      <c r="C575" t="str">
        <f>"1800"</f>
        <v>1800</v>
      </c>
      <c r="D575" t="str">
        <f>"06100B"</f>
        <v>06100B</v>
      </c>
      <c r="E575" t="s">
        <v>852</v>
      </c>
      <c r="F575" t="s">
        <v>399</v>
      </c>
      <c r="G575" t="str">
        <f>""</f>
        <v/>
      </c>
      <c r="H575" t="str">
        <f>" 10"</f>
        <v xml:space="preserve"> 10</v>
      </c>
      <c r="I575">
        <v>0.01</v>
      </c>
      <c r="J575">
        <v>500</v>
      </c>
      <c r="K575" t="s">
        <v>386</v>
      </c>
      <c r="L575" t="s">
        <v>384</v>
      </c>
      <c r="M575" t="s">
        <v>385</v>
      </c>
      <c r="N575" t="s">
        <v>389</v>
      </c>
      <c r="P575" t="s">
        <v>29</v>
      </c>
      <c r="Q575" t="s">
        <v>29</v>
      </c>
      <c r="R575" t="s">
        <v>386</v>
      </c>
    </row>
    <row r="576" spans="1:18" x14ac:dyDescent="0.25">
      <c r="A576" t="str">
        <f>"30015"</f>
        <v>30015</v>
      </c>
      <c r="B576" t="str">
        <f>"06100"</f>
        <v>06100</v>
      </c>
      <c r="C576" t="str">
        <f>"1800"</f>
        <v>1800</v>
      </c>
      <c r="D576" t="str">
        <f>"06100B"</f>
        <v>06100B</v>
      </c>
      <c r="E576" t="s">
        <v>852</v>
      </c>
      <c r="F576" t="s">
        <v>399</v>
      </c>
      <c r="G576" t="str">
        <f>""</f>
        <v/>
      </c>
      <c r="H576" t="str">
        <f>" 20"</f>
        <v xml:space="preserve"> 20</v>
      </c>
      <c r="I576">
        <v>500.01</v>
      </c>
      <c r="J576">
        <v>9999999.9900000002</v>
      </c>
      <c r="K576" t="s">
        <v>383</v>
      </c>
      <c r="L576" t="s">
        <v>384</v>
      </c>
      <c r="M576" t="s">
        <v>385</v>
      </c>
      <c r="N576" t="s">
        <v>390</v>
      </c>
      <c r="P576" t="s">
        <v>29</v>
      </c>
      <c r="Q576" t="s">
        <v>29</v>
      </c>
      <c r="R576" t="s">
        <v>386</v>
      </c>
    </row>
    <row r="577" spans="1:18" x14ac:dyDescent="0.25">
      <c r="A577" t="str">
        <f>"30015"</f>
        <v>30015</v>
      </c>
      <c r="B577" t="str">
        <f>"06110"</f>
        <v>06110</v>
      </c>
      <c r="C577" t="str">
        <f>"1800"</f>
        <v>1800</v>
      </c>
      <c r="D577" t="str">
        <f>"06110B"</f>
        <v>06110B</v>
      </c>
      <c r="E577" t="s">
        <v>852</v>
      </c>
      <c r="F577" t="s">
        <v>400</v>
      </c>
      <c r="G577" t="str">
        <f>""</f>
        <v/>
      </c>
      <c r="H577" t="str">
        <f>" 10"</f>
        <v xml:space="preserve"> 10</v>
      </c>
      <c r="I577">
        <v>0.01</v>
      </c>
      <c r="J577">
        <v>500</v>
      </c>
      <c r="K577" t="s">
        <v>386</v>
      </c>
      <c r="L577" t="s">
        <v>384</v>
      </c>
      <c r="M577" t="s">
        <v>385</v>
      </c>
      <c r="N577" t="s">
        <v>389</v>
      </c>
      <c r="P577" t="s">
        <v>29</v>
      </c>
      <c r="Q577" t="s">
        <v>29</v>
      </c>
      <c r="R577" t="s">
        <v>386</v>
      </c>
    </row>
    <row r="578" spans="1:18" x14ac:dyDescent="0.25">
      <c r="A578" t="str">
        <f>"30015"</f>
        <v>30015</v>
      </c>
      <c r="B578" t="str">
        <f>"06110"</f>
        <v>06110</v>
      </c>
      <c r="C578" t="str">
        <f>"1800"</f>
        <v>1800</v>
      </c>
      <c r="D578" t="str">
        <f>"06110B"</f>
        <v>06110B</v>
      </c>
      <c r="E578" t="s">
        <v>852</v>
      </c>
      <c r="F578" t="s">
        <v>400</v>
      </c>
      <c r="G578" t="str">
        <f>""</f>
        <v/>
      </c>
      <c r="H578" t="str">
        <f>" 20"</f>
        <v xml:space="preserve"> 20</v>
      </c>
      <c r="I578">
        <v>500.01</v>
      </c>
      <c r="J578">
        <v>9999999.9900000002</v>
      </c>
      <c r="K578" t="s">
        <v>383</v>
      </c>
      <c r="L578" t="s">
        <v>384</v>
      </c>
      <c r="M578" t="s">
        <v>385</v>
      </c>
      <c r="N578" t="s">
        <v>390</v>
      </c>
      <c r="P578" t="s">
        <v>29</v>
      </c>
      <c r="Q578" t="s">
        <v>29</v>
      </c>
      <c r="R578" t="s">
        <v>386</v>
      </c>
    </row>
    <row r="579" spans="1:18" x14ac:dyDescent="0.25">
      <c r="A579" t="str">
        <f>"30015"</f>
        <v>30015</v>
      </c>
      <c r="B579" t="str">
        <f>"06120"</f>
        <v>06120</v>
      </c>
      <c r="C579" t="str">
        <f>"1800"</f>
        <v>1800</v>
      </c>
      <c r="D579" t="str">
        <f>"06120B"</f>
        <v>06120B</v>
      </c>
      <c r="E579" t="s">
        <v>852</v>
      </c>
      <c r="F579" t="s">
        <v>401</v>
      </c>
      <c r="G579" t="str">
        <f>""</f>
        <v/>
      </c>
      <c r="H579" t="str">
        <f>" 10"</f>
        <v xml:space="preserve"> 10</v>
      </c>
      <c r="I579">
        <v>0.01</v>
      </c>
      <c r="J579">
        <v>500</v>
      </c>
      <c r="K579" t="s">
        <v>386</v>
      </c>
      <c r="L579" t="s">
        <v>384</v>
      </c>
      <c r="M579" t="s">
        <v>385</v>
      </c>
      <c r="N579" t="s">
        <v>389</v>
      </c>
      <c r="P579" t="s">
        <v>29</v>
      </c>
      <c r="Q579" t="s">
        <v>29</v>
      </c>
      <c r="R579" t="s">
        <v>386</v>
      </c>
    </row>
    <row r="580" spans="1:18" x14ac:dyDescent="0.25">
      <c r="A580" t="str">
        <f>"30015"</f>
        <v>30015</v>
      </c>
      <c r="B580" t="str">
        <f>"06120"</f>
        <v>06120</v>
      </c>
      <c r="C580" t="str">
        <f>"1800"</f>
        <v>1800</v>
      </c>
      <c r="D580" t="str">
        <f>"06120B"</f>
        <v>06120B</v>
      </c>
      <c r="E580" t="s">
        <v>852</v>
      </c>
      <c r="F580" t="s">
        <v>401</v>
      </c>
      <c r="G580" t="str">
        <f>""</f>
        <v/>
      </c>
      <c r="H580" t="str">
        <f>" 20"</f>
        <v xml:space="preserve"> 20</v>
      </c>
      <c r="I580">
        <v>500.01</v>
      </c>
      <c r="J580">
        <v>9999999.9900000002</v>
      </c>
      <c r="K580" t="s">
        <v>383</v>
      </c>
      <c r="L580" t="s">
        <v>384</v>
      </c>
      <c r="M580" t="s">
        <v>385</v>
      </c>
      <c r="N580" t="s">
        <v>390</v>
      </c>
      <c r="P580" t="s">
        <v>29</v>
      </c>
      <c r="Q580" t="s">
        <v>29</v>
      </c>
      <c r="R580" t="s">
        <v>386</v>
      </c>
    </row>
    <row r="581" spans="1:18" x14ac:dyDescent="0.25">
      <c r="A581" t="str">
        <f>"30015"</f>
        <v>30015</v>
      </c>
      <c r="B581" t="str">
        <f>"06130"</f>
        <v>06130</v>
      </c>
      <c r="C581" t="str">
        <f>"1800"</f>
        <v>1800</v>
      </c>
      <c r="D581" t="str">
        <f>"06130B"</f>
        <v>06130B</v>
      </c>
      <c r="E581" t="s">
        <v>852</v>
      </c>
      <c r="F581" t="s">
        <v>402</v>
      </c>
      <c r="G581" t="str">
        <f>""</f>
        <v/>
      </c>
      <c r="H581" t="str">
        <f>" 10"</f>
        <v xml:space="preserve"> 10</v>
      </c>
      <c r="I581">
        <v>0.01</v>
      </c>
      <c r="J581">
        <v>500</v>
      </c>
      <c r="K581" t="s">
        <v>386</v>
      </c>
      <c r="L581" t="s">
        <v>384</v>
      </c>
      <c r="M581" t="s">
        <v>385</v>
      </c>
      <c r="N581" t="s">
        <v>389</v>
      </c>
      <c r="P581" t="s">
        <v>29</v>
      </c>
      <c r="Q581" t="s">
        <v>29</v>
      </c>
      <c r="R581" t="s">
        <v>386</v>
      </c>
    </row>
    <row r="582" spans="1:18" x14ac:dyDescent="0.25">
      <c r="A582" t="str">
        <f>"30015"</f>
        <v>30015</v>
      </c>
      <c r="B582" t="str">
        <f>"06130"</f>
        <v>06130</v>
      </c>
      <c r="C582" t="str">
        <f>"1800"</f>
        <v>1800</v>
      </c>
      <c r="D582" t="str">
        <f>"06130B"</f>
        <v>06130B</v>
      </c>
      <c r="E582" t="s">
        <v>852</v>
      </c>
      <c r="F582" t="s">
        <v>402</v>
      </c>
      <c r="G582" t="str">
        <f>""</f>
        <v/>
      </c>
      <c r="H582" t="str">
        <f>" 20"</f>
        <v xml:space="preserve"> 20</v>
      </c>
      <c r="I582">
        <v>500.01</v>
      </c>
      <c r="J582">
        <v>9999999.9900000002</v>
      </c>
      <c r="K582" t="s">
        <v>383</v>
      </c>
      <c r="L582" t="s">
        <v>384</v>
      </c>
      <c r="M582" t="s">
        <v>385</v>
      </c>
      <c r="N582" t="s">
        <v>390</v>
      </c>
      <c r="P582" t="s">
        <v>29</v>
      </c>
      <c r="Q582" t="s">
        <v>29</v>
      </c>
      <c r="R582" t="s">
        <v>386</v>
      </c>
    </row>
    <row r="583" spans="1:18" x14ac:dyDescent="0.25">
      <c r="A583" t="str">
        <f>"30015"</f>
        <v>30015</v>
      </c>
      <c r="B583" t="str">
        <f>"06140"</f>
        <v>06140</v>
      </c>
      <c r="C583" t="str">
        <f>"1800"</f>
        <v>1800</v>
      </c>
      <c r="D583" t="str">
        <f>"06140B"</f>
        <v>06140B</v>
      </c>
      <c r="E583" t="s">
        <v>852</v>
      </c>
      <c r="F583" t="s">
        <v>403</v>
      </c>
      <c r="G583" t="str">
        <f>""</f>
        <v/>
      </c>
      <c r="H583" t="str">
        <f>" 10"</f>
        <v xml:space="preserve"> 10</v>
      </c>
      <c r="I583">
        <v>0.01</v>
      </c>
      <c r="J583">
        <v>500</v>
      </c>
      <c r="K583" t="s">
        <v>386</v>
      </c>
      <c r="L583" t="s">
        <v>384</v>
      </c>
      <c r="M583" t="s">
        <v>385</v>
      </c>
      <c r="N583" t="s">
        <v>389</v>
      </c>
      <c r="P583" t="s">
        <v>29</v>
      </c>
      <c r="Q583" t="s">
        <v>29</v>
      </c>
      <c r="R583" t="s">
        <v>386</v>
      </c>
    </row>
    <row r="584" spans="1:18" x14ac:dyDescent="0.25">
      <c r="A584" t="str">
        <f>"30015"</f>
        <v>30015</v>
      </c>
      <c r="B584" t="str">
        <f>"06140"</f>
        <v>06140</v>
      </c>
      <c r="C584" t="str">
        <f>"1800"</f>
        <v>1800</v>
      </c>
      <c r="D584" t="str">
        <f>"06140B"</f>
        <v>06140B</v>
      </c>
      <c r="E584" t="s">
        <v>852</v>
      </c>
      <c r="F584" t="s">
        <v>403</v>
      </c>
      <c r="G584" t="str">
        <f>""</f>
        <v/>
      </c>
      <c r="H584" t="str">
        <f>" 20"</f>
        <v xml:space="preserve"> 20</v>
      </c>
      <c r="I584">
        <v>500.01</v>
      </c>
      <c r="J584">
        <v>9999999.9900000002</v>
      </c>
      <c r="K584" t="s">
        <v>383</v>
      </c>
      <c r="L584" t="s">
        <v>384</v>
      </c>
      <c r="M584" t="s">
        <v>385</v>
      </c>
      <c r="N584" t="s">
        <v>390</v>
      </c>
      <c r="P584" t="s">
        <v>29</v>
      </c>
      <c r="Q584" t="s">
        <v>29</v>
      </c>
      <c r="R584" t="s">
        <v>386</v>
      </c>
    </row>
    <row r="585" spans="1:18" x14ac:dyDescent="0.25">
      <c r="A585" t="str">
        <f>"30015"</f>
        <v>30015</v>
      </c>
      <c r="B585" t="str">
        <f>"06150"</f>
        <v>06150</v>
      </c>
      <c r="C585" t="str">
        <f>"1800"</f>
        <v>1800</v>
      </c>
      <c r="D585" t="str">
        <f>"06150B"</f>
        <v>06150B</v>
      </c>
      <c r="E585" t="s">
        <v>852</v>
      </c>
      <c r="F585" t="s">
        <v>404</v>
      </c>
      <c r="G585" t="str">
        <f>""</f>
        <v/>
      </c>
      <c r="H585" t="str">
        <f>" 10"</f>
        <v xml:space="preserve"> 10</v>
      </c>
      <c r="I585">
        <v>0.01</v>
      </c>
      <c r="J585">
        <v>500</v>
      </c>
      <c r="K585" t="s">
        <v>386</v>
      </c>
      <c r="L585" t="s">
        <v>384</v>
      </c>
      <c r="M585" t="s">
        <v>385</v>
      </c>
      <c r="N585" t="s">
        <v>389</v>
      </c>
      <c r="P585" t="s">
        <v>29</v>
      </c>
      <c r="Q585" t="s">
        <v>29</v>
      </c>
      <c r="R585" t="s">
        <v>386</v>
      </c>
    </row>
    <row r="586" spans="1:18" x14ac:dyDescent="0.25">
      <c r="A586" t="str">
        <f>"30015"</f>
        <v>30015</v>
      </c>
      <c r="B586" t="str">
        <f>"06150"</f>
        <v>06150</v>
      </c>
      <c r="C586" t="str">
        <f>"1800"</f>
        <v>1800</v>
      </c>
      <c r="D586" t="str">
        <f>"06150B"</f>
        <v>06150B</v>
      </c>
      <c r="E586" t="s">
        <v>852</v>
      </c>
      <c r="F586" t="s">
        <v>404</v>
      </c>
      <c r="G586" t="str">
        <f>""</f>
        <v/>
      </c>
      <c r="H586" t="str">
        <f>" 20"</f>
        <v xml:space="preserve"> 20</v>
      </c>
      <c r="I586">
        <v>500.01</v>
      </c>
      <c r="J586">
        <v>9999999.9900000002</v>
      </c>
      <c r="K586" t="s">
        <v>383</v>
      </c>
      <c r="L586" t="s">
        <v>384</v>
      </c>
      <c r="M586" t="s">
        <v>385</v>
      </c>
      <c r="N586" t="s">
        <v>390</v>
      </c>
      <c r="P586" t="s">
        <v>29</v>
      </c>
      <c r="Q586" t="s">
        <v>29</v>
      </c>
      <c r="R586" t="s">
        <v>386</v>
      </c>
    </row>
    <row r="587" spans="1:18" x14ac:dyDescent="0.25">
      <c r="A587" t="str">
        <f>"30015"</f>
        <v>30015</v>
      </c>
      <c r="B587" t="str">
        <f>"06151"</f>
        <v>06151</v>
      </c>
      <c r="C587" t="str">
        <f>"1800"</f>
        <v>1800</v>
      </c>
      <c r="D587" t="str">
        <f>"06151B"</f>
        <v>06151B</v>
      </c>
      <c r="E587" t="s">
        <v>852</v>
      </c>
      <c r="F587" t="s">
        <v>405</v>
      </c>
      <c r="G587" t="str">
        <f>""</f>
        <v/>
      </c>
      <c r="H587" t="str">
        <f>" 10"</f>
        <v xml:space="preserve"> 10</v>
      </c>
      <c r="I587">
        <v>0.01</v>
      </c>
      <c r="J587">
        <v>500</v>
      </c>
      <c r="K587" t="s">
        <v>386</v>
      </c>
      <c r="L587" t="s">
        <v>384</v>
      </c>
      <c r="M587" t="s">
        <v>385</v>
      </c>
      <c r="N587" t="s">
        <v>389</v>
      </c>
      <c r="P587" t="s">
        <v>29</v>
      </c>
      <c r="Q587" t="s">
        <v>29</v>
      </c>
      <c r="R587" t="s">
        <v>386</v>
      </c>
    </row>
    <row r="588" spans="1:18" x14ac:dyDescent="0.25">
      <c r="A588" t="str">
        <f>"30015"</f>
        <v>30015</v>
      </c>
      <c r="B588" t="str">
        <f>"06151"</f>
        <v>06151</v>
      </c>
      <c r="C588" t="str">
        <f>"1800"</f>
        <v>1800</v>
      </c>
      <c r="D588" t="str">
        <f>"06151B"</f>
        <v>06151B</v>
      </c>
      <c r="E588" t="s">
        <v>852</v>
      </c>
      <c r="F588" t="s">
        <v>405</v>
      </c>
      <c r="G588" t="str">
        <f>""</f>
        <v/>
      </c>
      <c r="H588" t="str">
        <f>" 20"</f>
        <v xml:space="preserve"> 20</v>
      </c>
      <c r="I588">
        <v>500.01</v>
      </c>
      <c r="J588">
        <v>9999999.9900000002</v>
      </c>
      <c r="K588" t="s">
        <v>383</v>
      </c>
      <c r="L588" t="s">
        <v>384</v>
      </c>
      <c r="M588" t="s">
        <v>385</v>
      </c>
      <c r="N588" t="s">
        <v>390</v>
      </c>
      <c r="P588" t="s">
        <v>29</v>
      </c>
      <c r="Q588" t="s">
        <v>29</v>
      </c>
      <c r="R588" t="s">
        <v>386</v>
      </c>
    </row>
    <row r="589" spans="1:18" x14ac:dyDescent="0.25">
      <c r="A589" t="str">
        <f>"30015"</f>
        <v>30015</v>
      </c>
      <c r="B589" t="str">
        <f>"06152"</f>
        <v>06152</v>
      </c>
      <c r="C589" t="str">
        <f>"1800"</f>
        <v>1800</v>
      </c>
      <c r="D589" t="str">
        <f>"06152B"</f>
        <v>06152B</v>
      </c>
      <c r="E589" t="s">
        <v>852</v>
      </c>
      <c r="F589" t="s">
        <v>406</v>
      </c>
      <c r="G589" t="str">
        <f>""</f>
        <v/>
      </c>
      <c r="H589" t="str">
        <f>" 10"</f>
        <v xml:space="preserve"> 10</v>
      </c>
      <c r="I589">
        <v>0.01</v>
      </c>
      <c r="J589">
        <v>500</v>
      </c>
      <c r="K589" t="s">
        <v>386</v>
      </c>
      <c r="L589" t="s">
        <v>384</v>
      </c>
      <c r="M589" t="s">
        <v>385</v>
      </c>
      <c r="N589" t="s">
        <v>389</v>
      </c>
      <c r="P589" t="s">
        <v>29</v>
      </c>
      <c r="Q589" t="s">
        <v>29</v>
      </c>
      <c r="R589" t="s">
        <v>386</v>
      </c>
    </row>
    <row r="590" spans="1:18" x14ac:dyDescent="0.25">
      <c r="A590" t="str">
        <f>"30015"</f>
        <v>30015</v>
      </c>
      <c r="B590" t="str">
        <f>"06152"</f>
        <v>06152</v>
      </c>
      <c r="C590" t="str">
        <f>"1800"</f>
        <v>1800</v>
      </c>
      <c r="D590" t="str">
        <f>"06152B"</f>
        <v>06152B</v>
      </c>
      <c r="E590" t="s">
        <v>852</v>
      </c>
      <c r="F590" t="s">
        <v>406</v>
      </c>
      <c r="G590" t="str">
        <f>""</f>
        <v/>
      </c>
      <c r="H590" t="str">
        <f>" 20"</f>
        <v xml:space="preserve"> 20</v>
      </c>
      <c r="I590">
        <v>500.01</v>
      </c>
      <c r="J590">
        <v>9999999.9900000002</v>
      </c>
      <c r="K590" t="s">
        <v>383</v>
      </c>
      <c r="L590" t="s">
        <v>384</v>
      </c>
      <c r="M590" t="s">
        <v>385</v>
      </c>
      <c r="N590" t="s">
        <v>390</v>
      </c>
      <c r="P590" t="s">
        <v>29</v>
      </c>
      <c r="Q590" t="s">
        <v>29</v>
      </c>
      <c r="R590" t="s">
        <v>386</v>
      </c>
    </row>
    <row r="591" spans="1:18" x14ac:dyDescent="0.25">
      <c r="A591" t="str">
        <f>"34001"</f>
        <v>34001</v>
      </c>
      <c r="B591" t="str">
        <f>"01450"</f>
        <v>01450</v>
      </c>
      <c r="C591" t="str">
        <f>"1300"</f>
        <v>1300</v>
      </c>
      <c r="D591" t="str">
        <f>"34001"</f>
        <v>34001</v>
      </c>
      <c r="E591" t="s">
        <v>882</v>
      </c>
      <c r="F591" t="s">
        <v>119</v>
      </c>
      <c r="G591" t="str">
        <f>""</f>
        <v/>
      </c>
      <c r="H591" t="str">
        <f>" 00"</f>
        <v xml:space="preserve"> 00</v>
      </c>
      <c r="I591">
        <v>0.01</v>
      </c>
      <c r="J591">
        <v>9999999.9900000002</v>
      </c>
      <c r="K591" t="s">
        <v>56</v>
      </c>
      <c r="L591" t="s">
        <v>57</v>
      </c>
      <c r="M591" t="s">
        <v>58</v>
      </c>
      <c r="P591" t="s">
        <v>29</v>
      </c>
      <c r="Q591" t="s">
        <v>29</v>
      </c>
      <c r="R591" t="s">
        <v>883</v>
      </c>
    </row>
    <row r="592" spans="1:18" x14ac:dyDescent="0.25">
      <c r="A592" t="str">
        <f>"34205"</f>
        <v>34205</v>
      </c>
      <c r="B592" t="str">
        <f>"01450"</f>
        <v>01450</v>
      </c>
      <c r="C592" t="str">
        <f>"1300"</f>
        <v>1300</v>
      </c>
      <c r="D592" t="str">
        <f>"34205"</f>
        <v>34205</v>
      </c>
      <c r="E592" t="s">
        <v>884</v>
      </c>
      <c r="F592" t="s">
        <v>119</v>
      </c>
      <c r="G592" t="str">
        <f>""</f>
        <v/>
      </c>
      <c r="H592" t="str">
        <f>" 00"</f>
        <v xml:space="preserve"> 00</v>
      </c>
      <c r="I592">
        <v>0.01</v>
      </c>
      <c r="J592">
        <v>9999999.9900000002</v>
      </c>
      <c r="K592" t="s">
        <v>56</v>
      </c>
      <c r="L592" t="s">
        <v>57</v>
      </c>
      <c r="M592" t="s">
        <v>58</v>
      </c>
      <c r="P592" t="s">
        <v>29</v>
      </c>
      <c r="Q592" t="s">
        <v>29</v>
      </c>
      <c r="R592" t="s">
        <v>59</v>
      </c>
    </row>
    <row r="593" spans="1:18" x14ac:dyDescent="0.25">
      <c r="A593" t="str">
        <f>"85008"</f>
        <v>85008</v>
      </c>
      <c r="B593" t="str">
        <f>"07030"</f>
        <v>07030</v>
      </c>
      <c r="C593" t="str">
        <f>"8000"</f>
        <v>8000</v>
      </c>
      <c r="D593" t="str">
        <f>"85008"</f>
        <v>85008</v>
      </c>
      <c r="E593" t="s">
        <v>1120</v>
      </c>
      <c r="F593" t="s">
        <v>1121</v>
      </c>
      <c r="G593" t="str">
        <f>""</f>
        <v/>
      </c>
      <c r="H593" t="str">
        <f>" 10"</f>
        <v xml:space="preserve"> 10</v>
      </c>
      <c r="I593">
        <v>0.01</v>
      </c>
      <c r="J593">
        <v>500</v>
      </c>
      <c r="K593" t="s">
        <v>386</v>
      </c>
      <c r="L593" t="s">
        <v>384</v>
      </c>
      <c r="M593" t="s">
        <v>385</v>
      </c>
      <c r="N593" t="s">
        <v>389</v>
      </c>
      <c r="P593" t="s">
        <v>29</v>
      </c>
      <c r="Q593" t="s">
        <v>29</v>
      </c>
      <c r="R593" t="s">
        <v>386</v>
      </c>
    </row>
    <row r="594" spans="1:18" x14ac:dyDescent="0.25">
      <c r="A594" t="str">
        <f>"85008"</f>
        <v>85008</v>
      </c>
      <c r="B594" t="str">
        <f>"07030"</f>
        <v>07030</v>
      </c>
      <c r="C594" t="str">
        <f>"8000"</f>
        <v>8000</v>
      </c>
      <c r="D594" t="str">
        <f>"85008"</f>
        <v>85008</v>
      </c>
      <c r="E594" t="s">
        <v>1120</v>
      </c>
      <c r="F594" t="s">
        <v>1121</v>
      </c>
      <c r="G594" t="str">
        <f>""</f>
        <v/>
      </c>
      <c r="H594" t="str">
        <f>" 20"</f>
        <v xml:space="preserve"> 20</v>
      </c>
      <c r="I594">
        <v>500.01</v>
      </c>
      <c r="J594">
        <v>9999999.9900000002</v>
      </c>
      <c r="K594" t="s">
        <v>383</v>
      </c>
      <c r="L594" t="s">
        <v>384</v>
      </c>
      <c r="M594" t="s">
        <v>385</v>
      </c>
      <c r="N594" t="s">
        <v>390</v>
      </c>
      <c r="P594" t="s">
        <v>29</v>
      </c>
      <c r="Q594" t="s">
        <v>29</v>
      </c>
      <c r="R594" t="s">
        <v>386</v>
      </c>
    </row>
    <row r="595" spans="1:18" x14ac:dyDescent="0.25">
      <c r="A595" t="str">
        <f>"85011"</f>
        <v>85011</v>
      </c>
      <c r="B595" t="str">
        <f>"07030"</f>
        <v>07030</v>
      </c>
      <c r="C595" t="str">
        <f>"8000"</f>
        <v>8000</v>
      </c>
      <c r="D595" t="str">
        <f>"85011"</f>
        <v>85011</v>
      </c>
      <c r="E595" t="s">
        <v>1122</v>
      </c>
      <c r="F595" t="s">
        <v>1121</v>
      </c>
      <c r="G595" t="str">
        <f>""</f>
        <v/>
      </c>
      <c r="H595" t="str">
        <f>" 00"</f>
        <v xml:space="preserve"> 00</v>
      </c>
      <c r="I595">
        <v>0.01</v>
      </c>
      <c r="J595">
        <v>9999999.9900000002</v>
      </c>
      <c r="K595" t="s">
        <v>972</v>
      </c>
      <c r="L595" t="s">
        <v>1123</v>
      </c>
      <c r="P595" t="s">
        <v>29</v>
      </c>
      <c r="Q595" t="s">
        <v>29</v>
      </c>
      <c r="R595" t="s">
        <v>972</v>
      </c>
    </row>
    <row r="596" spans="1:18" x14ac:dyDescent="0.25">
      <c r="A596" t="str">
        <f>"85079"</f>
        <v>85079</v>
      </c>
      <c r="B596" t="str">
        <f>"01400"</f>
        <v>01400</v>
      </c>
      <c r="C596" t="str">
        <f>"1600"</f>
        <v>1600</v>
      </c>
      <c r="D596" t="str">
        <f>"85079"</f>
        <v>85079</v>
      </c>
      <c r="E596" t="s">
        <v>1132</v>
      </c>
      <c r="F596" t="s">
        <v>110</v>
      </c>
      <c r="G596" t="str">
        <f>""</f>
        <v/>
      </c>
      <c r="H596" t="str">
        <f>" 00"</f>
        <v xml:space="preserve"> 00</v>
      </c>
      <c r="I596">
        <v>0.01</v>
      </c>
      <c r="J596">
        <v>9999999.9900000002</v>
      </c>
      <c r="K596" t="s">
        <v>56</v>
      </c>
      <c r="L596" t="s">
        <v>57</v>
      </c>
      <c r="M596" t="s">
        <v>1027</v>
      </c>
      <c r="P596" t="s">
        <v>29</v>
      </c>
      <c r="Q596" t="s">
        <v>29</v>
      </c>
      <c r="R596" t="s">
        <v>975</v>
      </c>
    </row>
    <row r="597" spans="1:18" x14ac:dyDescent="0.25">
      <c r="A597" t="str">
        <f>"85115"</f>
        <v>85115</v>
      </c>
      <c r="B597" t="str">
        <f>"01400"</f>
        <v>01400</v>
      </c>
      <c r="C597" t="str">
        <f>"1600"</f>
        <v>1600</v>
      </c>
      <c r="D597" t="str">
        <f>"85115"</f>
        <v>85115</v>
      </c>
      <c r="E597" t="s">
        <v>1133</v>
      </c>
      <c r="F597" t="s">
        <v>110</v>
      </c>
      <c r="G597" t="str">
        <f>""</f>
        <v/>
      </c>
      <c r="H597" t="str">
        <f>" 00"</f>
        <v xml:space="preserve"> 00</v>
      </c>
      <c r="I597">
        <v>0.01</v>
      </c>
      <c r="J597">
        <v>9999999.9900000002</v>
      </c>
      <c r="K597" t="s">
        <v>56</v>
      </c>
      <c r="L597" t="s">
        <v>57</v>
      </c>
      <c r="M597" t="s">
        <v>58</v>
      </c>
      <c r="P597" t="s">
        <v>29</v>
      </c>
      <c r="Q597" t="s">
        <v>29</v>
      </c>
      <c r="R597" t="s">
        <v>56</v>
      </c>
    </row>
    <row r="598" spans="1:18" x14ac:dyDescent="0.25">
      <c r="A598" t="str">
        <f>"85121"</f>
        <v>85121</v>
      </c>
      <c r="B598" t="str">
        <f>"07030"</f>
        <v>07030</v>
      </c>
      <c r="C598" t="str">
        <f>"8000"</f>
        <v>8000</v>
      </c>
      <c r="D598" t="str">
        <f>"85121"</f>
        <v>85121</v>
      </c>
      <c r="E598" t="s">
        <v>1135</v>
      </c>
      <c r="F598" t="s">
        <v>1121</v>
      </c>
      <c r="G598" t="str">
        <f>""</f>
        <v/>
      </c>
      <c r="H598" t="str">
        <f>" 00"</f>
        <v xml:space="preserve"> 00</v>
      </c>
      <c r="I598">
        <v>0.01</v>
      </c>
      <c r="J598">
        <v>9999999.9900000002</v>
      </c>
      <c r="K598" t="s">
        <v>86</v>
      </c>
      <c r="L598" t="s">
        <v>87</v>
      </c>
      <c r="M598" t="s">
        <v>88</v>
      </c>
      <c r="P598" t="s">
        <v>29</v>
      </c>
      <c r="Q598" t="s">
        <v>29</v>
      </c>
      <c r="R598" t="s">
        <v>88</v>
      </c>
    </row>
    <row r="599" spans="1:18" x14ac:dyDescent="0.25">
      <c r="A599" t="str">
        <f>"85124"</f>
        <v>85124</v>
      </c>
      <c r="B599" t="str">
        <f>"07030"</f>
        <v>07030</v>
      </c>
      <c r="C599" t="str">
        <f>"8000"</f>
        <v>8000</v>
      </c>
      <c r="D599" t="str">
        <f>"85124"</f>
        <v>85124</v>
      </c>
      <c r="E599" t="s">
        <v>1136</v>
      </c>
      <c r="F599" t="s">
        <v>1121</v>
      </c>
      <c r="G599" t="str">
        <f>""</f>
        <v/>
      </c>
      <c r="H599" t="str">
        <f>" 00"</f>
        <v xml:space="preserve"> 00</v>
      </c>
      <c r="I599">
        <v>0.01</v>
      </c>
      <c r="J599">
        <v>9999999.9900000002</v>
      </c>
      <c r="K599" t="s">
        <v>376</v>
      </c>
      <c r="L599" t="s">
        <v>378</v>
      </c>
      <c r="P599" t="s">
        <v>29</v>
      </c>
      <c r="Q599" t="s">
        <v>29</v>
      </c>
      <c r="R599" t="s">
        <v>377</v>
      </c>
    </row>
    <row r="600" spans="1:18" x14ac:dyDescent="0.25">
      <c r="A600" t="str">
        <f>"10001"</f>
        <v>10001</v>
      </c>
      <c r="B600" t="str">
        <f>"03510"</f>
        <v>03510</v>
      </c>
      <c r="C600" t="str">
        <f>"1400"</f>
        <v>1400</v>
      </c>
      <c r="D600" t="str">
        <f>""</f>
        <v/>
      </c>
      <c r="E600" t="s">
        <v>20</v>
      </c>
      <c r="F600" t="s">
        <v>275</v>
      </c>
      <c r="G600" t="str">
        <f>""</f>
        <v/>
      </c>
      <c r="H600" t="str">
        <f>" 00"</f>
        <v xml:space="preserve"> 00</v>
      </c>
      <c r="I600">
        <v>0.01</v>
      </c>
      <c r="J600">
        <v>9999999.9900000002</v>
      </c>
      <c r="K600" t="s">
        <v>31</v>
      </c>
      <c r="L600" t="s">
        <v>217</v>
      </c>
      <c r="P600" t="s">
        <v>230</v>
      </c>
      <c r="Q600" t="s">
        <v>230</v>
      </c>
      <c r="R600" t="s">
        <v>31</v>
      </c>
    </row>
    <row r="601" spans="1:18" x14ac:dyDescent="0.25">
      <c r="A601" t="str">
        <f>"10001"</f>
        <v>10001</v>
      </c>
      <c r="B601" t="str">
        <f>"03520"</f>
        <v>03520</v>
      </c>
      <c r="C601" t="str">
        <f>"1400"</f>
        <v>1400</v>
      </c>
      <c r="D601" t="str">
        <f>""</f>
        <v/>
      </c>
      <c r="E601" t="s">
        <v>20</v>
      </c>
      <c r="F601" t="s">
        <v>276</v>
      </c>
      <c r="G601" t="str">
        <f>""</f>
        <v/>
      </c>
      <c r="H601" t="str">
        <f>" 00"</f>
        <v xml:space="preserve"> 00</v>
      </c>
      <c r="I601">
        <v>0.01</v>
      </c>
      <c r="J601">
        <v>9999999.9900000002</v>
      </c>
      <c r="K601" t="s">
        <v>31</v>
      </c>
      <c r="L601" t="s">
        <v>217</v>
      </c>
      <c r="P601" t="s">
        <v>230</v>
      </c>
      <c r="Q601" t="s">
        <v>230</v>
      </c>
      <c r="R601" t="s">
        <v>31</v>
      </c>
    </row>
    <row r="602" spans="1:18" x14ac:dyDescent="0.25">
      <c r="A602" t="str">
        <f>"10001"</f>
        <v>10001</v>
      </c>
      <c r="B602" t="str">
        <f>"03530"</f>
        <v>03530</v>
      </c>
      <c r="C602" t="str">
        <f>"1400"</f>
        <v>1400</v>
      </c>
      <c r="D602" t="str">
        <f>""</f>
        <v/>
      </c>
      <c r="E602" t="s">
        <v>20</v>
      </c>
      <c r="F602" t="s">
        <v>277</v>
      </c>
      <c r="G602" t="str">
        <f>""</f>
        <v/>
      </c>
      <c r="H602" t="str">
        <f>" 00"</f>
        <v xml:space="preserve"> 00</v>
      </c>
      <c r="I602">
        <v>0.01</v>
      </c>
      <c r="J602">
        <v>9999999.9900000002</v>
      </c>
      <c r="K602" t="s">
        <v>31</v>
      </c>
      <c r="L602" t="s">
        <v>217</v>
      </c>
      <c r="P602" t="s">
        <v>230</v>
      </c>
      <c r="Q602" t="s">
        <v>230</v>
      </c>
      <c r="R602" t="s">
        <v>31</v>
      </c>
    </row>
    <row r="603" spans="1:18" x14ac:dyDescent="0.25">
      <c r="A603" t="str">
        <f>"10001"</f>
        <v>10001</v>
      </c>
      <c r="B603" t="str">
        <f>"03531"</f>
        <v>03531</v>
      </c>
      <c r="C603" t="str">
        <f>"1400"</f>
        <v>1400</v>
      </c>
      <c r="D603" t="str">
        <f>"03531"</f>
        <v>03531</v>
      </c>
      <c r="E603" t="s">
        <v>20</v>
      </c>
      <c r="F603" t="s">
        <v>278</v>
      </c>
      <c r="G603" t="str">
        <f>""</f>
        <v/>
      </c>
      <c r="H603" t="str">
        <f>" 00"</f>
        <v xml:space="preserve"> 00</v>
      </c>
      <c r="I603">
        <v>0.01</v>
      </c>
      <c r="J603">
        <v>9999999.9900000002</v>
      </c>
      <c r="K603" t="s">
        <v>31</v>
      </c>
      <c r="L603" t="s">
        <v>217</v>
      </c>
      <c r="P603" t="s">
        <v>230</v>
      </c>
      <c r="Q603" t="s">
        <v>230</v>
      </c>
      <c r="R603" t="s">
        <v>31</v>
      </c>
    </row>
    <row r="604" spans="1:18" x14ac:dyDescent="0.25">
      <c r="A604" t="str">
        <f>"10001"</f>
        <v>10001</v>
      </c>
      <c r="B604" t="str">
        <f>"03532"</f>
        <v>03532</v>
      </c>
      <c r="C604" t="str">
        <f>"1400"</f>
        <v>1400</v>
      </c>
      <c r="D604" t="str">
        <f>""</f>
        <v/>
      </c>
      <c r="E604" t="s">
        <v>20</v>
      </c>
      <c r="F604" t="s">
        <v>279</v>
      </c>
      <c r="G604" t="str">
        <f>""</f>
        <v/>
      </c>
      <c r="H604" t="str">
        <f>" 00"</f>
        <v xml:space="preserve"> 00</v>
      </c>
      <c r="I604">
        <v>0.01</v>
      </c>
      <c r="J604">
        <v>9999999.9900000002</v>
      </c>
      <c r="K604" t="s">
        <v>217</v>
      </c>
      <c r="P604" t="s">
        <v>230</v>
      </c>
      <c r="Q604" t="s">
        <v>230</v>
      </c>
      <c r="R604" t="s">
        <v>231</v>
      </c>
    </row>
    <row r="605" spans="1:18" x14ac:dyDescent="0.25">
      <c r="A605" t="str">
        <f>"10001"</f>
        <v>10001</v>
      </c>
      <c r="B605" t="str">
        <f>"03533"</f>
        <v>03533</v>
      </c>
      <c r="C605" t="str">
        <f>"1400"</f>
        <v>1400</v>
      </c>
      <c r="D605" t="str">
        <f>""</f>
        <v/>
      </c>
      <c r="E605" t="s">
        <v>20</v>
      </c>
      <c r="F605" t="s">
        <v>280</v>
      </c>
      <c r="G605" t="str">
        <f>""</f>
        <v/>
      </c>
      <c r="H605" t="str">
        <f>" 00"</f>
        <v xml:space="preserve"> 00</v>
      </c>
      <c r="I605">
        <v>0.01</v>
      </c>
      <c r="J605">
        <v>9999999.9900000002</v>
      </c>
      <c r="K605" t="s">
        <v>217</v>
      </c>
      <c r="P605" t="s">
        <v>230</v>
      </c>
      <c r="Q605" t="s">
        <v>230</v>
      </c>
      <c r="R605" t="s">
        <v>231</v>
      </c>
    </row>
    <row r="606" spans="1:18" x14ac:dyDescent="0.25">
      <c r="A606" t="str">
        <f>"10001"</f>
        <v>10001</v>
      </c>
      <c r="B606" t="str">
        <f>"03534"</f>
        <v>03534</v>
      </c>
      <c r="C606" t="str">
        <f>"1400"</f>
        <v>1400</v>
      </c>
      <c r="D606" t="str">
        <f>""</f>
        <v/>
      </c>
      <c r="E606" t="s">
        <v>20</v>
      </c>
      <c r="F606" t="s">
        <v>281</v>
      </c>
      <c r="G606" t="str">
        <f>""</f>
        <v/>
      </c>
      <c r="H606" t="str">
        <f>" 00"</f>
        <v xml:space="preserve"> 00</v>
      </c>
      <c r="I606">
        <v>0.01</v>
      </c>
      <c r="J606">
        <v>9999999.9900000002</v>
      </c>
      <c r="K606" t="s">
        <v>217</v>
      </c>
      <c r="P606" t="s">
        <v>230</v>
      </c>
      <c r="Q606" t="s">
        <v>230</v>
      </c>
      <c r="R606" t="s">
        <v>231</v>
      </c>
    </row>
    <row r="607" spans="1:18" x14ac:dyDescent="0.25">
      <c r="A607" t="str">
        <f>"10001"</f>
        <v>10001</v>
      </c>
      <c r="B607" t="str">
        <f>"03540"</f>
        <v>03540</v>
      </c>
      <c r="C607" t="str">
        <f>"1400"</f>
        <v>1400</v>
      </c>
      <c r="D607" t="str">
        <f>""</f>
        <v/>
      </c>
      <c r="E607" t="s">
        <v>20</v>
      </c>
      <c r="F607" t="s">
        <v>282</v>
      </c>
      <c r="G607" t="str">
        <f>""</f>
        <v/>
      </c>
      <c r="H607" t="str">
        <f>" 00"</f>
        <v xml:space="preserve"> 00</v>
      </c>
      <c r="I607">
        <v>0.01</v>
      </c>
      <c r="J607">
        <v>9999999.9900000002</v>
      </c>
      <c r="K607" t="s">
        <v>31</v>
      </c>
      <c r="L607" t="s">
        <v>217</v>
      </c>
      <c r="P607" t="s">
        <v>230</v>
      </c>
      <c r="Q607" t="s">
        <v>230</v>
      </c>
      <c r="R607" t="s">
        <v>31</v>
      </c>
    </row>
    <row r="608" spans="1:18" x14ac:dyDescent="0.25">
      <c r="A608" t="str">
        <f>"10001"</f>
        <v>10001</v>
      </c>
      <c r="B608" t="str">
        <f>"03541"</f>
        <v>03541</v>
      </c>
      <c r="C608" t="str">
        <f>"1400"</f>
        <v>1400</v>
      </c>
      <c r="D608" t="str">
        <f>"03541"</f>
        <v>03541</v>
      </c>
      <c r="E608" t="s">
        <v>20</v>
      </c>
      <c r="F608" t="s">
        <v>283</v>
      </c>
      <c r="G608" t="str">
        <f>""</f>
        <v/>
      </c>
      <c r="H608" t="str">
        <f>" 00"</f>
        <v xml:space="preserve"> 00</v>
      </c>
      <c r="I608">
        <v>0.01</v>
      </c>
      <c r="J608">
        <v>9999999.9900000002</v>
      </c>
      <c r="K608" t="s">
        <v>31</v>
      </c>
      <c r="L608" t="s">
        <v>217</v>
      </c>
      <c r="P608" t="s">
        <v>230</v>
      </c>
      <c r="Q608" t="s">
        <v>230</v>
      </c>
      <c r="R608" t="s">
        <v>31</v>
      </c>
    </row>
    <row r="609" spans="1:18" x14ac:dyDescent="0.25">
      <c r="A609" t="str">
        <f>"10001"</f>
        <v>10001</v>
      </c>
      <c r="B609" t="str">
        <f>"03543"</f>
        <v>03543</v>
      </c>
      <c r="C609" t="str">
        <f>"1400"</f>
        <v>1400</v>
      </c>
      <c r="D609" t="str">
        <f>""</f>
        <v/>
      </c>
      <c r="E609" t="s">
        <v>20</v>
      </c>
      <c r="F609" t="s">
        <v>284</v>
      </c>
      <c r="G609" t="str">
        <f>""</f>
        <v/>
      </c>
      <c r="H609" t="str">
        <f>" 00"</f>
        <v xml:space="preserve"> 00</v>
      </c>
      <c r="I609">
        <v>0.01</v>
      </c>
      <c r="J609">
        <v>9999999.9900000002</v>
      </c>
      <c r="K609" t="s">
        <v>217</v>
      </c>
      <c r="P609" t="s">
        <v>230</v>
      </c>
      <c r="Q609" t="s">
        <v>230</v>
      </c>
      <c r="R609" t="s">
        <v>231</v>
      </c>
    </row>
    <row r="610" spans="1:18" x14ac:dyDescent="0.25">
      <c r="A610" t="str">
        <f>"10001"</f>
        <v>10001</v>
      </c>
      <c r="B610" t="str">
        <f>"03544"</f>
        <v>03544</v>
      </c>
      <c r="C610" t="str">
        <f>"1400"</f>
        <v>1400</v>
      </c>
      <c r="D610" t="str">
        <f>"03544"</f>
        <v>03544</v>
      </c>
      <c r="E610" t="s">
        <v>20</v>
      </c>
      <c r="F610" t="s">
        <v>285</v>
      </c>
      <c r="G610" t="str">
        <f>""</f>
        <v/>
      </c>
      <c r="H610" t="str">
        <f>" 00"</f>
        <v xml:space="preserve"> 00</v>
      </c>
      <c r="I610">
        <v>0.01</v>
      </c>
      <c r="J610">
        <v>9999999.9900000002</v>
      </c>
      <c r="K610" t="s">
        <v>31</v>
      </c>
      <c r="L610" t="s">
        <v>217</v>
      </c>
      <c r="P610" t="s">
        <v>230</v>
      </c>
      <c r="Q610" t="s">
        <v>230</v>
      </c>
      <c r="R610" t="s">
        <v>31</v>
      </c>
    </row>
    <row r="611" spans="1:18" x14ac:dyDescent="0.25">
      <c r="A611" t="str">
        <f>"10001"</f>
        <v>10001</v>
      </c>
      <c r="B611" t="str">
        <f>"03545"</f>
        <v>03545</v>
      </c>
      <c r="C611" t="str">
        <f>"1400"</f>
        <v>1400</v>
      </c>
      <c r="D611" t="str">
        <f>"03545"</f>
        <v>03545</v>
      </c>
      <c r="E611" t="s">
        <v>20</v>
      </c>
      <c r="F611" t="s">
        <v>286</v>
      </c>
      <c r="G611" t="str">
        <f>""</f>
        <v/>
      </c>
      <c r="H611" t="str">
        <f>" 00"</f>
        <v xml:space="preserve"> 00</v>
      </c>
      <c r="I611">
        <v>0.01</v>
      </c>
      <c r="J611">
        <v>9999999.9900000002</v>
      </c>
      <c r="K611" t="s">
        <v>31</v>
      </c>
      <c r="L611" t="s">
        <v>217</v>
      </c>
      <c r="P611" t="s">
        <v>230</v>
      </c>
      <c r="Q611" t="s">
        <v>230</v>
      </c>
      <c r="R611" t="s">
        <v>31</v>
      </c>
    </row>
    <row r="612" spans="1:18" x14ac:dyDescent="0.25">
      <c r="A612" t="str">
        <f>"10001"</f>
        <v>10001</v>
      </c>
      <c r="B612" t="str">
        <f>"03546"</f>
        <v>03546</v>
      </c>
      <c r="C612" t="str">
        <f>"1400"</f>
        <v>1400</v>
      </c>
      <c r="D612" t="str">
        <f>"03546"</f>
        <v>03546</v>
      </c>
      <c r="E612" t="s">
        <v>20</v>
      </c>
      <c r="F612" t="s">
        <v>287</v>
      </c>
      <c r="G612" t="str">
        <f>""</f>
        <v/>
      </c>
      <c r="H612" t="str">
        <f>" 00"</f>
        <v xml:space="preserve"> 00</v>
      </c>
      <c r="I612">
        <v>0.01</v>
      </c>
      <c r="J612">
        <v>9999999.9900000002</v>
      </c>
      <c r="K612" t="s">
        <v>31</v>
      </c>
      <c r="L612" t="s">
        <v>217</v>
      </c>
      <c r="P612" t="s">
        <v>230</v>
      </c>
      <c r="Q612" t="s">
        <v>230</v>
      </c>
      <c r="R612" t="s">
        <v>31</v>
      </c>
    </row>
    <row r="613" spans="1:18" x14ac:dyDescent="0.25">
      <c r="A613" t="str">
        <f>"10001"</f>
        <v>10001</v>
      </c>
      <c r="B613" t="str">
        <f>"03547"</f>
        <v>03547</v>
      </c>
      <c r="C613" t="str">
        <f>"1400"</f>
        <v>1400</v>
      </c>
      <c r="D613" t="str">
        <f>"03547"</f>
        <v>03547</v>
      </c>
      <c r="E613" t="s">
        <v>20</v>
      </c>
      <c r="F613" t="s">
        <v>288</v>
      </c>
      <c r="G613" t="str">
        <f>""</f>
        <v/>
      </c>
      <c r="H613" t="str">
        <f>" 00"</f>
        <v xml:space="preserve"> 00</v>
      </c>
      <c r="I613">
        <v>0.01</v>
      </c>
      <c r="J613">
        <v>9999999.9900000002</v>
      </c>
      <c r="K613" t="s">
        <v>31</v>
      </c>
      <c r="L613" t="s">
        <v>217</v>
      </c>
      <c r="P613" t="s">
        <v>230</v>
      </c>
      <c r="Q613" t="s">
        <v>230</v>
      </c>
      <c r="R613" t="s">
        <v>31</v>
      </c>
    </row>
    <row r="614" spans="1:18" x14ac:dyDescent="0.25">
      <c r="A614" t="str">
        <f>"10001"</f>
        <v>10001</v>
      </c>
      <c r="B614" t="str">
        <f>"03560"</f>
        <v>03560</v>
      </c>
      <c r="C614" t="str">
        <f>"1400"</f>
        <v>1400</v>
      </c>
      <c r="D614" t="str">
        <f>""</f>
        <v/>
      </c>
      <c r="E614" t="s">
        <v>20</v>
      </c>
      <c r="F614" t="s">
        <v>289</v>
      </c>
      <c r="G614" t="str">
        <f>""</f>
        <v/>
      </c>
      <c r="H614" t="str">
        <f>" 00"</f>
        <v xml:space="preserve"> 00</v>
      </c>
      <c r="I614">
        <v>0.01</v>
      </c>
      <c r="J614">
        <v>9999999.9900000002</v>
      </c>
      <c r="K614" t="s">
        <v>31</v>
      </c>
      <c r="L614" t="s">
        <v>217</v>
      </c>
      <c r="P614" t="s">
        <v>230</v>
      </c>
      <c r="Q614" t="s">
        <v>230</v>
      </c>
      <c r="R614" t="s">
        <v>31</v>
      </c>
    </row>
    <row r="615" spans="1:18" x14ac:dyDescent="0.25">
      <c r="A615" t="str">
        <f>"10001"</f>
        <v>10001</v>
      </c>
      <c r="B615" t="str">
        <f>"03570"</f>
        <v>03570</v>
      </c>
      <c r="C615" t="str">
        <f>"1400"</f>
        <v>1400</v>
      </c>
      <c r="D615" t="str">
        <f>""</f>
        <v/>
      </c>
      <c r="E615" t="s">
        <v>20</v>
      </c>
      <c r="F615" t="s">
        <v>290</v>
      </c>
      <c r="G615" t="str">
        <f>""</f>
        <v/>
      </c>
      <c r="H615" t="str">
        <f>" 00"</f>
        <v xml:space="preserve"> 00</v>
      </c>
      <c r="I615">
        <v>0.01</v>
      </c>
      <c r="J615">
        <v>9999999.9900000002</v>
      </c>
      <c r="K615" t="s">
        <v>31</v>
      </c>
      <c r="L615" t="s">
        <v>217</v>
      </c>
      <c r="P615" t="s">
        <v>230</v>
      </c>
      <c r="Q615" t="s">
        <v>230</v>
      </c>
      <c r="R615" t="s">
        <v>31</v>
      </c>
    </row>
    <row r="616" spans="1:18" x14ac:dyDescent="0.25">
      <c r="A616" t="str">
        <f>"10001"</f>
        <v>10001</v>
      </c>
      <c r="B616" t="str">
        <f>"03575"</f>
        <v>03575</v>
      </c>
      <c r="C616" t="str">
        <f>"1400"</f>
        <v>1400</v>
      </c>
      <c r="D616" t="str">
        <f>""</f>
        <v/>
      </c>
      <c r="E616" t="s">
        <v>20</v>
      </c>
      <c r="F616" t="s">
        <v>291</v>
      </c>
      <c r="G616" t="str">
        <f>""</f>
        <v/>
      </c>
      <c r="H616" t="str">
        <f>" 00"</f>
        <v xml:space="preserve"> 00</v>
      </c>
      <c r="I616">
        <v>0.01</v>
      </c>
      <c r="J616">
        <v>9999999.9900000002</v>
      </c>
      <c r="K616" t="s">
        <v>31</v>
      </c>
      <c r="L616" t="s">
        <v>217</v>
      </c>
      <c r="P616" t="s">
        <v>230</v>
      </c>
      <c r="Q616" t="s">
        <v>230</v>
      </c>
      <c r="R616" t="s">
        <v>31</v>
      </c>
    </row>
    <row r="617" spans="1:18" x14ac:dyDescent="0.25">
      <c r="A617" t="str">
        <f>"10001"</f>
        <v>10001</v>
      </c>
      <c r="B617" t="str">
        <f>"03581"</f>
        <v>03581</v>
      </c>
      <c r="C617" t="str">
        <f>"1400"</f>
        <v>1400</v>
      </c>
      <c r="D617" t="str">
        <f>""</f>
        <v/>
      </c>
      <c r="E617" t="s">
        <v>20</v>
      </c>
      <c r="F617" t="s">
        <v>292</v>
      </c>
      <c r="G617" t="str">
        <f>""</f>
        <v/>
      </c>
      <c r="H617" t="str">
        <f>" 00"</f>
        <v xml:space="preserve"> 00</v>
      </c>
      <c r="I617">
        <v>0.01</v>
      </c>
      <c r="J617">
        <v>9999999.9900000002</v>
      </c>
      <c r="K617" t="s">
        <v>31</v>
      </c>
      <c r="L617" t="s">
        <v>217</v>
      </c>
      <c r="P617" t="s">
        <v>230</v>
      </c>
      <c r="Q617" t="s">
        <v>230</v>
      </c>
      <c r="R617" t="s">
        <v>31</v>
      </c>
    </row>
    <row r="618" spans="1:18" x14ac:dyDescent="0.25">
      <c r="A618" t="str">
        <f>"10001"</f>
        <v>10001</v>
      </c>
      <c r="B618" t="str">
        <f>"03585"</f>
        <v>03585</v>
      </c>
      <c r="C618" t="str">
        <f>"1400"</f>
        <v>1400</v>
      </c>
      <c r="D618" t="str">
        <f>""</f>
        <v/>
      </c>
      <c r="E618" t="s">
        <v>20</v>
      </c>
      <c r="F618" t="s">
        <v>293</v>
      </c>
      <c r="G618" t="str">
        <f>""</f>
        <v/>
      </c>
      <c r="H618" t="str">
        <f>" 00"</f>
        <v xml:space="preserve"> 00</v>
      </c>
      <c r="I618">
        <v>0.01</v>
      </c>
      <c r="J618">
        <v>9999999.9900000002</v>
      </c>
      <c r="K618" t="s">
        <v>31</v>
      </c>
      <c r="L618" t="s">
        <v>217</v>
      </c>
      <c r="P618" t="s">
        <v>230</v>
      </c>
      <c r="Q618" t="s">
        <v>230</v>
      </c>
      <c r="R618" t="s">
        <v>31</v>
      </c>
    </row>
    <row r="619" spans="1:18" x14ac:dyDescent="0.25">
      <c r="A619" t="str">
        <f>"10001"</f>
        <v>10001</v>
      </c>
      <c r="B619" t="str">
        <f>"03591"</f>
        <v>03591</v>
      </c>
      <c r="C619" t="str">
        <f>"1400"</f>
        <v>1400</v>
      </c>
      <c r="D619" t="str">
        <f>""</f>
        <v/>
      </c>
      <c r="E619" t="s">
        <v>20</v>
      </c>
      <c r="F619" t="s">
        <v>294</v>
      </c>
      <c r="G619" t="str">
        <f>""</f>
        <v/>
      </c>
      <c r="H619" t="str">
        <f>" 00"</f>
        <v xml:space="preserve"> 00</v>
      </c>
      <c r="I619">
        <v>0.01</v>
      </c>
      <c r="J619">
        <v>9999999.9900000002</v>
      </c>
      <c r="K619" t="s">
        <v>31</v>
      </c>
      <c r="L619" t="s">
        <v>217</v>
      </c>
      <c r="P619" t="s">
        <v>230</v>
      </c>
      <c r="Q619" t="s">
        <v>230</v>
      </c>
      <c r="R619" t="s">
        <v>31</v>
      </c>
    </row>
    <row r="620" spans="1:18" x14ac:dyDescent="0.25">
      <c r="A620" t="str">
        <f>"10001"</f>
        <v>10001</v>
      </c>
      <c r="B620" t="str">
        <f>"03611"</f>
        <v>03611</v>
      </c>
      <c r="C620" t="str">
        <f>"1400"</f>
        <v>1400</v>
      </c>
      <c r="D620" t="str">
        <f>""</f>
        <v/>
      </c>
      <c r="E620" t="s">
        <v>20</v>
      </c>
      <c r="F620" t="s">
        <v>295</v>
      </c>
      <c r="G620" t="str">
        <f>""</f>
        <v/>
      </c>
      <c r="H620" t="str">
        <f>" 00"</f>
        <v xml:space="preserve"> 00</v>
      </c>
      <c r="I620">
        <v>0.01</v>
      </c>
      <c r="J620">
        <v>9999999.9900000002</v>
      </c>
      <c r="K620" t="s">
        <v>31</v>
      </c>
      <c r="L620" t="s">
        <v>217</v>
      </c>
      <c r="P620" t="s">
        <v>230</v>
      </c>
      <c r="Q620" t="s">
        <v>230</v>
      </c>
      <c r="R620" t="s">
        <v>31</v>
      </c>
    </row>
    <row r="621" spans="1:18" x14ac:dyDescent="0.25">
      <c r="A621" t="str">
        <f>"10001"</f>
        <v>10001</v>
      </c>
      <c r="B621" t="str">
        <f>"03612"</f>
        <v>03612</v>
      </c>
      <c r="C621" t="str">
        <f>"1400"</f>
        <v>1400</v>
      </c>
      <c r="D621" t="str">
        <f>""</f>
        <v/>
      </c>
      <c r="E621" t="s">
        <v>20</v>
      </c>
      <c r="F621" t="s">
        <v>296</v>
      </c>
      <c r="G621" t="str">
        <f>""</f>
        <v/>
      </c>
      <c r="H621" t="str">
        <f>" 00"</f>
        <v xml:space="preserve"> 00</v>
      </c>
      <c r="I621">
        <v>0.01</v>
      </c>
      <c r="J621">
        <v>9999999.9900000002</v>
      </c>
      <c r="K621" t="s">
        <v>31</v>
      </c>
      <c r="L621" t="s">
        <v>217</v>
      </c>
      <c r="P621" t="s">
        <v>230</v>
      </c>
      <c r="Q621" t="s">
        <v>230</v>
      </c>
      <c r="R621" t="s">
        <v>31</v>
      </c>
    </row>
    <row r="622" spans="1:18" x14ac:dyDescent="0.25">
      <c r="A622" t="str">
        <f>"10001"</f>
        <v>10001</v>
      </c>
      <c r="B622" t="str">
        <f>"03613"</f>
        <v>03613</v>
      </c>
      <c r="C622" t="str">
        <f>"1400"</f>
        <v>1400</v>
      </c>
      <c r="D622" t="str">
        <f>""</f>
        <v/>
      </c>
      <c r="E622" t="s">
        <v>20</v>
      </c>
      <c r="F622" t="s">
        <v>297</v>
      </c>
      <c r="G622" t="str">
        <f>""</f>
        <v/>
      </c>
      <c r="H622" t="str">
        <f>" 00"</f>
        <v xml:space="preserve"> 00</v>
      </c>
      <c r="I622">
        <v>0.01</v>
      </c>
      <c r="J622">
        <v>9999999.9900000002</v>
      </c>
      <c r="K622" t="s">
        <v>31</v>
      </c>
      <c r="L622" t="s">
        <v>217</v>
      </c>
      <c r="P622" t="s">
        <v>230</v>
      </c>
      <c r="Q622" t="s">
        <v>230</v>
      </c>
      <c r="R622" t="s">
        <v>31</v>
      </c>
    </row>
    <row r="623" spans="1:18" x14ac:dyDescent="0.25">
      <c r="A623" t="str">
        <f>"10001"</f>
        <v>10001</v>
      </c>
      <c r="B623" t="str">
        <f>"03614"</f>
        <v>03614</v>
      </c>
      <c r="C623" t="str">
        <f>"1400"</f>
        <v>1400</v>
      </c>
      <c r="D623" t="str">
        <f>""</f>
        <v/>
      </c>
      <c r="E623" t="s">
        <v>20</v>
      </c>
      <c r="F623" t="s">
        <v>298</v>
      </c>
      <c r="G623" t="str">
        <f>""</f>
        <v/>
      </c>
      <c r="H623" t="str">
        <f>" 00"</f>
        <v xml:space="preserve"> 00</v>
      </c>
      <c r="I623">
        <v>0.01</v>
      </c>
      <c r="J623">
        <v>9999999.9900000002</v>
      </c>
      <c r="K623" t="s">
        <v>31</v>
      </c>
      <c r="L623" t="s">
        <v>217</v>
      </c>
      <c r="P623" t="s">
        <v>230</v>
      </c>
      <c r="Q623" t="s">
        <v>230</v>
      </c>
      <c r="R623" t="s">
        <v>31</v>
      </c>
    </row>
    <row r="624" spans="1:18" x14ac:dyDescent="0.25">
      <c r="A624" t="str">
        <f>"10001"</f>
        <v>10001</v>
      </c>
      <c r="B624" t="str">
        <f>"03615"</f>
        <v>03615</v>
      </c>
      <c r="C624" t="str">
        <f>"1400"</f>
        <v>1400</v>
      </c>
      <c r="D624" t="str">
        <f>""</f>
        <v/>
      </c>
      <c r="E624" t="s">
        <v>20</v>
      </c>
      <c r="F624" t="s">
        <v>299</v>
      </c>
      <c r="G624" t="str">
        <f>""</f>
        <v/>
      </c>
      <c r="H624" t="str">
        <f>" 00"</f>
        <v xml:space="preserve"> 00</v>
      </c>
      <c r="I624">
        <v>0.01</v>
      </c>
      <c r="J624">
        <v>9999999.9900000002</v>
      </c>
      <c r="K624" t="s">
        <v>31</v>
      </c>
      <c r="L624" t="s">
        <v>217</v>
      </c>
      <c r="P624" t="s">
        <v>230</v>
      </c>
      <c r="Q624" t="s">
        <v>230</v>
      </c>
      <c r="R624" t="s">
        <v>31</v>
      </c>
    </row>
    <row r="625" spans="1:18" x14ac:dyDescent="0.25">
      <c r="A625" t="str">
        <f>"10001"</f>
        <v>10001</v>
      </c>
      <c r="B625" t="str">
        <f>"03616"</f>
        <v>03616</v>
      </c>
      <c r="C625" t="str">
        <f>"1400"</f>
        <v>1400</v>
      </c>
      <c r="D625" t="str">
        <f>""</f>
        <v/>
      </c>
      <c r="E625" t="s">
        <v>20</v>
      </c>
      <c r="F625" t="s">
        <v>300</v>
      </c>
      <c r="G625" t="str">
        <f>""</f>
        <v/>
      </c>
      <c r="H625" t="str">
        <f>" 00"</f>
        <v xml:space="preserve"> 00</v>
      </c>
      <c r="I625">
        <v>0.01</v>
      </c>
      <c r="J625">
        <v>9999999.9900000002</v>
      </c>
      <c r="K625" t="s">
        <v>31</v>
      </c>
      <c r="L625" t="s">
        <v>217</v>
      </c>
      <c r="P625" t="s">
        <v>230</v>
      </c>
      <c r="Q625" t="s">
        <v>230</v>
      </c>
      <c r="R625" t="s">
        <v>31</v>
      </c>
    </row>
    <row r="626" spans="1:18" x14ac:dyDescent="0.25">
      <c r="A626" t="str">
        <f>"10001"</f>
        <v>10001</v>
      </c>
      <c r="B626" t="str">
        <f>"03620"</f>
        <v>03620</v>
      </c>
      <c r="C626" t="str">
        <f>"1400"</f>
        <v>1400</v>
      </c>
      <c r="D626" t="str">
        <f>""</f>
        <v/>
      </c>
      <c r="E626" t="s">
        <v>20</v>
      </c>
      <c r="F626" t="s">
        <v>301</v>
      </c>
      <c r="G626" t="str">
        <f>""</f>
        <v/>
      </c>
      <c r="H626" t="str">
        <f>" 00"</f>
        <v xml:space="preserve"> 00</v>
      </c>
      <c r="I626">
        <v>0.01</v>
      </c>
      <c r="J626">
        <v>9999999.9900000002</v>
      </c>
      <c r="K626" t="s">
        <v>31</v>
      </c>
      <c r="L626" t="s">
        <v>217</v>
      </c>
      <c r="P626" t="s">
        <v>230</v>
      </c>
      <c r="Q626" t="s">
        <v>230</v>
      </c>
      <c r="R626" t="s">
        <v>31</v>
      </c>
    </row>
    <row r="627" spans="1:18" x14ac:dyDescent="0.25">
      <c r="A627" t="str">
        <f>"10001"</f>
        <v>10001</v>
      </c>
      <c r="B627" t="str">
        <f>"03630"</f>
        <v>03630</v>
      </c>
      <c r="C627" t="str">
        <f>"1400"</f>
        <v>1400</v>
      </c>
      <c r="D627" t="str">
        <f>""</f>
        <v/>
      </c>
      <c r="E627" t="s">
        <v>20</v>
      </c>
      <c r="F627" t="s">
        <v>302</v>
      </c>
      <c r="G627" t="str">
        <f>""</f>
        <v/>
      </c>
      <c r="H627" t="str">
        <f>" 00"</f>
        <v xml:space="preserve"> 00</v>
      </c>
      <c r="I627">
        <v>0.01</v>
      </c>
      <c r="J627">
        <v>9999999.9900000002</v>
      </c>
      <c r="K627" t="s">
        <v>31</v>
      </c>
      <c r="L627" t="s">
        <v>217</v>
      </c>
      <c r="P627" t="s">
        <v>230</v>
      </c>
      <c r="Q627" t="s">
        <v>230</v>
      </c>
      <c r="R627" t="s">
        <v>31</v>
      </c>
    </row>
    <row r="628" spans="1:18" x14ac:dyDescent="0.25">
      <c r="A628" t="str">
        <f>"10001"</f>
        <v>10001</v>
      </c>
      <c r="B628" t="str">
        <f>"03640"</f>
        <v>03640</v>
      </c>
      <c r="C628" t="str">
        <f>"1400"</f>
        <v>1400</v>
      </c>
      <c r="D628" t="str">
        <f>""</f>
        <v/>
      </c>
      <c r="E628" t="s">
        <v>20</v>
      </c>
      <c r="F628" t="s">
        <v>303</v>
      </c>
      <c r="G628" t="str">
        <f>""</f>
        <v/>
      </c>
      <c r="H628" t="str">
        <f>" 00"</f>
        <v xml:space="preserve"> 00</v>
      </c>
      <c r="I628">
        <v>0.01</v>
      </c>
      <c r="J628">
        <v>9999999.9900000002</v>
      </c>
      <c r="K628" t="s">
        <v>31</v>
      </c>
      <c r="L628" t="s">
        <v>217</v>
      </c>
      <c r="P628" t="s">
        <v>230</v>
      </c>
      <c r="Q628" t="s">
        <v>230</v>
      </c>
      <c r="R628" t="s">
        <v>31</v>
      </c>
    </row>
    <row r="629" spans="1:18" x14ac:dyDescent="0.25">
      <c r="A629" t="str">
        <f>"10001"</f>
        <v>10001</v>
      </c>
      <c r="B629" t="str">
        <f>"03650"</f>
        <v>03650</v>
      </c>
      <c r="C629" t="str">
        <f>"1400"</f>
        <v>1400</v>
      </c>
      <c r="D629" t="str">
        <f>""</f>
        <v/>
      </c>
      <c r="E629" t="s">
        <v>20</v>
      </c>
      <c r="F629" t="s">
        <v>304</v>
      </c>
      <c r="G629" t="str">
        <f>""</f>
        <v/>
      </c>
      <c r="H629" t="str">
        <f>" 00"</f>
        <v xml:space="preserve"> 00</v>
      </c>
      <c r="I629">
        <v>0.01</v>
      </c>
      <c r="J629">
        <v>9999999.9900000002</v>
      </c>
      <c r="K629" t="s">
        <v>31</v>
      </c>
      <c r="L629" t="s">
        <v>217</v>
      </c>
      <c r="P629" t="s">
        <v>230</v>
      </c>
      <c r="Q629" t="s">
        <v>230</v>
      </c>
      <c r="R629" t="s">
        <v>31</v>
      </c>
    </row>
    <row r="630" spans="1:18" x14ac:dyDescent="0.25">
      <c r="A630" t="str">
        <f>"10001"</f>
        <v>10001</v>
      </c>
      <c r="B630" t="str">
        <f>"03660"</f>
        <v>03660</v>
      </c>
      <c r="C630" t="str">
        <f>"1400"</f>
        <v>1400</v>
      </c>
      <c r="D630" t="str">
        <f>""</f>
        <v/>
      </c>
      <c r="E630" t="s">
        <v>20</v>
      </c>
      <c r="F630" t="s">
        <v>305</v>
      </c>
      <c r="G630" t="str">
        <f>""</f>
        <v/>
      </c>
      <c r="H630" t="str">
        <f>" 00"</f>
        <v xml:space="preserve"> 00</v>
      </c>
      <c r="I630">
        <v>0.01</v>
      </c>
      <c r="J630">
        <v>9999999.9900000002</v>
      </c>
      <c r="K630" t="s">
        <v>31</v>
      </c>
      <c r="L630" t="s">
        <v>217</v>
      </c>
      <c r="P630" t="s">
        <v>230</v>
      </c>
      <c r="Q630" t="s">
        <v>230</v>
      </c>
      <c r="R630" t="s">
        <v>31</v>
      </c>
    </row>
    <row r="631" spans="1:18" x14ac:dyDescent="0.25">
      <c r="A631" t="str">
        <f>"10001"</f>
        <v>10001</v>
      </c>
      <c r="B631" t="str">
        <f>"03680"</f>
        <v>03680</v>
      </c>
      <c r="C631" t="str">
        <f>"1400"</f>
        <v>1400</v>
      </c>
      <c r="D631" t="str">
        <f>""</f>
        <v/>
      </c>
      <c r="E631" t="s">
        <v>20</v>
      </c>
      <c r="F631" t="s">
        <v>306</v>
      </c>
      <c r="G631" t="str">
        <f>""</f>
        <v/>
      </c>
      <c r="H631" t="str">
        <f>" 00"</f>
        <v xml:space="preserve"> 00</v>
      </c>
      <c r="I631">
        <v>0.01</v>
      </c>
      <c r="J631">
        <v>9999999.9900000002</v>
      </c>
      <c r="K631" t="s">
        <v>31</v>
      </c>
      <c r="L631" t="s">
        <v>217</v>
      </c>
      <c r="P631" t="s">
        <v>230</v>
      </c>
      <c r="Q631" t="s">
        <v>230</v>
      </c>
      <c r="R631" t="s">
        <v>31</v>
      </c>
    </row>
    <row r="632" spans="1:18" x14ac:dyDescent="0.25">
      <c r="A632" t="str">
        <f>"10001"</f>
        <v>10001</v>
      </c>
      <c r="B632" t="str">
        <f>"03681"</f>
        <v>03681</v>
      </c>
      <c r="C632" t="str">
        <f>"1400"</f>
        <v>1400</v>
      </c>
      <c r="D632" t="str">
        <f>""</f>
        <v/>
      </c>
      <c r="E632" t="s">
        <v>20</v>
      </c>
      <c r="F632" t="s">
        <v>307</v>
      </c>
      <c r="G632" t="str">
        <f>""</f>
        <v/>
      </c>
      <c r="H632" t="str">
        <f>" 00"</f>
        <v xml:space="preserve"> 00</v>
      </c>
      <c r="I632">
        <v>0.01</v>
      </c>
      <c r="J632">
        <v>9999999.9900000002</v>
      </c>
      <c r="K632" t="s">
        <v>31</v>
      </c>
      <c r="L632" t="s">
        <v>217</v>
      </c>
      <c r="P632" t="s">
        <v>230</v>
      </c>
      <c r="Q632" t="s">
        <v>230</v>
      </c>
      <c r="R632" t="s">
        <v>31</v>
      </c>
    </row>
    <row r="633" spans="1:18" x14ac:dyDescent="0.25">
      <c r="A633" t="str">
        <f>"10001"</f>
        <v>10001</v>
      </c>
      <c r="B633" t="str">
        <f>"03683"</f>
        <v>03683</v>
      </c>
      <c r="C633" t="str">
        <f>"1400"</f>
        <v>1400</v>
      </c>
      <c r="D633" t="str">
        <f>""</f>
        <v/>
      </c>
      <c r="E633" t="s">
        <v>20</v>
      </c>
      <c r="F633" t="s">
        <v>308</v>
      </c>
      <c r="G633" t="str">
        <f>""</f>
        <v/>
      </c>
      <c r="H633" t="str">
        <f>" 00"</f>
        <v xml:space="preserve"> 00</v>
      </c>
      <c r="I633">
        <v>0.01</v>
      </c>
      <c r="J633">
        <v>9999999.9900000002</v>
      </c>
      <c r="K633" t="s">
        <v>31</v>
      </c>
      <c r="L633" t="s">
        <v>217</v>
      </c>
      <c r="P633" t="s">
        <v>230</v>
      </c>
      <c r="Q633" t="s">
        <v>230</v>
      </c>
      <c r="R633" t="s">
        <v>31</v>
      </c>
    </row>
    <row r="634" spans="1:18" x14ac:dyDescent="0.25">
      <c r="A634" t="str">
        <f>"10001"</f>
        <v>10001</v>
      </c>
      <c r="B634" t="str">
        <f>"03684"</f>
        <v>03684</v>
      </c>
      <c r="C634" t="str">
        <f>"1400"</f>
        <v>1400</v>
      </c>
      <c r="D634" t="str">
        <f>""</f>
        <v/>
      </c>
      <c r="E634" t="s">
        <v>20</v>
      </c>
      <c r="F634" t="s">
        <v>309</v>
      </c>
      <c r="G634" t="str">
        <f>""</f>
        <v/>
      </c>
      <c r="H634" t="str">
        <f>" 00"</f>
        <v xml:space="preserve"> 00</v>
      </c>
      <c r="I634">
        <v>0.01</v>
      </c>
      <c r="J634">
        <v>9999999.9900000002</v>
      </c>
      <c r="K634" t="s">
        <v>31</v>
      </c>
      <c r="L634" t="s">
        <v>217</v>
      </c>
      <c r="P634" t="s">
        <v>230</v>
      </c>
      <c r="Q634" t="s">
        <v>230</v>
      </c>
      <c r="R634" t="s">
        <v>31</v>
      </c>
    </row>
    <row r="635" spans="1:18" x14ac:dyDescent="0.25">
      <c r="A635" t="str">
        <f>"10001"</f>
        <v>10001</v>
      </c>
      <c r="B635" t="str">
        <f>"03685"</f>
        <v>03685</v>
      </c>
      <c r="C635" t="str">
        <f>"1400"</f>
        <v>1400</v>
      </c>
      <c r="D635" t="str">
        <f>""</f>
        <v/>
      </c>
      <c r="E635" t="s">
        <v>20</v>
      </c>
      <c r="F635" t="s">
        <v>310</v>
      </c>
      <c r="G635" t="str">
        <f>""</f>
        <v/>
      </c>
      <c r="H635" t="str">
        <f>" 00"</f>
        <v xml:space="preserve"> 00</v>
      </c>
      <c r="I635">
        <v>0.01</v>
      </c>
      <c r="J635">
        <v>9999999.9900000002</v>
      </c>
      <c r="K635" t="s">
        <v>31</v>
      </c>
      <c r="L635" t="s">
        <v>217</v>
      </c>
      <c r="P635" t="s">
        <v>230</v>
      </c>
      <c r="Q635" t="s">
        <v>230</v>
      </c>
      <c r="R635" t="s">
        <v>31</v>
      </c>
    </row>
    <row r="636" spans="1:18" x14ac:dyDescent="0.25">
      <c r="A636" t="str">
        <f>"10001"</f>
        <v>10001</v>
      </c>
      <c r="B636" t="str">
        <f>"03686"</f>
        <v>03686</v>
      </c>
      <c r="C636" t="str">
        <f>"1400"</f>
        <v>1400</v>
      </c>
      <c r="D636" t="str">
        <f>""</f>
        <v/>
      </c>
      <c r="E636" t="s">
        <v>20</v>
      </c>
      <c r="F636" t="s">
        <v>311</v>
      </c>
      <c r="G636" t="str">
        <f>""</f>
        <v/>
      </c>
      <c r="H636" t="str">
        <f>" 00"</f>
        <v xml:space="preserve"> 00</v>
      </c>
      <c r="I636">
        <v>0.01</v>
      </c>
      <c r="J636">
        <v>9999999.9900000002</v>
      </c>
      <c r="K636" t="s">
        <v>31</v>
      </c>
      <c r="L636" t="s">
        <v>217</v>
      </c>
      <c r="P636" t="s">
        <v>230</v>
      </c>
      <c r="Q636" t="s">
        <v>230</v>
      </c>
      <c r="R636" t="s">
        <v>31</v>
      </c>
    </row>
    <row r="637" spans="1:18" x14ac:dyDescent="0.25">
      <c r="A637" t="str">
        <f>"10001"</f>
        <v>10001</v>
      </c>
      <c r="B637" t="str">
        <f>"03687"</f>
        <v>03687</v>
      </c>
      <c r="C637" t="str">
        <f>"1400"</f>
        <v>1400</v>
      </c>
      <c r="D637" t="str">
        <f>""</f>
        <v/>
      </c>
      <c r="E637" t="s">
        <v>20</v>
      </c>
      <c r="F637" t="s">
        <v>312</v>
      </c>
      <c r="G637" t="str">
        <f>""</f>
        <v/>
      </c>
      <c r="H637" t="str">
        <f>" 00"</f>
        <v xml:space="preserve"> 00</v>
      </c>
      <c r="I637">
        <v>0.01</v>
      </c>
      <c r="J637">
        <v>9999999.9900000002</v>
      </c>
      <c r="K637" t="s">
        <v>31</v>
      </c>
      <c r="L637" t="s">
        <v>217</v>
      </c>
      <c r="P637" t="s">
        <v>230</v>
      </c>
      <c r="Q637" t="s">
        <v>230</v>
      </c>
      <c r="R637" t="s">
        <v>31</v>
      </c>
    </row>
    <row r="638" spans="1:18" x14ac:dyDescent="0.25">
      <c r="A638" t="str">
        <f>"10001"</f>
        <v>10001</v>
      </c>
      <c r="B638" t="str">
        <f>"03688"</f>
        <v>03688</v>
      </c>
      <c r="C638" t="str">
        <f>"1400"</f>
        <v>1400</v>
      </c>
      <c r="D638" t="str">
        <f>""</f>
        <v/>
      </c>
      <c r="E638" t="s">
        <v>20</v>
      </c>
      <c r="F638" t="s">
        <v>313</v>
      </c>
      <c r="G638" t="str">
        <f>""</f>
        <v/>
      </c>
      <c r="H638" t="str">
        <f>" 00"</f>
        <v xml:space="preserve"> 00</v>
      </c>
      <c r="I638">
        <v>0.01</v>
      </c>
      <c r="J638">
        <v>9999999.9900000002</v>
      </c>
      <c r="K638" t="s">
        <v>31</v>
      </c>
      <c r="L638" t="s">
        <v>217</v>
      </c>
      <c r="P638" t="s">
        <v>230</v>
      </c>
      <c r="Q638" t="s">
        <v>230</v>
      </c>
      <c r="R638" t="s">
        <v>31</v>
      </c>
    </row>
    <row r="639" spans="1:18" x14ac:dyDescent="0.25">
      <c r="A639" t="str">
        <f>"10001"</f>
        <v>10001</v>
      </c>
      <c r="B639" t="str">
        <f>"03689"</f>
        <v>03689</v>
      </c>
      <c r="C639" t="str">
        <f>"1400"</f>
        <v>1400</v>
      </c>
      <c r="D639" t="str">
        <f>""</f>
        <v/>
      </c>
      <c r="E639" t="s">
        <v>20</v>
      </c>
      <c r="F639" t="s">
        <v>314</v>
      </c>
      <c r="G639" t="str">
        <f>""</f>
        <v/>
      </c>
      <c r="H639" t="str">
        <f>" 00"</f>
        <v xml:space="preserve"> 00</v>
      </c>
      <c r="I639">
        <v>0.01</v>
      </c>
      <c r="J639">
        <v>9999999.9900000002</v>
      </c>
      <c r="K639" t="s">
        <v>31</v>
      </c>
      <c r="L639" t="s">
        <v>217</v>
      </c>
      <c r="P639" t="s">
        <v>230</v>
      </c>
      <c r="Q639" t="s">
        <v>230</v>
      </c>
      <c r="R639" t="s">
        <v>31</v>
      </c>
    </row>
    <row r="640" spans="1:18" x14ac:dyDescent="0.25">
      <c r="A640" t="str">
        <f>"10001"</f>
        <v>10001</v>
      </c>
      <c r="B640" t="str">
        <f>"03691"</f>
        <v>03691</v>
      </c>
      <c r="C640" t="str">
        <f>"1400"</f>
        <v>1400</v>
      </c>
      <c r="D640" t="str">
        <f>""</f>
        <v/>
      </c>
      <c r="E640" t="s">
        <v>20</v>
      </c>
      <c r="F640" t="s">
        <v>315</v>
      </c>
      <c r="G640" t="str">
        <f>""</f>
        <v/>
      </c>
      <c r="H640" t="str">
        <f>" 00"</f>
        <v xml:space="preserve"> 00</v>
      </c>
      <c r="I640">
        <v>0.01</v>
      </c>
      <c r="J640">
        <v>9999999.9900000002</v>
      </c>
      <c r="K640" t="s">
        <v>31</v>
      </c>
      <c r="L640" t="s">
        <v>217</v>
      </c>
      <c r="P640" t="s">
        <v>230</v>
      </c>
      <c r="Q640" t="s">
        <v>230</v>
      </c>
      <c r="R640" t="s">
        <v>31</v>
      </c>
    </row>
    <row r="641" spans="1:18" x14ac:dyDescent="0.25">
      <c r="A641" t="str">
        <f>"10001"</f>
        <v>10001</v>
      </c>
      <c r="B641" t="str">
        <f>"03700"</f>
        <v>03700</v>
      </c>
      <c r="C641" t="str">
        <f>"1400"</f>
        <v>1400</v>
      </c>
      <c r="D641" t="str">
        <f>""</f>
        <v/>
      </c>
      <c r="E641" t="s">
        <v>20</v>
      </c>
      <c r="F641" t="s">
        <v>316</v>
      </c>
      <c r="G641" t="str">
        <f>""</f>
        <v/>
      </c>
      <c r="H641" t="str">
        <f>" 00"</f>
        <v xml:space="preserve"> 00</v>
      </c>
      <c r="I641">
        <v>0.01</v>
      </c>
      <c r="J641">
        <v>9999999.9900000002</v>
      </c>
      <c r="K641" t="s">
        <v>31</v>
      </c>
      <c r="L641" t="s">
        <v>217</v>
      </c>
      <c r="P641" t="s">
        <v>230</v>
      </c>
      <c r="Q641" t="s">
        <v>230</v>
      </c>
      <c r="R641" t="s">
        <v>31</v>
      </c>
    </row>
    <row r="642" spans="1:18" x14ac:dyDescent="0.25">
      <c r="A642" t="str">
        <f>"10001"</f>
        <v>10001</v>
      </c>
      <c r="B642" t="str">
        <f>"03710"</f>
        <v>03710</v>
      </c>
      <c r="C642" t="str">
        <f>"1400"</f>
        <v>1400</v>
      </c>
      <c r="D642" t="str">
        <f>""</f>
        <v/>
      </c>
      <c r="E642" t="s">
        <v>20</v>
      </c>
      <c r="F642" t="s">
        <v>317</v>
      </c>
      <c r="G642" t="str">
        <f>""</f>
        <v/>
      </c>
      <c r="H642" t="str">
        <f>" 00"</f>
        <v xml:space="preserve"> 00</v>
      </c>
      <c r="I642">
        <v>0.01</v>
      </c>
      <c r="J642">
        <v>9999999.9900000002</v>
      </c>
      <c r="K642" t="s">
        <v>31</v>
      </c>
      <c r="L642" t="s">
        <v>217</v>
      </c>
      <c r="P642" t="s">
        <v>230</v>
      </c>
      <c r="Q642" t="s">
        <v>230</v>
      </c>
      <c r="R642" t="s">
        <v>31</v>
      </c>
    </row>
    <row r="643" spans="1:18" x14ac:dyDescent="0.25">
      <c r="A643" t="str">
        <f>"10001"</f>
        <v>10001</v>
      </c>
      <c r="B643" t="str">
        <f>"03720"</f>
        <v>03720</v>
      </c>
      <c r="C643" t="str">
        <f>"1400"</f>
        <v>1400</v>
      </c>
      <c r="D643" t="str">
        <f>""</f>
        <v/>
      </c>
      <c r="E643" t="s">
        <v>20</v>
      </c>
      <c r="F643" t="s">
        <v>318</v>
      </c>
      <c r="G643" t="str">
        <f>""</f>
        <v/>
      </c>
      <c r="H643" t="str">
        <f>" 00"</f>
        <v xml:space="preserve"> 00</v>
      </c>
      <c r="I643">
        <v>0.01</v>
      </c>
      <c r="J643">
        <v>9999999.9900000002</v>
      </c>
      <c r="K643" t="s">
        <v>31</v>
      </c>
      <c r="L643" t="s">
        <v>217</v>
      </c>
      <c r="P643" t="s">
        <v>230</v>
      </c>
      <c r="Q643" t="s">
        <v>230</v>
      </c>
      <c r="R643" t="s">
        <v>31</v>
      </c>
    </row>
    <row r="644" spans="1:18" x14ac:dyDescent="0.25">
      <c r="A644" t="str">
        <f>"10001"</f>
        <v>10001</v>
      </c>
      <c r="B644" t="str">
        <f>"03730"</f>
        <v>03730</v>
      </c>
      <c r="C644" t="str">
        <f>"1400"</f>
        <v>1400</v>
      </c>
      <c r="D644" t="str">
        <f>""</f>
        <v/>
      </c>
      <c r="E644" t="s">
        <v>20</v>
      </c>
      <c r="F644" t="s">
        <v>319</v>
      </c>
      <c r="G644" t="str">
        <f>""</f>
        <v/>
      </c>
      <c r="H644" t="str">
        <f>" 00"</f>
        <v xml:space="preserve"> 00</v>
      </c>
      <c r="I644">
        <v>0.01</v>
      </c>
      <c r="J644">
        <v>9999999.9900000002</v>
      </c>
      <c r="K644" t="s">
        <v>31</v>
      </c>
      <c r="L644" t="s">
        <v>217</v>
      </c>
      <c r="P644" t="s">
        <v>230</v>
      </c>
      <c r="Q644" t="s">
        <v>230</v>
      </c>
      <c r="R644" t="s">
        <v>31</v>
      </c>
    </row>
    <row r="645" spans="1:18" x14ac:dyDescent="0.25">
      <c r="A645" t="str">
        <f>"10001"</f>
        <v>10001</v>
      </c>
      <c r="B645" t="str">
        <f>"03770"</f>
        <v>03770</v>
      </c>
      <c r="C645" t="str">
        <f>"1400"</f>
        <v>1400</v>
      </c>
      <c r="D645" t="str">
        <f>""</f>
        <v/>
      </c>
      <c r="E645" t="s">
        <v>20</v>
      </c>
      <c r="F645" t="s">
        <v>320</v>
      </c>
      <c r="G645" t="str">
        <f>""</f>
        <v/>
      </c>
      <c r="H645" t="str">
        <f>" 00"</f>
        <v xml:space="preserve"> 00</v>
      </c>
      <c r="I645">
        <v>0.01</v>
      </c>
      <c r="J645">
        <v>9999999.9900000002</v>
      </c>
      <c r="K645" t="s">
        <v>31</v>
      </c>
      <c r="L645" t="s">
        <v>217</v>
      </c>
      <c r="P645" t="s">
        <v>230</v>
      </c>
      <c r="Q645" t="s">
        <v>230</v>
      </c>
      <c r="R645" t="s">
        <v>31</v>
      </c>
    </row>
    <row r="646" spans="1:18" x14ac:dyDescent="0.25">
      <c r="A646" t="str">
        <f>"10001"</f>
        <v>10001</v>
      </c>
      <c r="B646" t="str">
        <f>"03775"</f>
        <v>03775</v>
      </c>
      <c r="C646" t="str">
        <f>"1300"</f>
        <v>1300</v>
      </c>
      <c r="D646" t="str">
        <f>"03775"</f>
        <v>03775</v>
      </c>
      <c r="E646" t="s">
        <v>20</v>
      </c>
      <c r="F646" t="s">
        <v>321</v>
      </c>
      <c r="G646" t="str">
        <f>""</f>
        <v/>
      </c>
      <c r="H646" t="str">
        <f>" 00"</f>
        <v xml:space="preserve"> 00</v>
      </c>
      <c r="I646">
        <v>0.01</v>
      </c>
      <c r="J646">
        <v>9999999.9900000002</v>
      </c>
      <c r="K646" t="s">
        <v>268</v>
      </c>
      <c r="L646" t="s">
        <v>269</v>
      </c>
      <c r="M646" t="s">
        <v>272</v>
      </c>
      <c r="P646" t="s">
        <v>230</v>
      </c>
      <c r="Q646" t="s">
        <v>230</v>
      </c>
      <c r="R646" t="s">
        <v>269</v>
      </c>
    </row>
    <row r="647" spans="1:18" x14ac:dyDescent="0.25">
      <c r="A647" t="str">
        <f>"10001"</f>
        <v>10001</v>
      </c>
      <c r="B647" t="str">
        <f>"03780"</f>
        <v>03780</v>
      </c>
      <c r="C647" t="str">
        <f>"1400"</f>
        <v>1400</v>
      </c>
      <c r="D647" t="str">
        <f>""</f>
        <v/>
      </c>
      <c r="E647" t="s">
        <v>20</v>
      </c>
      <c r="F647" t="s">
        <v>322</v>
      </c>
      <c r="G647" t="str">
        <f>""</f>
        <v/>
      </c>
      <c r="H647" t="str">
        <f>" 00"</f>
        <v xml:space="preserve"> 00</v>
      </c>
      <c r="I647">
        <v>0.01</v>
      </c>
      <c r="J647">
        <v>9999999.9900000002</v>
      </c>
      <c r="K647" t="s">
        <v>31</v>
      </c>
      <c r="L647" t="s">
        <v>217</v>
      </c>
      <c r="P647" t="s">
        <v>230</v>
      </c>
      <c r="Q647" t="s">
        <v>230</v>
      </c>
      <c r="R647" t="s">
        <v>31</v>
      </c>
    </row>
    <row r="648" spans="1:18" x14ac:dyDescent="0.25">
      <c r="A648" t="str">
        <f>"10001"</f>
        <v>10001</v>
      </c>
      <c r="B648" t="str">
        <f>"03820"</f>
        <v>03820</v>
      </c>
      <c r="C648" t="str">
        <f>"1400"</f>
        <v>1400</v>
      </c>
      <c r="D648" t="str">
        <f>""</f>
        <v/>
      </c>
      <c r="E648" t="s">
        <v>20</v>
      </c>
      <c r="F648" t="s">
        <v>327</v>
      </c>
      <c r="G648" t="str">
        <f>""</f>
        <v/>
      </c>
      <c r="H648" t="str">
        <f>" 00"</f>
        <v xml:space="preserve"> 00</v>
      </c>
      <c r="I648">
        <v>0.01</v>
      </c>
      <c r="J648">
        <v>9999999.9900000002</v>
      </c>
      <c r="K648" t="s">
        <v>31</v>
      </c>
      <c r="L648" t="s">
        <v>217</v>
      </c>
      <c r="P648" t="s">
        <v>230</v>
      </c>
      <c r="Q648" t="s">
        <v>230</v>
      </c>
      <c r="R648" t="s">
        <v>31</v>
      </c>
    </row>
    <row r="649" spans="1:18" x14ac:dyDescent="0.25">
      <c r="A649" t="str">
        <f>"10001"</f>
        <v>10001</v>
      </c>
      <c r="B649" t="str">
        <f>"03820"</f>
        <v>03820</v>
      </c>
      <c r="C649" t="str">
        <f>"1500"</f>
        <v>1500</v>
      </c>
      <c r="D649" t="str">
        <f>""</f>
        <v/>
      </c>
      <c r="E649" t="s">
        <v>20</v>
      </c>
      <c r="F649" t="s">
        <v>327</v>
      </c>
      <c r="G649" t="str">
        <f>""</f>
        <v/>
      </c>
      <c r="H649" t="str">
        <f>" 00"</f>
        <v xml:space="preserve"> 00</v>
      </c>
      <c r="I649">
        <v>0.01</v>
      </c>
      <c r="J649">
        <v>9999999.9900000002</v>
      </c>
      <c r="K649" t="s">
        <v>31</v>
      </c>
      <c r="L649" t="s">
        <v>217</v>
      </c>
      <c r="P649" t="s">
        <v>230</v>
      </c>
      <c r="Q649" t="s">
        <v>230</v>
      </c>
      <c r="R649" t="s">
        <v>31</v>
      </c>
    </row>
    <row r="650" spans="1:18" x14ac:dyDescent="0.25">
      <c r="A650" t="str">
        <f>"10001"</f>
        <v>10001</v>
      </c>
      <c r="B650" t="str">
        <f>"03830"</f>
        <v>03830</v>
      </c>
      <c r="C650" t="str">
        <f>"1400"</f>
        <v>1400</v>
      </c>
      <c r="D650" t="str">
        <f>""</f>
        <v/>
      </c>
      <c r="E650" t="s">
        <v>20</v>
      </c>
      <c r="F650" t="s">
        <v>328</v>
      </c>
      <c r="G650" t="str">
        <f>""</f>
        <v/>
      </c>
      <c r="H650" t="str">
        <f>" 00"</f>
        <v xml:space="preserve"> 00</v>
      </c>
      <c r="I650">
        <v>0.01</v>
      </c>
      <c r="J650">
        <v>9999999.9900000002</v>
      </c>
      <c r="K650" t="s">
        <v>31</v>
      </c>
      <c r="L650" t="s">
        <v>217</v>
      </c>
      <c r="P650" t="s">
        <v>230</v>
      </c>
      <c r="Q650" t="s">
        <v>230</v>
      </c>
      <c r="R650" t="s">
        <v>31</v>
      </c>
    </row>
    <row r="651" spans="1:18" x14ac:dyDescent="0.25">
      <c r="A651" t="str">
        <f>"10001"</f>
        <v>10001</v>
      </c>
      <c r="B651" t="str">
        <f>"03830"</f>
        <v>03830</v>
      </c>
      <c r="C651" t="str">
        <f>"1500"</f>
        <v>1500</v>
      </c>
      <c r="D651" t="str">
        <f>""</f>
        <v/>
      </c>
      <c r="E651" t="s">
        <v>20</v>
      </c>
      <c r="F651" t="s">
        <v>328</v>
      </c>
      <c r="G651" t="str">
        <f>""</f>
        <v/>
      </c>
      <c r="H651" t="str">
        <f>" 00"</f>
        <v xml:space="preserve"> 00</v>
      </c>
      <c r="I651">
        <v>0.01</v>
      </c>
      <c r="J651">
        <v>9999999.9900000002</v>
      </c>
      <c r="K651" t="s">
        <v>31</v>
      </c>
      <c r="L651" t="s">
        <v>217</v>
      </c>
      <c r="P651" t="s">
        <v>230</v>
      </c>
      <c r="Q651" t="s">
        <v>230</v>
      </c>
      <c r="R651" t="s">
        <v>31</v>
      </c>
    </row>
    <row r="652" spans="1:18" x14ac:dyDescent="0.25">
      <c r="A652" t="str">
        <f>"10001"</f>
        <v>10001</v>
      </c>
      <c r="B652" t="str">
        <f>"03850"</f>
        <v>03850</v>
      </c>
      <c r="C652" t="str">
        <f>"1400"</f>
        <v>1400</v>
      </c>
      <c r="D652" t="str">
        <f>""</f>
        <v/>
      </c>
      <c r="E652" t="s">
        <v>20</v>
      </c>
      <c r="F652" t="s">
        <v>329</v>
      </c>
      <c r="G652" t="str">
        <f>""</f>
        <v/>
      </c>
      <c r="H652" t="str">
        <f>" 00"</f>
        <v xml:space="preserve"> 00</v>
      </c>
      <c r="I652">
        <v>0.01</v>
      </c>
      <c r="J652">
        <v>9999999.9900000002</v>
      </c>
      <c r="K652" t="s">
        <v>31</v>
      </c>
      <c r="L652" t="s">
        <v>217</v>
      </c>
      <c r="P652" t="s">
        <v>230</v>
      </c>
      <c r="Q652" t="s">
        <v>230</v>
      </c>
      <c r="R652" t="s">
        <v>31</v>
      </c>
    </row>
    <row r="653" spans="1:18" x14ac:dyDescent="0.25">
      <c r="A653" t="str">
        <f>"10001"</f>
        <v>10001</v>
      </c>
      <c r="B653" t="str">
        <f>"03870"</f>
        <v>03870</v>
      </c>
      <c r="C653" t="str">
        <f>"1400"</f>
        <v>1400</v>
      </c>
      <c r="D653" t="str">
        <f>""</f>
        <v/>
      </c>
      <c r="E653" t="s">
        <v>20</v>
      </c>
      <c r="F653" t="s">
        <v>330</v>
      </c>
      <c r="G653" t="str">
        <f>""</f>
        <v/>
      </c>
      <c r="H653" t="str">
        <f>" 00"</f>
        <v xml:space="preserve"> 00</v>
      </c>
      <c r="I653">
        <v>0.01</v>
      </c>
      <c r="J653">
        <v>9999999.9900000002</v>
      </c>
      <c r="K653" t="s">
        <v>31</v>
      </c>
      <c r="L653" t="s">
        <v>217</v>
      </c>
      <c r="P653" t="s">
        <v>230</v>
      </c>
      <c r="Q653" t="s">
        <v>230</v>
      </c>
      <c r="R653" t="s">
        <v>31</v>
      </c>
    </row>
    <row r="654" spans="1:18" x14ac:dyDescent="0.25">
      <c r="A654" t="str">
        <f>"10001"</f>
        <v>10001</v>
      </c>
      <c r="B654" t="str">
        <f>"03890"</f>
        <v>03890</v>
      </c>
      <c r="C654" t="str">
        <f>"1400"</f>
        <v>1400</v>
      </c>
      <c r="D654" t="str">
        <f>"03890"</f>
        <v>03890</v>
      </c>
      <c r="E654" t="s">
        <v>20</v>
      </c>
      <c r="F654" t="s">
        <v>332</v>
      </c>
      <c r="G654" t="str">
        <f>""</f>
        <v/>
      </c>
      <c r="H654" t="str">
        <f>" 00"</f>
        <v xml:space="preserve"> 00</v>
      </c>
      <c r="I654">
        <v>0.01</v>
      </c>
      <c r="J654">
        <v>9999999.9900000002</v>
      </c>
      <c r="K654" t="s">
        <v>240</v>
      </c>
      <c r="L654" t="s">
        <v>217</v>
      </c>
      <c r="P654" t="s">
        <v>230</v>
      </c>
      <c r="Q654" t="s">
        <v>230</v>
      </c>
      <c r="R654" t="s">
        <v>231</v>
      </c>
    </row>
    <row r="655" spans="1:18" x14ac:dyDescent="0.25">
      <c r="A655" t="str">
        <f>"10001"</f>
        <v>10001</v>
      </c>
      <c r="B655" t="str">
        <f>"03908"</f>
        <v>03908</v>
      </c>
      <c r="C655" t="str">
        <f>"1800"</f>
        <v>1800</v>
      </c>
      <c r="D655" t="str">
        <f>""</f>
        <v/>
      </c>
      <c r="E655" t="s">
        <v>20</v>
      </c>
      <c r="F655" t="s">
        <v>333</v>
      </c>
      <c r="G655" t="str">
        <f>""</f>
        <v/>
      </c>
      <c r="H655" t="str">
        <f>" 00"</f>
        <v xml:space="preserve"> 00</v>
      </c>
      <c r="I655">
        <v>0.01</v>
      </c>
      <c r="J655">
        <v>9999999.9900000002</v>
      </c>
      <c r="K655" t="s">
        <v>217</v>
      </c>
      <c r="P655" t="s">
        <v>230</v>
      </c>
      <c r="Q655" t="s">
        <v>230</v>
      </c>
      <c r="R655" t="s">
        <v>231</v>
      </c>
    </row>
    <row r="656" spans="1:18" x14ac:dyDescent="0.25">
      <c r="A656" t="str">
        <f>"10001"</f>
        <v>10001</v>
      </c>
      <c r="B656" t="str">
        <f>"03918"</f>
        <v>03918</v>
      </c>
      <c r="C656" t="str">
        <f>"1800"</f>
        <v>1800</v>
      </c>
      <c r="D656" t="str">
        <f>""</f>
        <v/>
      </c>
      <c r="E656" t="s">
        <v>20</v>
      </c>
      <c r="F656" t="s">
        <v>334</v>
      </c>
      <c r="G656" t="str">
        <f>""</f>
        <v/>
      </c>
      <c r="H656" t="str">
        <f>" 00"</f>
        <v xml:space="preserve"> 00</v>
      </c>
      <c r="I656">
        <v>0.01</v>
      </c>
      <c r="J656">
        <v>9999999.9900000002</v>
      </c>
      <c r="K656" t="s">
        <v>335</v>
      </c>
      <c r="L656" t="s">
        <v>336</v>
      </c>
      <c r="P656" t="s">
        <v>230</v>
      </c>
      <c r="Q656" t="s">
        <v>230</v>
      </c>
      <c r="R656" t="s">
        <v>335</v>
      </c>
    </row>
    <row r="657" spans="1:18" x14ac:dyDescent="0.25">
      <c r="A657" t="str">
        <f>"13003"</f>
        <v>13003</v>
      </c>
      <c r="B657" t="str">
        <f>"03050"</f>
        <v>03050</v>
      </c>
      <c r="C657" t="str">
        <f>"1400"</f>
        <v>1400</v>
      </c>
      <c r="D657" t="str">
        <f>""</f>
        <v/>
      </c>
      <c r="E657" t="s">
        <v>455</v>
      </c>
      <c r="F657" t="s">
        <v>229</v>
      </c>
      <c r="G657" t="str">
        <f>""</f>
        <v/>
      </c>
      <c r="H657" t="str">
        <f>" 00"</f>
        <v xml:space="preserve"> 00</v>
      </c>
      <c r="I657">
        <v>0.01</v>
      </c>
      <c r="J657">
        <v>9999999.9900000002</v>
      </c>
      <c r="K657" t="s">
        <v>240</v>
      </c>
      <c r="P657" t="s">
        <v>230</v>
      </c>
      <c r="Q657" t="s">
        <v>230</v>
      </c>
      <c r="R657" t="s">
        <v>231</v>
      </c>
    </row>
    <row r="658" spans="1:18" x14ac:dyDescent="0.25">
      <c r="A658" t="str">
        <f>"13007"</f>
        <v>13007</v>
      </c>
      <c r="B658" t="str">
        <f>"03050"</f>
        <v>03050</v>
      </c>
      <c r="C658" t="str">
        <f>"1400"</f>
        <v>1400</v>
      </c>
      <c r="D658" t="str">
        <f>"13007"</f>
        <v>13007</v>
      </c>
      <c r="E658" t="s">
        <v>456</v>
      </c>
      <c r="F658" t="s">
        <v>229</v>
      </c>
      <c r="G658" t="str">
        <f>""</f>
        <v/>
      </c>
      <c r="H658" t="str">
        <f>" 00"</f>
        <v xml:space="preserve"> 00</v>
      </c>
      <c r="I658">
        <v>0.01</v>
      </c>
      <c r="J658">
        <v>9999999.9900000002</v>
      </c>
      <c r="K658" t="s">
        <v>235</v>
      </c>
      <c r="L658" t="s">
        <v>217</v>
      </c>
      <c r="P658" t="s">
        <v>230</v>
      </c>
      <c r="Q658" t="s">
        <v>230</v>
      </c>
      <c r="R658" t="s">
        <v>231</v>
      </c>
    </row>
    <row r="659" spans="1:18" x14ac:dyDescent="0.25">
      <c r="A659" t="str">
        <f>"13008"</f>
        <v>13008</v>
      </c>
      <c r="B659" t="str">
        <f>"03094"</f>
        <v>03094</v>
      </c>
      <c r="C659" t="str">
        <f>"1400"</f>
        <v>1400</v>
      </c>
      <c r="D659" t="str">
        <f>"13008"</f>
        <v>13008</v>
      </c>
      <c r="E659" t="s">
        <v>457</v>
      </c>
      <c r="F659" t="s">
        <v>252</v>
      </c>
      <c r="G659" t="str">
        <f>""</f>
        <v/>
      </c>
      <c r="H659" t="str">
        <f>" 00"</f>
        <v xml:space="preserve"> 00</v>
      </c>
      <c r="I659">
        <v>0.01</v>
      </c>
      <c r="J659">
        <v>9999999.9900000002</v>
      </c>
      <c r="K659" t="s">
        <v>243</v>
      </c>
      <c r="L659" t="s">
        <v>253</v>
      </c>
      <c r="P659" t="s">
        <v>230</v>
      </c>
      <c r="Q659" t="s">
        <v>230</v>
      </c>
      <c r="R659" t="s">
        <v>253</v>
      </c>
    </row>
    <row r="660" spans="1:18" x14ac:dyDescent="0.25">
      <c r="A660" t="str">
        <f>"14001"</f>
        <v>14001</v>
      </c>
      <c r="B660" t="str">
        <f>"03050"</f>
        <v>03050</v>
      </c>
      <c r="C660" t="str">
        <f>"1400"</f>
        <v>1400</v>
      </c>
      <c r="D660" t="str">
        <f>""</f>
        <v/>
      </c>
      <c r="E660" t="s">
        <v>458</v>
      </c>
      <c r="F660" t="s">
        <v>229</v>
      </c>
      <c r="G660" t="str">
        <f>""</f>
        <v/>
      </c>
      <c r="H660" t="str">
        <f>" 00"</f>
        <v xml:space="preserve"> 00</v>
      </c>
      <c r="I660">
        <v>0.01</v>
      </c>
      <c r="J660">
        <v>9999999.9900000002</v>
      </c>
      <c r="K660" t="s">
        <v>240</v>
      </c>
      <c r="P660" t="s">
        <v>230</v>
      </c>
      <c r="Q660" t="s">
        <v>230</v>
      </c>
      <c r="R660" t="s">
        <v>231</v>
      </c>
    </row>
    <row r="661" spans="1:18" x14ac:dyDescent="0.25">
      <c r="A661" t="str">
        <f>"14002"</f>
        <v>14002</v>
      </c>
      <c r="B661" t="str">
        <f>"03050"</f>
        <v>03050</v>
      </c>
      <c r="C661" t="str">
        <f>"1400"</f>
        <v>1400</v>
      </c>
      <c r="D661" t="str">
        <f>""</f>
        <v/>
      </c>
      <c r="E661" t="s">
        <v>459</v>
      </c>
      <c r="F661" t="s">
        <v>229</v>
      </c>
      <c r="G661" t="str">
        <f>""</f>
        <v/>
      </c>
      <c r="H661" t="str">
        <f>" 00"</f>
        <v xml:space="preserve"> 00</v>
      </c>
      <c r="I661">
        <v>0.01</v>
      </c>
      <c r="J661">
        <v>9999999.9900000002</v>
      </c>
      <c r="K661" t="s">
        <v>240</v>
      </c>
      <c r="P661" t="s">
        <v>230</v>
      </c>
      <c r="Q661" t="s">
        <v>230</v>
      </c>
      <c r="R661" t="s">
        <v>231</v>
      </c>
    </row>
    <row r="662" spans="1:18" x14ac:dyDescent="0.25">
      <c r="A662" t="str">
        <f>"14004"</f>
        <v>14004</v>
      </c>
      <c r="B662" t="str">
        <f>"03070"</f>
        <v>03070</v>
      </c>
      <c r="C662" t="str">
        <f>"1400"</f>
        <v>1400</v>
      </c>
      <c r="D662" t="str">
        <f>""</f>
        <v/>
      </c>
      <c r="E662" t="s">
        <v>460</v>
      </c>
      <c r="F662" t="s">
        <v>239</v>
      </c>
      <c r="G662" t="str">
        <f>""</f>
        <v/>
      </c>
      <c r="H662" t="str">
        <f>" 00"</f>
        <v xml:space="preserve"> 00</v>
      </c>
      <c r="I662">
        <v>0.01</v>
      </c>
      <c r="J662">
        <v>9999999.9900000002</v>
      </c>
      <c r="K662" t="s">
        <v>240</v>
      </c>
      <c r="P662" t="s">
        <v>230</v>
      </c>
      <c r="Q662" t="s">
        <v>230</v>
      </c>
      <c r="R662" t="s">
        <v>231</v>
      </c>
    </row>
    <row r="663" spans="1:18" x14ac:dyDescent="0.25">
      <c r="A663" t="str">
        <f>"14006"</f>
        <v>14006</v>
      </c>
      <c r="B663" t="str">
        <f>"03050"</f>
        <v>03050</v>
      </c>
      <c r="C663" t="str">
        <f>"1400"</f>
        <v>1400</v>
      </c>
      <c r="D663" t="str">
        <f>""</f>
        <v/>
      </c>
      <c r="E663" t="s">
        <v>461</v>
      </c>
      <c r="F663" t="s">
        <v>229</v>
      </c>
      <c r="G663" t="str">
        <f>""</f>
        <v/>
      </c>
      <c r="H663" t="str">
        <f>" 00"</f>
        <v xml:space="preserve"> 00</v>
      </c>
      <c r="I663">
        <v>0.01</v>
      </c>
      <c r="J663">
        <v>9999999.9900000002</v>
      </c>
      <c r="K663" t="s">
        <v>240</v>
      </c>
      <c r="P663" t="s">
        <v>230</v>
      </c>
      <c r="Q663" t="s">
        <v>230</v>
      </c>
      <c r="R663" t="s">
        <v>231</v>
      </c>
    </row>
    <row r="664" spans="1:18" x14ac:dyDescent="0.25">
      <c r="A664" t="str">
        <f>"14007"</f>
        <v>14007</v>
      </c>
      <c r="B664" t="str">
        <f>"03050"</f>
        <v>03050</v>
      </c>
      <c r="C664" t="str">
        <f>"1400"</f>
        <v>1400</v>
      </c>
      <c r="D664" t="str">
        <f>""</f>
        <v/>
      </c>
      <c r="E664" t="s">
        <v>462</v>
      </c>
      <c r="F664" t="s">
        <v>229</v>
      </c>
      <c r="G664" t="str">
        <f>""</f>
        <v/>
      </c>
      <c r="H664" t="str">
        <f>" 00"</f>
        <v xml:space="preserve"> 00</v>
      </c>
      <c r="I664">
        <v>0.01</v>
      </c>
      <c r="J664">
        <v>9999999.9900000002</v>
      </c>
      <c r="K664" t="s">
        <v>240</v>
      </c>
      <c r="P664" t="s">
        <v>230</v>
      </c>
      <c r="Q664" t="s">
        <v>230</v>
      </c>
      <c r="R664" t="s">
        <v>231</v>
      </c>
    </row>
    <row r="665" spans="1:18" x14ac:dyDescent="0.25">
      <c r="A665" t="str">
        <f>"14008"</f>
        <v>14008</v>
      </c>
      <c r="B665" t="str">
        <f>"03050"</f>
        <v>03050</v>
      </c>
      <c r="C665" t="str">
        <f>"1400"</f>
        <v>1400</v>
      </c>
      <c r="D665" t="str">
        <f>""</f>
        <v/>
      </c>
      <c r="E665" t="s">
        <v>463</v>
      </c>
      <c r="F665" t="s">
        <v>229</v>
      </c>
      <c r="G665" t="str">
        <f>""</f>
        <v/>
      </c>
      <c r="H665" t="str">
        <f>" 00"</f>
        <v xml:space="preserve"> 00</v>
      </c>
      <c r="I665">
        <v>0.01</v>
      </c>
      <c r="J665">
        <v>9999999.9900000002</v>
      </c>
      <c r="K665" t="s">
        <v>240</v>
      </c>
      <c r="P665" t="s">
        <v>230</v>
      </c>
      <c r="Q665" t="s">
        <v>230</v>
      </c>
      <c r="R665" t="s">
        <v>231</v>
      </c>
    </row>
    <row r="666" spans="1:18" x14ac:dyDescent="0.25">
      <c r="A666" t="str">
        <f>"15001"</f>
        <v>15001</v>
      </c>
      <c r="B666" t="str">
        <f>"03769"</f>
        <v>03769</v>
      </c>
      <c r="C666" t="str">
        <f>"1700"</f>
        <v>1700</v>
      </c>
      <c r="D666" t="str">
        <f>""</f>
        <v/>
      </c>
      <c r="E666" t="s">
        <v>464</v>
      </c>
      <c r="F666" t="s">
        <v>465</v>
      </c>
      <c r="G666" t="str">
        <f>""</f>
        <v/>
      </c>
      <c r="H666" t="str">
        <f>" 00"</f>
        <v xml:space="preserve"> 00</v>
      </c>
      <c r="I666">
        <v>0.01</v>
      </c>
      <c r="J666">
        <v>9999999.9900000002</v>
      </c>
      <c r="K666" t="s">
        <v>31</v>
      </c>
      <c r="L666" t="s">
        <v>217</v>
      </c>
      <c r="P666" t="s">
        <v>230</v>
      </c>
      <c r="Q666" t="s">
        <v>230</v>
      </c>
      <c r="R666" t="s">
        <v>31</v>
      </c>
    </row>
    <row r="667" spans="1:18" x14ac:dyDescent="0.25">
      <c r="A667" t="str">
        <f>"15002"</f>
        <v>15002</v>
      </c>
      <c r="B667" t="str">
        <f>"03769"</f>
        <v>03769</v>
      </c>
      <c r="C667" t="str">
        <f>"1400"</f>
        <v>1400</v>
      </c>
      <c r="D667" t="str">
        <f>""</f>
        <v/>
      </c>
      <c r="E667" t="s">
        <v>466</v>
      </c>
      <c r="F667" t="s">
        <v>465</v>
      </c>
      <c r="G667" t="str">
        <f>""</f>
        <v/>
      </c>
      <c r="H667" t="str">
        <f>" 00"</f>
        <v xml:space="preserve"> 00</v>
      </c>
      <c r="I667">
        <v>0.01</v>
      </c>
      <c r="J667">
        <v>9999999.9900000002</v>
      </c>
      <c r="K667" t="s">
        <v>31</v>
      </c>
      <c r="L667" t="s">
        <v>217</v>
      </c>
      <c r="P667" t="s">
        <v>230</v>
      </c>
      <c r="Q667" t="s">
        <v>230</v>
      </c>
      <c r="R667" t="s">
        <v>31</v>
      </c>
    </row>
    <row r="668" spans="1:18" x14ac:dyDescent="0.25">
      <c r="A668" t="str">
        <f>"15003"</f>
        <v>15003</v>
      </c>
      <c r="B668" t="str">
        <f>"03769"</f>
        <v>03769</v>
      </c>
      <c r="C668" t="str">
        <f>"1700"</f>
        <v>1700</v>
      </c>
      <c r="D668" t="str">
        <f>""</f>
        <v/>
      </c>
      <c r="E668" t="s">
        <v>467</v>
      </c>
      <c r="F668" t="s">
        <v>465</v>
      </c>
      <c r="G668" t="str">
        <f>""</f>
        <v/>
      </c>
      <c r="H668" t="str">
        <f>" 00"</f>
        <v xml:space="preserve"> 00</v>
      </c>
      <c r="I668">
        <v>0.01</v>
      </c>
      <c r="J668">
        <v>9999999.9900000002</v>
      </c>
      <c r="K668" t="s">
        <v>31</v>
      </c>
      <c r="L668" t="s">
        <v>217</v>
      </c>
      <c r="P668" t="s">
        <v>230</v>
      </c>
      <c r="Q668" t="s">
        <v>230</v>
      </c>
      <c r="R668" t="s">
        <v>31</v>
      </c>
    </row>
    <row r="669" spans="1:18" x14ac:dyDescent="0.25">
      <c r="A669" t="str">
        <f>"15004"</f>
        <v>15004</v>
      </c>
      <c r="B669" t="str">
        <f>"03769"</f>
        <v>03769</v>
      </c>
      <c r="C669" t="str">
        <f>"1700"</f>
        <v>1700</v>
      </c>
      <c r="D669" t="str">
        <f>""</f>
        <v/>
      </c>
      <c r="E669" t="s">
        <v>468</v>
      </c>
      <c r="F669" t="s">
        <v>465</v>
      </c>
      <c r="G669" t="str">
        <f>""</f>
        <v/>
      </c>
      <c r="H669" t="str">
        <f>" 00"</f>
        <v xml:space="preserve"> 00</v>
      </c>
      <c r="I669">
        <v>0.01</v>
      </c>
      <c r="J669">
        <v>9999999.9900000002</v>
      </c>
      <c r="K669" t="s">
        <v>27</v>
      </c>
      <c r="L669" t="s">
        <v>28</v>
      </c>
      <c r="P669" t="s">
        <v>230</v>
      </c>
      <c r="Q669" t="s">
        <v>230</v>
      </c>
      <c r="R669" t="s">
        <v>28</v>
      </c>
    </row>
    <row r="670" spans="1:18" x14ac:dyDescent="0.25">
      <c r="A670" t="str">
        <f>"15005"</f>
        <v>15005</v>
      </c>
      <c r="B670" t="str">
        <f>"03769"</f>
        <v>03769</v>
      </c>
      <c r="C670" t="str">
        <f>"1300"</f>
        <v>1300</v>
      </c>
      <c r="D670" t="str">
        <f>""</f>
        <v/>
      </c>
      <c r="E670" t="s">
        <v>469</v>
      </c>
      <c r="F670" t="s">
        <v>465</v>
      </c>
      <c r="G670" t="str">
        <f>""</f>
        <v/>
      </c>
      <c r="H670" t="str">
        <f>" 00"</f>
        <v xml:space="preserve"> 00</v>
      </c>
      <c r="I670">
        <v>0.01</v>
      </c>
      <c r="J670">
        <v>9999999.9900000002</v>
      </c>
      <c r="K670" t="s">
        <v>31</v>
      </c>
      <c r="L670" t="s">
        <v>217</v>
      </c>
      <c r="P670" t="s">
        <v>230</v>
      </c>
      <c r="Q670" t="s">
        <v>230</v>
      </c>
      <c r="R670" t="s">
        <v>31</v>
      </c>
    </row>
    <row r="671" spans="1:18" x14ac:dyDescent="0.25">
      <c r="A671" t="str">
        <f>"15009"</f>
        <v>15009</v>
      </c>
      <c r="B671" t="str">
        <f>"03769"</f>
        <v>03769</v>
      </c>
      <c r="C671" t="str">
        <f>"1700"</f>
        <v>1700</v>
      </c>
      <c r="D671" t="str">
        <f>""</f>
        <v/>
      </c>
      <c r="E671" t="s">
        <v>470</v>
      </c>
      <c r="F671" t="s">
        <v>465</v>
      </c>
      <c r="G671" t="str">
        <f>""</f>
        <v/>
      </c>
      <c r="H671" t="str">
        <f>" 00"</f>
        <v xml:space="preserve"> 00</v>
      </c>
      <c r="I671">
        <v>0.01</v>
      </c>
      <c r="J671">
        <v>9999999.9900000002</v>
      </c>
      <c r="K671" t="s">
        <v>31</v>
      </c>
      <c r="L671" t="s">
        <v>217</v>
      </c>
      <c r="M671" t="s">
        <v>383</v>
      </c>
      <c r="P671" t="s">
        <v>230</v>
      </c>
      <c r="Q671" t="s">
        <v>230</v>
      </c>
      <c r="R671" t="s">
        <v>31</v>
      </c>
    </row>
    <row r="672" spans="1:18" x14ac:dyDescent="0.25">
      <c r="A672" t="str">
        <f>"18601"</f>
        <v>18601</v>
      </c>
      <c r="B672" t="str">
        <f>"03100"</f>
        <v>03100</v>
      </c>
      <c r="C672" t="str">
        <f>"1800"</f>
        <v>1800</v>
      </c>
      <c r="D672" t="str">
        <f>""</f>
        <v/>
      </c>
      <c r="E672" t="s">
        <v>654</v>
      </c>
      <c r="F672" t="s">
        <v>655</v>
      </c>
      <c r="G672" t="str">
        <f>""</f>
        <v/>
      </c>
      <c r="H672" t="str">
        <f>" 00"</f>
        <v xml:space="preserve"> 00</v>
      </c>
      <c r="I672">
        <v>0.01</v>
      </c>
      <c r="J672">
        <v>9999999.9900000002</v>
      </c>
      <c r="K672" t="s">
        <v>217</v>
      </c>
      <c r="L672" t="s">
        <v>240</v>
      </c>
      <c r="P672" t="s">
        <v>230</v>
      </c>
      <c r="Q672" t="s">
        <v>230</v>
      </c>
      <c r="R672" t="s">
        <v>231</v>
      </c>
    </row>
    <row r="673" spans="1:18" x14ac:dyDescent="0.25">
      <c r="A673" t="str">
        <f>"18605"</f>
        <v>18605</v>
      </c>
      <c r="B673" t="str">
        <f>"05160"</f>
        <v>05160</v>
      </c>
      <c r="C673" t="str">
        <f>"1800"</f>
        <v>1800</v>
      </c>
      <c r="D673" t="str">
        <f>""</f>
        <v/>
      </c>
      <c r="E673" t="s">
        <v>658</v>
      </c>
      <c r="F673" t="s">
        <v>379</v>
      </c>
      <c r="G673" t="str">
        <f>""</f>
        <v/>
      </c>
      <c r="H673" t="str">
        <f>" 00"</f>
        <v xml:space="preserve"> 00</v>
      </c>
      <c r="I673">
        <v>0.01</v>
      </c>
      <c r="J673">
        <v>9999999.9900000002</v>
      </c>
      <c r="K673" t="s">
        <v>335</v>
      </c>
      <c r="L673" t="s">
        <v>336</v>
      </c>
      <c r="M673" t="s">
        <v>368</v>
      </c>
      <c r="P673" t="s">
        <v>230</v>
      </c>
      <c r="Q673" t="s">
        <v>230</v>
      </c>
      <c r="R673" t="s">
        <v>335</v>
      </c>
    </row>
    <row r="674" spans="1:18" x14ac:dyDescent="0.25">
      <c r="A674" t="str">
        <f>"18611"</f>
        <v>18611</v>
      </c>
      <c r="B674" t="str">
        <f>"03050"</f>
        <v>03050</v>
      </c>
      <c r="C674" t="str">
        <f>"1800"</f>
        <v>1800</v>
      </c>
      <c r="D674" t="str">
        <f>""</f>
        <v/>
      </c>
      <c r="E674" t="s">
        <v>661</v>
      </c>
      <c r="F674" t="s">
        <v>229</v>
      </c>
      <c r="G674" t="str">
        <f>""</f>
        <v/>
      </c>
      <c r="H674" t="str">
        <f>" 00"</f>
        <v xml:space="preserve"> 00</v>
      </c>
      <c r="I674">
        <v>0.01</v>
      </c>
      <c r="J674">
        <v>9999999.9900000002</v>
      </c>
      <c r="K674" t="s">
        <v>240</v>
      </c>
      <c r="P674" t="s">
        <v>230</v>
      </c>
      <c r="Q674" t="s">
        <v>230</v>
      </c>
      <c r="R674" t="s">
        <v>231</v>
      </c>
    </row>
    <row r="675" spans="1:18" x14ac:dyDescent="0.25">
      <c r="A675" t="str">
        <f>"18612"</f>
        <v>18612</v>
      </c>
      <c r="B675" t="str">
        <f>"05160"</f>
        <v>05160</v>
      </c>
      <c r="C675" t="str">
        <f>"1800"</f>
        <v>1800</v>
      </c>
      <c r="D675" t="str">
        <f>""</f>
        <v/>
      </c>
      <c r="E675" t="s">
        <v>662</v>
      </c>
      <c r="F675" t="s">
        <v>379</v>
      </c>
      <c r="G675" t="str">
        <f>""</f>
        <v/>
      </c>
      <c r="H675" t="str">
        <f>" 00"</f>
        <v xml:space="preserve"> 00</v>
      </c>
      <c r="I675">
        <v>0.01</v>
      </c>
      <c r="J675">
        <v>9999999.9900000002</v>
      </c>
      <c r="K675" t="s">
        <v>335</v>
      </c>
      <c r="L675" t="s">
        <v>336</v>
      </c>
      <c r="M675" t="s">
        <v>368</v>
      </c>
      <c r="P675" t="s">
        <v>230</v>
      </c>
      <c r="Q675" t="s">
        <v>230</v>
      </c>
      <c r="R675" t="s">
        <v>335</v>
      </c>
    </row>
    <row r="676" spans="1:18" x14ac:dyDescent="0.25">
      <c r="A676" t="str">
        <f>"20001"</f>
        <v>20001</v>
      </c>
      <c r="B676" t="str">
        <f>"05160"</f>
        <v>05160</v>
      </c>
      <c r="C676" t="str">
        <f>"1800"</f>
        <v>1800</v>
      </c>
      <c r="D676" t="str">
        <f>""</f>
        <v/>
      </c>
      <c r="E676" t="s">
        <v>746</v>
      </c>
      <c r="F676" t="s">
        <v>379</v>
      </c>
      <c r="G676" t="str">
        <f>""</f>
        <v/>
      </c>
      <c r="H676" t="str">
        <f>" 00"</f>
        <v xml:space="preserve"> 00</v>
      </c>
      <c r="I676">
        <v>0.01</v>
      </c>
      <c r="J676">
        <v>9999999.9900000002</v>
      </c>
      <c r="K676" t="s">
        <v>335</v>
      </c>
      <c r="L676" t="s">
        <v>336</v>
      </c>
      <c r="M676" t="s">
        <v>368</v>
      </c>
      <c r="P676" t="s">
        <v>230</v>
      </c>
      <c r="Q676" t="s">
        <v>230</v>
      </c>
      <c r="R676" t="s">
        <v>335</v>
      </c>
    </row>
    <row r="677" spans="1:18" x14ac:dyDescent="0.25">
      <c r="A677" t="str">
        <f>"20125"</f>
        <v>20125</v>
      </c>
      <c r="B677" t="str">
        <f>"05160"</f>
        <v>05160</v>
      </c>
      <c r="C677" t="str">
        <f>"1800"</f>
        <v>1800</v>
      </c>
      <c r="D677" t="str">
        <f>""</f>
        <v/>
      </c>
      <c r="E677" t="s">
        <v>747</v>
      </c>
      <c r="F677" t="s">
        <v>379</v>
      </c>
      <c r="G677" t="str">
        <f>""</f>
        <v/>
      </c>
      <c r="H677" t="str">
        <f>" 00"</f>
        <v xml:space="preserve"> 00</v>
      </c>
      <c r="I677">
        <v>0.01</v>
      </c>
      <c r="J677">
        <v>9999999.9900000002</v>
      </c>
      <c r="K677" t="s">
        <v>335</v>
      </c>
      <c r="L677" t="s">
        <v>336</v>
      </c>
      <c r="P677" t="s">
        <v>230</v>
      </c>
      <c r="Q677" t="s">
        <v>230</v>
      </c>
      <c r="R677" t="s">
        <v>335</v>
      </c>
    </row>
    <row r="678" spans="1:18" x14ac:dyDescent="0.25">
      <c r="A678" t="str">
        <f>"20126"</f>
        <v>20126</v>
      </c>
      <c r="B678" t="str">
        <f>"05160"</f>
        <v>05160</v>
      </c>
      <c r="C678" t="str">
        <f>"1800"</f>
        <v>1800</v>
      </c>
      <c r="D678" t="str">
        <f>""</f>
        <v/>
      </c>
      <c r="E678" t="s">
        <v>748</v>
      </c>
      <c r="F678" t="s">
        <v>379</v>
      </c>
      <c r="G678" t="str">
        <f>""</f>
        <v/>
      </c>
      <c r="H678" t="str">
        <f>" 00"</f>
        <v xml:space="preserve"> 00</v>
      </c>
      <c r="I678">
        <v>0.01</v>
      </c>
      <c r="J678">
        <v>9999999.9900000002</v>
      </c>
      <c r="K678" t="s">
        <v>335</v>
      </c>
      <c r="L678" t="s">
        <v>336</v>
      </c>
      <c r="P678" t="s">
        <v>230</v>
      </c>
      <c r="Q678" t="s">
        <v>230</v>
      </c>
      <c r="R678" t="s">
        <v>335</v>
      </c>
    </row>
    <row r="679" spans="1:18" x14ac:dyDescent="0.25">
      <c r="A679" t="str">
        <f>"20127"</f>
        <v>20127</v>
      </c>
      <c r="B679" t="str">
        <f>"05160"</f>
        <v>05160</v>
      </c>
      <c r="C679" t="str">
        <f>"1800"</f>
        <v>1800</v>
      </c>
      <c r="D679" t="str">
        <f>""</f>
        <v/>
      </c>
      <c r="E679" t="s">
        <v>749</v>
      </c>
      <c r="F679" t="s">
        <v>379</v>
      </c>
      <c r="G679" t="str">
        <f>""</f>
        <v/>
      </c>
      <c r="H679" t="str">
        <f>" 00"</f>
        <v xml:space="preserve"> 00</v>
      </c>
      <c r="I679">
        <v>0.01</v>
      </c>
      <c r="J679">
        <v>9999999.9900000002</v>
      </c>
      <c r="K679" t="s">
        <v>335</v>
      </c>
      <c r="L679" t="s">
        <v>336</v>
      </c>
      <c r="P679" t="s">
        <v>230</v>
      </c>
      <c r="Q679" t="s">
        <v>230</v>
      </c>
      <c r="R679" t="s">
        <v>335</v>
      </c>
    </row>
    <row r="680" spans="1:18" x14ac:dyDescent="0.25">
      <c r="A680" t="str">
        <f>"20201"</f>
        <v>20201</v>
      </c>
      <c r="B680" t="str">
        <f>"05160"</f>
        <v>05160</v>
      </c>
      <c r="C680" t="str">
        <f>"1800"</f>
        <v>1800</v>
      </c>
      <c r="D680" t="str">
        <f>""</f>
        <v/>
      </c>
      <c r="E680" t="s">
        <v>750</v>
      </c>
      <c r="F680" t="s">
        <v>379</v>
      </c>
      <c r="G680" t="str">
        <f>""</f>
        <v/>
      </c>
      <c r="H680" t="str">
        <f>" 00"</f>
        <v xml:space="preserve"> 00</v>
      </c>
      <c r="I680">
        <v>0.01</v>
      </c>
      <c r="J680">
        <v>9999999.9900000002</v>
      </c>
      <c r="K680" t="s">
        <v>335</v>
      </c>
      <c r="L680" t="s">
        <v>336</v>
      </c>
      <c r="M680" t="s">
        <v>368</v>
      </c>
      <c r="P680" t="s">
        <v>230</v>
      </c>
      <c r="Q680" t="s">
        <v>230</v>
      </c>
      <c r="R680" t="s">
        <v>335</v>
      </c>
    </row>
    <row r="681" spans="1:18" x14ac:dyDescent="0.25">
      <c r="A681" t="str">
        <f>"20301"</f>
        <v>20301</v>
      </c>
      <c r="B681" t="str">
        <f>"05160"</f>
        <v>05160</v>
      </c>
      <c r="C681" t="str">
        <f>"1400"</f>
        <v>1400</v>
      </c>
      <c r="D681" t="str">
        <f>""</f>
        <v/>
      </c>
      <c r="E681" t="s">
        <v>751</v>
      </c>
      <c r="F681" t="s">
        <v>379</v>
      </c>
      <c r="G681" t="str">
        <f>""</f>
        <v/>
      </c>
      <c r="H681" t="str">
        <f>" 00"</f>
        <v xml:space="preserve"> 00</v>
      </c>
      <c r="I681">
        <v>0.01</v>
      </c>
      <c r="J681">
        <v>9999999.9900000002</v>
      </c>
      <c r="K681" t="s">
        <v>335</v>
      </c>
      <c r="L681" t="s">
        <v>336</v>
      </c>
      <c r="M681" t="s">
        <v>368</v>
      </c>
      <c r="P681" t="s">
        <v>230</v>
      </c>
      <c r="Q681" t="s">
        <v>230</v>
      </c>
      <c r="R681" t="s">
        <v>335</v>
      </c>
    </row>
    <row r="682" spans="1:18" x14ac:dyDescent="0.25">
      <c r="A682" t="str">
        <f>"20302"</f>
        <v>20302</v>
      </c>
      <c r="B682" t="str">
        <f>"05140"</f>
        <v>05140</v>
      </c>
      <c r="C682" t="str">
        <f>"1700"</f>
        <v>1700</v>
      </c>
      <c r="D682" t="str">
        <f>"20302"</f>
        <v>20302</v>
      </c>
      <c r="E682" t="s">
        <v>752</v>
      </c>
      <c r="F682" t="s">
        <v>373</v>
      </c>
      <c r="G682" t="str">
        <f>""</f>
        <v/>
      </c>
      <c r="H682" t="str">
        <f>" 00"</f>
        <v xml:space="preserve"> 00</v>
      </c>
      <c r="I682">
        <v>0.01</v>
      </c>
      <c r="J682">
        <v>9999999.9900000002</v>
      </c>
      <c r="K682" t="s">
        <v>27</v>
      </c>
      <c r="L682" t="s">
        <v>611</v>
      </c>
      <c r="M682" t="s">
        <v>28</v>
      </c>
      <c r="P682" t="s">
        <v>230</v>
      </c>
      <c r="Q682" t="s">
        <v>230</v>
      </c>
      <c r="R682" t="s">
        <v>374</v>
      </c>
    </row>
    <row r="683" spans="1:18" x14ac:dyDescent="0.25">
      <c r="A683" t="str">
        <f>"20303"</f>
        <v>20303</v>
      </c>
      <c r="B683" t="str">
        <f>"05160"</f>
        <v>05160</v>
      </c>
      <c r="C683" t="str">
        <f>"1600"</f>
        <v>1600</v>
      </c>
      <c r="D683" t="str">
        <f>""</f>
        <v/>
      </c>
      <c r="E683" t="s">
        <v>753</v>
      </c>
      <c r="F683" t="s">
        <v>379</v>
      </c>
      <c r="G683" t="str">
        <f>""</f>
        <v/>
      </c>
      <c r="H683" t="str">
        <f>" 00"</f>
        <v xml:space="preserve"> 00</v>
      </c>
      <c r="I683">
        <v>0.01</v>
      </c>
      <c r="J683">
        <v>9999999.9900000002</v>
      </c>
      <c r="K683" t="s">
        <v>335</v>
      </c>
      <c r="L683" t="s">
        <v>336</v>
      </c>
      <c r="M683" t="s">
        <v>368</v>
      </c>
      <c r="P683" t="s">
        <v>230</v>
      </c>
      <c r="Q683" t="s">
        <v>230</v>
      </c>
      <c r="R683" t="s">
        <v>335</v>
      </c>
    </row>
    <row r="684" spans="1:18" x14ac:dyDescent="0.25">
      <c r="A684" t="str">
        <f>"20304"</f>
        <v>20304</v>
      </c>
      <c r="B684" t="str">
        <f>"05160"</f>
        <v>05160</v>
      </c>
      <c r="C684" t="str">
        <f>"1600"</f>
        <v>1600</v>
      </c>
      <c r="D684" t="str">
        <f>""</f>
        <v/>
      </c>
      <c r="E684" t="s">
        <v>754</v>
      </c>
      <c r="F684" t="s">
        <v>379</v>
      </c>
      <c r="G684" t="str">
        <f>""</f>
        <v/>
      </c>
      <c r="H684" t="str">
        <f>" 00"</f>
        <v xml:space="preserve"> 00</v>
      </c>
      <c r="I684">
        <v>0.01</v>
      </c>
      <c r="J684">
        <v>9999999.9900000002</v>
      </c>
      <c r="K684" t="s">
        <v>335</v>
      </c>
      <c r="L684" t="s">
        <v>336</v>
      </c>
      <c r="M684" t="s">
        <v>368</v>
      </c>
      <c r="P684" t="s">
        <v>230</v>
      </c>
      <c r="Q684" t="s">
        <v>230</v>
      </c>
      <c r="R684" t="s">
        <v>335</v>
      </c>
    </row>
    <row r="685" spans="1:18" x14ac:dyDescent="0.25">
      <c r="A685" t="str">
        <f>"23001"</f>
        <v>23001</v>
      </c>
      <c r="B685" t="str">
        <f>"05160"</f>
        <v>05160</v>
      </c>
      <c r="C685" t="str">
        <f>"1800"</f>
        <v>1800</v>
      </c>
      <c r="D685" t="str">
        <f>""</f>
        <v/>
      </c>
      <c r="E685" t="s">
        <v>784</v>
      </c>
      <c r="F685" t="s">
        <v>379</v>
      </c>
      <c r="G685" t="str">
        <f>""</f>
        <v/>
      </c>
      <c r="H685" t="str">
        <f>" 00"</f>
        <v xml:space="preserve"> 00</v>
      </c>
      <c r="I685">
        <v>0.01</v>
      </c>
      <c r="J685">
        <v>9999999.9900000002</v>
      </c>
      <c r="K685" t="s">
        <v>335</v>
      </c>
      <c r="L685" t="s">
        <v>336</v>
      </c>
      <c r="M685" t="s">
        <v>368</v>
      </c>
      <c r="P685" t="s">
        <v>230</v>
      </c>
      <c r="Q685" t="s">
        <v>230</v>
      </c>
      <c r="R685" t="s">
        <v>335</v>
      </c>
    </row>
    <row r="686" spans="1:18" x14ac:dyDescent="0.25">
      <c r="A686" t="str">
        <f>"23006"</f>
        <v>23006</v>
      </c>
      <c r="B686" t="str">
        <f>"05160"</f>
        <v>05160</v>
      </c>
      <c r="C686" t="str">
        <f>"1800"</f>
        <v>1800</v>
      </c>
      <c r="D686" t="str">
        <f>""</f>
        <v/>
      </c>
      <c r="E686" t="s">
        <v>785</v>
      </c>
      <c r="F686" t="s">
        <v>379</v>
      </c>
      <c r="G686" t="str">
        <f>""</f>
        <v/>
      </c>
      <c r="H686" t="str">
        <f>" 00"</f>
        <v xml:space="preserve"> 00</v>
      </c>
      <c r="I686">
        <v>0.01</v>
      </c>
      <c r="J686">
        <v>9999999.9900000002</v>
      </c>
      <c r="K686" t="s">
        <v>335</v>
      </c>
      <c r="L686" t="s">
        <v>336</v>
      </c>
      <c r="M686" t="s">
        <v>368</v>
      </c>
      <c r="P686" t="s">
        <v>230</v>
      </c>
      <c r="Q686" t="s">
        <v>230</v>
      </c>
      <c r="R686" t="s">
        <v>335</v>
      </c>
    </row>
    <row r="687" spans="1:18" x14ac:dyDescent="0.25">
      <c r="A687" t="str">
        <f>"23007"</f>
        <v>23007</v>
      </c>
      <c r="B687" t="str">
        <f>"05160"</f>
        <v>05160</v>
      </c>
      <c r="C687" t="str">
        <f>"1800"</f>
        <v>1800</v>
      </c>
      <c r="D687" t="str">
        <f>""</f>
        <v/>
      </c>
      <c r="E687" t="s">
        <v>786</v>
      </c>
      <c r="F687" t="s">
        <v>379</v>
      </c>
      <c r="G687" t="str">
        <f>""</f>
        <v/>
      </c>
      <c r="H687" t="str">
        <f>" 00"</f>
        <v xml:space="preserve"> 00</v>
      </c>
      <c r="I687">
        <v>0.01</v>
      </c>
      <c r="J687">
        <v>9999999.9900000002</v>
      </c>
      <c r="K687" t="s">
        <v>335</v>
      </c>
      <c r="L687" t="s">
        <v>336</v>
      </c>
      <c r="M687" t="s">
        <v>368</v>
      </c>
      <c r="P687" t="s">
        <v>230</v>
      </c>
      <c r="Q687" t="s">
        <v>230</v>
      </c>
      <c r="R687" t="s">
        <v>335</v>
      </c>
    </row>
    <row r="688" spans="1:18" x14ac:dyDescent="0.25">
      <c r="A688" t="str">
        <f>"23008"</f>
        <v>23008</v>
      </c>
      <c r="B688" t="str">
        <f>"05160"</f>
        <v>05160</v>
      </c>
      <c r="C688" t="str">
        <f>"1800"</f>
        <v>1800</v>
      </c>
      <c r="D688" t="str">
        <f>""</f>
        <v/>
      </c>
      <c r="E688" t="s">
        <v>787</v>
      </c>
      <c r="F688" t="s">
        <v>379</v>
      </c>
      <c r="G688" t="str">
        <f>""</f>
        <v/>
      </c>
      <c r="H688" t="str">
        <f>" 00"</f>
        <v xml:space="preserve"> 00</v>
      </c>
      <c r="I688">
        <v>0.01</v>
      </c>
      <c r="J688">
        <v>9999999.9900000002</v>
      </c>
      <c r="K688" t="s">
        <v>335</v>
      </c>
      <c r="L688" t="s">
        <v>336</v>
      </c>
      <c r="M688" t="s">
        <v>368</v>
      </c>
      <c r="P688" t="s">
        <v>230</v>
      </c>
      <c r="Q688" t="s">
        <v>230</v>
      </c>
      <c r="R688" t="s">
        <v>335</v>
      </c>
    </row>
    <row r="689" spans="1:18" x14ac:dyDescent="0.25">
      <c r="A689" t="str">
        <f>"23012"</f>
        <v>23012</v>
      </c>
      <c r="B689" t="str">
        <f>"05160"</f>
        <v>05160</v>
      </c>
      <c r="C689" t="str">
        <f>"1800"</f>
        <v>1800</v>
      </c>
      <c r="D689" t="str">
        <f>""</f>
        <v/>
      </c>
      <c r="E689" t="s">
        <v>788</v>
      </c>
      <c r="F689" t="s">
        <v>379</v>
      </c>
      <c r="G689" t="str">
        <f>""</f>
        <v/>
      </c>
      <c r="H689" t="str">
        <f>" 00"</f>
        <v xml:space="preserve"> 00</v>
      </c>
      <c r="I689">
        <v>0.01</v>
      </c>
      <c r="J689">
        <v>9999999.9900000002</v>
      </c>
      <c r="K689" t="s">
        <v>335</v>
      </c>
      <c r="L689" t="s">
        <v>336</v>
      </c>
      <c r="M689" t="s">
        <v>368</v>
      </c>
      <c r="P689" t="s">
        <v>230</v>
      </c>
      <c r="Q689" t="s">
        <v>230</v>
      </c>
      <c r="R689" t="s">
        <v>335</v>
      </c>
    </row>
    <row r="690" spans="1:18" x14ac:dyDescent="0.25">
      <c r="A690" t="str">
        <f>"23017"</f>
        <v>23017</v>
      </c>
      <c r="B690" t="str">
        <f>"05160"</f>
        <v>05160</v>
      </c>
      <c r="C690" t="str">
        <f>"1800"</f>
        <v>1800</v>
      </c>
      <c r="D690" t="str">
        <f>""</f>
        <v/>
      </c>
      <c r="E690" t="s">
        <v>789</v>
      </c>
      <c r="F690" t="s">
        <v>379</v>
      </c>
      <c r="G690" t="str">
        <f>""</f>
        <v/>
      </c>
      <c r="H690" t="str">
        <f>" 00"</f>
        <v xml:space="preserve"> 00</v>
      </c>
      <c r="I690">
        <v>0.01</v>
      </c>
      <c r="J690">
        <v>9999999.9900000002</v>
      </c>
      <c r="K690" t="s">
        <v>335</v>
      </c>
      <c r="L690" t="s">
        <v>336</v>
      </c>
      <c r="M690" t="s">
        <v>368</v>
      </c>
      <c r="P690" t="s">
        <v>230</v>
      </c>
      <c r="Q690" t="s">
        <v>230</v>
      </c>
      <c r="R690" t="s">
        <v>335</v>
      </c>
    </row>
    <row r="691" spans="1:18" x14ac:dyDescent="0.25">
      <c r="A691" t="str">
        <f>"23021"</f>
        <v>23021</v>
      </c>
      <c r="B691" t="str">
        <f>"05160"</f>
        <v>05160</v>
      </c>
      <c r="C691" t="str">
        <f>"1800"</f>
        <v>1800</v>
      </c>
      <c r="D691" t="str">
        <f>""</f>
        <v/>
      </c>
      <c r="E691" t="s">
        <v>790</v>
      </c>
      <c r="F691" t="s">
        <v>379</v>
      </c>
      <c r="G691" t="str">
        <f>""</f>
        <v/>
      </c>
      <c r="H691" t="str">
        <f>" 00"</f>
        <v xml:space="preserve"> 00</v>
      </c>
      <c r="I691">
        <v>0.01</v>
      </c>
      <c r="J691">
        <v>9999999.9900000002</v>
      </c>
      <c r="K691" t="s">
        <v>335</v>
      </c>
      <c r="L691" t="s">
        <v>336</v>
      </c>
      <c r="M691" t="s">
        <v>368</v>
      </c>
      <c r="P691" t="s">
        <v>230</v>
      </c>
      <c r="Q691" t="s">
        <v>230</v>
      </c>
      <c r="R691" t="s">
        <v>335</v>
      </c>
    </row>
    <row r="692" spans="1:18" x14ac:dyDescent="0.25">
      <c r="A692" t="str">
        <f>"23022"</f>
        <v>23022</v>
      </c>
      <c r="B692" t="str">
        <f>"05160"</f>
        <v>05160</v>
      </c>
      <c r="C692" t="str">
        <f>"1800"</f>
        <v>1800</v>
      </c>
      <c r="D692" t="str">
        <f>""</f>
        <v/>
      </c>
      <c r="E692" t="s">
        <v>791</v>
      </c>
      <c r="F692" t="s">
        <v>379</v>
      </c>
      <c r="G692" t="str">
        <f>""</f>
        <v/>
      </c>
      <c r="H692" t="str">
        <f>" 00"</f>
        <v xml:space="preserve"> 00</v>
      </c>
      <c r="I692">
        <v>0.01</v>
      </c>
      <c r="J692">
        <v>9999999.9900000002</v>
      </c>
      <c r="K692" t="s">
        <v>335</v>
      </c>
      <c r="L692" t="s">
        <v>336</v>
      </c>
      <c r="M692" t="s">
        <v>368</v>
      </c>
      <c r="P692" t="s">
        <v>230</v>
      </c>
      <c r="Q692" t="s">
        <v>230</v>
      </c>
      <c r="R692" t="s">
        <v>335</v>
      </c>
    </row>
    <row r="693" spans="1:18" x14ac:dyDescent="0.25">
      <c r="A693" t="str">
        <f>"23023"</f>
        <v>23023</v>
      </c>
      <c r="B693" t="str">
        <f>"05160"</f>
        <v>05160</v>
      </c>
      <c r="C693" t="str">
        <f>"1800"</f>
        <v>1800</v>
      </c>
      <c r="D693" t="str">
        <f>""</f>
        <v/>
      </c>
      <c r="E693" t="s">
        <v>792</v>
      </c>
      <c r="F693" t="s">
        <v>379</v>
      </c>
      <c r="G693" t="str">
        <f>""</f>
        <v/>
      </c>
      <c r="H693" t="str">
        <f>" 00"</f>
        <v xml:space="preserve"> 00</v>
      </c>
      <c r="I693">
        <v>0.01</v>
      </c>
      <c r="J693">
        <v>9999999.9900000002</v>
      </c>
      <c r="K693" t="s">
        <v>335</v>
      </c>
      <c r="L693" t="s">
        <v>336</v>
      </c>
      <c r="M693" t="s">
        <v>368</v>
      </c>
      <c r="P693" t="s">
        <v>230</v>
      </c>
      <c r="Q693" t="s">
        <v>230</v>
      </c>
      <c r="R693" t="s">
        <v>335</v>
      </c>
    </row>
    <row r="694" spans="1:18" x14ac:dyDescent="0.25">
      <c r="A694" t="str">
        <f>"23025"</f>
        <v>23025</v>
      </c>
      <c r="B694" t="str">
        <f>"05160"</f>
        <v>05160</v>
      </c>
      <c r="C694" t="str">
        <f>"1800"</f>
        <v>1800</v>
      </c>
      <c r="D694" t="str">
        <f>""</f>
        <v/>
      </c>
      <c r="E694" t="s">
        <v>793</v>
      </c>
      <c r="F694" t="s">
        <v>379</v>
      </c>
      <c r="G694" t="str">
        <f>""</f>
        <v/>
      </c>
      <c r="H694" t="str">
        <f>" 00"</f>
        <v xml:space="preserve"> 00</v>
      </c>
      <c r="I694">
        <v>0.01</v>
      </c>
      <c r="J694">
        <v>9999999.9900000002</v>
      </c>
      <c r="K694" t="s">
        <v>335</v>
      </c>
      <c r="L694" t="s">
        <v>336</v>
      </c>
      <c r="M694" t="s">
        <v>368</v>
      </c>
      <c r="P694" t="s">
        <v>230</v>
      </c>
      <c r="Q694" t="s">
        <v>230</v>
      </c>
      <c r="R694" t="s">
        <v>335</v>
      </c>
    </row>
    <row r="695" spans="1:18" x14ac:dyDescent="0.25">
      <c r="A695" t="str">
        <f>"31110"</f>
        <v>31110</v>
      </c>
      <c r="B695" t="str">
        <f>"02000"</f>
        <v>02000</v>
      </c>
      <c r="C695" t="str">
        <f>"1930"</f>
        <v>1930</v>
      </c>
      <c r="D695" t="str">
        <f>"31110"</f>
        <v>31110</v>
      </c>
      <c r="E695" t="s">
        <v>867</v>
      </c>
      <c r="F695" t="s">
        <v>187</v>
      </c>
      <c r="G695" t="str">
        <f>""</f>
        <v/>
      </c>
      <c r="H695" t="str">
        <f>" 00"</f>
        <v xml:space="preserve"> 00</v>
      </c>
      <c r="I695">
        <v>0.01</v>
      </c>
      <c r="J695">
        <v>9999999.9900000002</v>
      </c>
      <c r="K695" t="s">
        <v>188</v>
      </c>
      <c r="L695" t="s">
        <v>208</v>
      </c>
      <c r="P695" t="s">
        <v>230</v>
      </c>
      <c r="Q695" t="s">
        <v>230</v>
      </c>
      <c r="R695" t="s">
        <v>190</v>
      </c>
    </row>
    <row r="696" spans="1:18" x14ac:dyDescent="0.25">
      <c r="A696" t="str">
        <f>"32005"</f>
        <v>32005</v>
      </c>
      <c r="B696" t="str">
        <f>"03100"</f>
        <v>03100</v>
      </c>
      <c r="C696" t="str">
        <f>"1930"</f>
        <v>1930</v>
      </c>
      <c r="D696" t="str">
        <f>"03100"</f>
        <v>03100</v>
      </c>
      <c r="E696" t="s">
        <v>869</v>
      </c>
      <c r="F696" t="s">
        <v>655</v>
      </c>
      <c r="G696" t="str">
        <f>""</f>
        <v/>
      </c>
      <c r="H696" t="str">
        <f>" 00"</f>
        <v xml:space="preserve"> 00</v>
      </c>
      <c r="I696">
        <v>0.01</v>
      </c>
      <c r="J696">
        <v>9999999.9900000002</v>
      </c>
      <c r="K696" t="s">
        <v>240</v>
      </c>
      <c r="L696" t="s">
        <v>870</v>
      </c>
      <c r="P696" t="s">
        <v>230</v>
      </c>
      <c r="Q696" t="s">
        <v>230</v>
      </c>
      <c r="R696" t="s">
        <v>230</v>
      </c>
    </row>
    <row r="697" spans="1:18" x14ac:dyDescent="0.25">
      <c r="A697" t="str">
        <f>"42001"</f>
        <v>42001</v>
      </c>
      <c r="B697" t="str">
        <f>"05160"</f>
        <v>05160</v>
      </c>
      <c r="C697" t="str">
        <f>"1400"</f>
        <v>1400</v>
      </c>
      <c r="D697" t="str">
        <f>""</f>
        <v/>
      </c>
      <c r="E697" t="s">
        <v>896</v>
      </c>
      <c r="F697" t="s">
        <v>379</v>
      </c>
      <c r="G697" t="str">
        <f>""</f>
        <v/>
      </c>
      <c r="H697" t="str">
        <f>" 00"</f>
        <v xml:space="preserve"> 00</v>
      </c>
      <c r="I697">
        <v>0.01</v>
      </c>
      <c r="J697">
        <v>9999999.9900000002</v>
      </c>
      <c r="K697" t="s">
        <v>335</v>
      </c>
      <c r="L697" t="s">
        <v>336</v>
      </c>
      <c r="M697" t="s">
        <v>368</v>
      </c>
      <c r="P697" t="s">
        <v>230</v>
      </c>
      <c r="Q697" t="s">
        <v>230</v>
      </c>
      <c r="R697" t="s">
        <v>335</v>
      </c>
    </row>
    <row r="698" spans="1:18" x14ac:dyDescent="0.25">
      <c r="A698" t="str">
        <f>"42002"</f>
        <v>42002</v>
      </c>
      <c r="B698" t="str">
        <f>"05160"</f>
        <v>05160</v>
      </c>
      <c r="C698" t="str">
        <f>"1400"</f>
        <v>1400</v>
      </c>
      <c r="D698" t="str">
        <f>""</f>
        <v/>
      </c>
      <c r="E698" t="s">
        <v>897</v>
      </c>
      <c r="F698" t="s">
        <v>379</v>
      </c>
      <c r="G698" t="str">
        <f>""</f>
        <v/>
      </c>
      <c r="H698" t="str">
        <f>" 00"</f>
        <v xml:space="preserve"> 00</v>
      </c>
      <c r="I698">
        <v>0.01</v>
      </c>
      <c r="J698">
        <v>9999999.9900000002</v>
      </c>
      <c r="K698" t="s">
        <v>335</v>
      </c>
      <c r="L698" t="s">
        <v>336</v>
      </c>
      <c r="M698" t="s">
        <v>368</v>
      </c>
      <c r="P698" t="s">
        <v>230</v>
      </c>
      <c r="Q698" t="s">
        <v>230</v>
      </c>
      <c r="R698" t="s">
        <v>335</v>
      </c>
    </row>
    <row r="699" spans="1:18" x14ac:dyDescent="0.25">
      <c r="A699" t="str">
        <f>"42101"</f>
        <v>42101</v>
      </c>
      <c r="B699" t="str">
        <f>"05160"</f>
        <v>05160</v>
      </c>
      <c r="C699" t="str">
        <f>"1400"</f>
        <v>1400</v>
      </c>
      <c r="D699" t="str">
        <f>""</f>
        <v/>
      </c>
      <c r="E699" t="s">
        <v>898</v>
      </c>
      <c r="F699" t="s">
        <v>379</v>
      </c>
      <c r="G699" t="str">
        <f>""</f>
        <v/>
      </c>
      <c r="H699" t="str">
        <f>" 00"</f>
        <v xml:space="preserve"> 00</v>
      </c>
      <c r="I699">
        <v>0.01</v>
      </c>
      <c r="J699">
        <v>9999999.9900000002</v>
      </c>
      <c r="K699" t="s">
        <v>335</v>
      </c>
      <c r="L699" t="s">
        <v>336</v>
      </c>
      <c r="M699" t="s">
        <v>368</v>
      </c>
      <c r="P699" t="s">
        <v>230</v>
      </c>
      <c r="Q699" t="s">
        <v>230</v>
      </c>
      <c r="R699" t="s">
        <v>335</v>
      </c>
    </row>
    <row r="700" spans="1:18" x14ac:dyDescent="0.25">
      <c r="A700" t="str">
        <f>"42103"</f>
        <v>42103</v>
      </c>
      <c r="B700" t="str">
        <f>"05160"</f>
        <v>05160</v>
      </c>
      <c r="C700" t="str">
        <f>"1400"</f>
        <v>1400</v>
      </c>
      <c r="D700" t="str">
        <f>""</f>
        <v/>
      </c>
      <c r="E700" t="s">
        <v>899</v>
      </c>
      <c r="F700" t="s">
        <v>379</v>
      </c>
      <c r="G700" t="str">
        <f>""</f>
        <v/>
      </c>
      <c r="H700" t="str">
        <f>" 00"</f>
        <v xml:space="preserve"> 00</v>
      </c>
      <c r="I700">
        <v>0.01</v>
      </c>
      <c r="J700">
        <v>9999999.9900000002</v>
      </c>
      <c r="K700" t="s">
        <v>335</v>
      </c>
      <c r="L700" t="s">
        <v>336</v>
      </c>
      <c r="M700" t="s">
        <v>368</v>
      </c>
      <c r="P700" t="s">
        <v>230</v>
      </c>
      <c r="Q700" t="s">
        <v>230</v>
      </c>
      <c r="R700" t="s">
        <v>335</v>
      </c>
    </row>
    <row r="701" spans="1:18" x14ac:dyDescent="0.25">
      <c r="A701" t="str">
        <f>"42901"</f>
        <v>42901</v>
      </c>
      <c r="B701" t="str">
        <f>"05160"</f>
        <v>05160</v>
      </c>
      <c r="C701" t="str">
        <f>"1400"</f>
        <v>1400</v>
      </c>
      <c r="D701" t="str">
        <f>""</f>
        <v/>
      </c>
      <c r="E701" t="s">
        <v>900</v>
      </c>
      <c r="F701" t="s">
        <v>379</v>
      </c>
      <c r="G701" t="str">
        <f>""</f>
        <v/>
      </c>
      <c r="H701" t="str">
        <f>" 00"</f>
        <v xml:space="preserve"> 00</v>
      </c>
      <c r="I701">
        <v>0.01</v>
      </c>
      <c r="J701">
        <v>9999999.9900000002</v>
      </c>
      <c r="K701" t="s">
        <v>335</v>
      </c>
      <c r="L701" t="s">
        <v>336</v>
      </c>
      <c r="M701" t="s">
        <v>368</v>
      </c>
      <c r="P701" t="s">
        <v>230</v>
      </c>
      <c r="Q701" t="s">
        <v>230</v>
      </c>
      <c r="R701" t="s">
        <v>335</v>
      </c>
    </row>
    <row r="702" spans="1:18" x14ac:dyDescent="0.25">
      <c r="A702" t="str">
        <f>"83001"</f>
        <v>83001</v>
      </c>
      <c r="B702" t="str">
        <f>"07010"</f>
        <v>07010</v>
      </c>
      <c r="C702" t="str">
        <f>"1800"</f>
        <v>1800</v>
      </c>
      <c r="D702" t="str">
        <f>""</f>
        <v/>
      </c>
      <c r="E702" t="s">
        <v>463</v>
      </c>
      <c r="F702" t="s">
        <v>901</v>
      </c>
      <c r="G702" t="str">
        <f>""</f>
        <v/>
      </c>
      <c r="H702" t="str">
        <f>" 00"</f>
        <v xml:space="preserve"> 00</v>
      </c>
      <c r="I702">
        <v>0.01</v>
      </c>
      <c r="J702">
        <v>9999999.9900000002</v>
      </c>
      <c r="K702" t="s">
        <v>240</v>
      </c>
      <c r="P702" t="s">
        <v>230</v>
      </c>
      <c r="Q702" t="s">
        <v>230</v>
      </c>
      <c r="R702" t="s">
        <v>231</v>
      </c>
    </row>
    <row r="703" spans="1:18" x14ac:dyDescent="0.25">
      <c r="A703" t="str">
        <f>"83034"</f>
        <v>83034</v>
      </c>
      <c r="B703" t="str">
        <f>"07010"</f>
        <v>07010</v>
      </c>
      <c r="C703" t="str">
        <f>"1800"</f>
        <v>1800</v>
      </c>
      <c r="D703" t="str">
        <f>""</f>
        <v/>
      </c>
      <c r="E703" t="s">
        <v>902</v>
      </c>
      <c r="F703" t="s">
        <v>901</v>
      </c>
      <c r="G703" t="str">
        <f>""</f>
        <v/>
      </c>
      <c r="H703" t="str">
        <f>" 00"</f>
        <v xml:space="preserve"> 00</v>
      </c>
      <c r="I703">
        <v>0.01</v>
      </c>
      <c r="J703">
        <v>9999999.9900000002</v>
      </c>
      <c r="K703" t="s">
        <v>240</v>
      </c>
      <c r="P703" t="s">
        <v>230</v>
      </c>
      <c r="Q703" t="s">
        <v>230</v>
      </c>
      <c r="R703" t="s">
        <v>231</v>
      </c>
    </row>
    <row r="704" spans="1:18" x14ac:dyDescent="0.25">
      <c r="A704" t="str">
        <f>"83999"</f>
        <v>83999</v>
      </c>
      <c r="B704" t="str">
        <f>"07010"</f>
        <v>07010</v>
      </c>
      <c r="C704" t="str">
        <f>"1800"</f>
        <v>1800</v>
      </c>
      <c r="D704" t="str">
        <f>""</f>
        <v/>
      </c>
      <c r="E704" t="s">
        <v>461</v>
      </c>
      <c r="F704" t="s">
        <v>901</v>
      </c>
      <c r="G704" t="str">
        <f>""</f>
        <v/>
      </c>
      <c r="H704" t="str">
        <f>" 00"</f>
        <v xml:space="preserve"> 00</v>
      </c>
      <c r="I704">
        <v>0.01</v>
      </c>
      <c r="J704">
        <v>9999999.9900000002</v>
      </c>
      <c r="K704" t="s">
        <v>240</v>
      </c>
      <c r="P704" t="s">
        <v>230</v>
      </c>
      <c r="Q704" t="s">
        <v>230</v>
      </c>
      <c r="R704" t="s">
        <v>231</v>
      </c>
    </row>
    <row r="705" spans="1:18" x14ac:dyDescent="0.25">
      <c r="A705" t="str">
        <f>"40002"</f>
        <v>40002</v>
      </c>
      <c r="B705" t="str">
        <f>"03050"</f>
        <v>03050</v>
      </c>
      <c r="C705" t="str">
        <f>"1400"</f>
        <v>1400</v>
      </c>
      <c r="D705" t="str">
        <f>""</f>
        <v/>
      </c>
      <c r="E705" t="s">
        <v>895</v>
      </c>
      <c r="F705" t="s">
        <v>229</v>
      </c>
      <c r="G705" t="str">
        <f>""</f>
        <v/>
      </c>
      <c r="H705" t="str">
        <f>" 00"</f>
        <v xml:space="preserve"> 00</v>
      </c>
      <c r="I705">
        <v>0.01</v>
      </c>
      <c r="J705">
        <v>9999999.9900000002</v>
      </c>
      <c r="K705" t="s">
        <v>217</v>
      </c>
      <c r="P705" t="s">
        <v>241</v>
      </c>
      <c r="Q705" t="s">
        <v>241</v>
      </c>
      <c r="R705" t="s">
        <v>241</v>
      </c>
    </row>
    <row r="706" spans="1:18" x14ac:dyDescent="0.25">
      <c r="A706" t="str">
        <f>"10001"</f>
        <v>10001</v>
      </c>
      <c r="B706" t="str">
        <f>"03092"</f>
        <v>03092</v>
      </c>
      <c r="C706" t="str">
        <f>"1500"</f>
        <v>1500</v>
      </c>
      <c r="D706" t="str">
        <f>"03092"</f>
        <v>03092</v>
      </c>
      <c r="E706" t="s">
        <v>20</v>
      </c>
      <c r="F706" t="s">
        <v>247</v>
      </c>
      <c r="G706" t="str">
        <f>""</f>
        <v/>
      </c>
      <c r="H706" t="str">
        <f>" 00"</f>
        <v xml:space="preserve"> 00</v>
      </c>
      <c r="I706">
        <v>0.01</v>
      </c>
      <c r="J706">
        <v>9999999.9900000002</v>
      </c>
      <c r="K706" t="s">
        <v>248</v>
      </c>
      <c r="L706" t="s">
        <v>249</v>
      </c>
      <c r="P706" t="s">
        <v>250</v>
      </c>
      <c r="Q706" t="s">
        <v>250</v>
      </c>
      <c r="R706" t="s">
        <v>251</v>
      </c>
    </row>
    <row r="707" spans="1:18" x14ac:dyDescent="0.25">
      <c r="A707" t="str">
        <f>"10001"</f>
        <v>10001</v>
      </c>
      <c r="B707" t="str">
        <f>"03140"</f>
        <v>03140</v>
      </c>
      <c r="C707" t="str">
        <f>"1500"</f>
        <v>1500</v>
      </c>
      <c r="D707" t="str">
        <f>"03140A"</f>
        <v>03140A</v>
      </c>
      <c r="E707" t="s">
        <v>20</v>
      </c>
      <c r="F707" t="s">
        <v>259</v>
      </c>
      <c r="G707" t="str">
        <f>""</f>
        <v/>
      </c>
      <c r="H707" t="str">
        <f>" 00"</f>
        <v xml:space="preserve"> 00</v>
      </c>
      <c r="I707">
        <v>0.01</v>
      </c>
      <c r="J707">
        <v>9999999.9900000002</v>
      </c>
      <c r="K707" t="s">
        <v>248</v>
      </c>
      <c r="L707" t="s">
        <v>249</v>
      </c>
      <c r="P707" t="s">
        <v>250</v>
      </c>
      <c r="Q707" t="s">
        <v>250</v>
      </c>
      <c r="R707" t="s">
        <v>251</v>
      </c>
    </row>
    <row r="708" spans="1:18" x14ac:dyDescent="0.25">
      <c r="A708" t="str">
        <f>"10001"</f>
        <v>10001</v>
      </c>
      <c r="B708" t="str">
        <f>"03141"</f>
        <v>03141</v>
      </c>
      <c r="C708" t="str">
        <f>"1500"</f>
        <v>1500</v>
      </c>
      <c r="D708" t="str">
        <f>"03141"</f>
        <v>03141</v>
      </c>
      <c r="E708" t="s">
        <v>20</v>
      </c>
      <c r="F708" t="s">
        <v>260</v>
      </c>
      <c r="G708" t="str">
        <f>""</f>
        <v/>
      </c>
      <c r="H708" t="str">
        <f>" 00"</f>
        <v xml:space="preserve"> 00</v>
      </c>
      <c r="I708">
        <v>0.01</v>
      </c>
      <c r="J708">
        <v>9999999.9900000002</v>
      </c>
      <c r="K708" t="s">
        <v>248</v>
      </c>
      <c r="L708" t="s">
        <v>249</v>
      </c>
      <c r="P708" t="s">
        <v>250</v>
      </c>
      <c r="Q708" t="s">
        <v>250</v>
      </c>
      <c r="R708" t="s">
        <v>248</v>
      </c>
    </row>
    <row r="709" spans="1:18" x14ac:dyDescent="0.25">
      <c r="A709" t="str">
        <f>"10001"</f>
        <v>10001</v>
      </c>
      <c r="B709" t="str">
        <f>"03142"</f>
        <v>03142</v>
      </c>
      <c r="C709" t="str">
        <f>"1500"</f>
        <v>1500</v>
      </c>
      <c r="D709" t="str">
        <f>"03142"</f>
        <v>03142</v>
      </c>
      <c r="E709" t="s">
        <v>20</v>
      </c>
      <c r="F709" t="s">
        <v>261</v>
      </c>
      <c r="G709" t="str">
        <f>""</f>
        <v/>
      </c>
      <c r="H709" t="str">
        <f>" 00"</f>
        <v xml:space="preserve"> 00</v>
      </c>
      <c r="I709">
        <v>0.01</v>
      </c>
      <c r="J709">
        <v>9999999.9900000002</v>
      </c>
      <c r="K709" t="s">
        <v>248</v>
      </c>
      <c r="L709" t="s">
        <v>249</v>
      </c>
      <c r="P709" t="s">
        <v>250</v>
      </c>
      <c r="Q709" t="s">
        <v>250</v>
      </c>
      <c r="R709" t="s">
        <v>249</v>
      </c>
    </row>
    <row r="710" spans="1:18" x14ac:dyDescent="0.25">
      <c r="A710" t="str">
        <f>"10001"</f>
        <v>10001</v>
      </c>
      <c r="B710" t="str">
        <f>"03143"</f>
        <v>03143</v>
      </c>
      <c r="C710" t="str">
        <f>"1500"</f>
        <v>1500</v>
      </c>
      <c r="D710" t="str">
        <f>"03143"</f>
        <v>03143</v>
      </c>
      <c r="E710" t="s">
        <v>20</v>
      </c>
      <c r="F710" t="s">
        <v>262</v>
      </c>
      <c r="G710" t="str">
        <f>""</f>
        <v/>
      </c>
      <c r="H710" t="str">
        <f>" 00"</f>
        <v xml:space="preserve"> 00</v>
      </c>
      <c r="I710">
        <v>0.01</v>
      </c>
      <c r="J710">
        <v>9999999.9900000002</v>
      </c>
      <c r="K710" t="s">
        <v>248</v>
      </c>
      <c r="L710" t="s">
        <v>249</v>
      </c>
      <c r="P710" t="s">
        <v>250</v>
      </c>
      <c r="Q710" t="s">
        <v>250</v>
      </c>
      <c r="R710" t="s">
        <v>249</v>
      </c>
    </row>
    <row r="711" spans="1:18" x14ac:dyDescent="0.25">
      <c r="A711" t="str">
        <f>"10001"</f>
        <v>10001</v>
      </c>
      <c r="B711" t="str">
        <f>"03144"</f>
        <v>03144</v>
      </c>
      <c r="C711" t="str">
        <f>"1500"</f>
        <v>1500</v>
      </c>
      <c r="D711" t="str">
        <f>"03144"</f>
        <v>03144</v>
      </c>
      <c r="E711" t="s">
        <v>20</v>
      </c>
      <c r="F711" t="s">
        <v>263</v>
      </c>
      <c r="G711" t="str">
        <f>""</f>
        <v/>
      </c>
      <c r="H711" t="str">
        <f>" 00"</f>
        <v xml:space="preserve"> 00</v>
      </c>
      <c r="I711">
        <v>0.01</v>
      </c>
      <c r="J711">
        <v>9999999.9900000002</v>
      </c>
      <c r="K711" t="s">
        <v>248</v>
      </c>
      <c r="L711" t="s">
        <v>249</v>
      </c>
      <c r="P711" t="s">
        <v>250</v>
      </c>
      <c r="Q711" t="s">
        <v>250</v>
      </c>
      <c r="R711" t="s">
        <v>248</v>
      </c>
    </row>
    <row r="712" spans="1:18" x14ac:dyDescent="0.25">
      <c r="A712" t="str">
        <f>"10001"</f>
        <v>10001</v>
      </c>
      <c r="B712" t="str">
        <f>"03145"</f>
        <v>03145</v>
      </c>
      <c r="C712" t="str">
        <f>"1500"</f>
        <v>1500</v>
      </c>
      <c r="D712" t="str">
        <f>"03145"</f>
        <v>03145</v>
      </c>
      <c r="E712" t="s">
        <v>20</v>
      </c>
      <c r="F712" t="s">
        <v>264</v>
      </c>
      <c r="G712" t="str">
        <f>""</f>
        <v/>
      </c>
      <c r="H712" t="str">
        <f>" 00"</f>
        <v xml:space="preserve"> 00</v>
      </c>
      <c r="I712">
        <v>0.01</v>
      </c>
      <c r="J712">
        <v>9999999.9900000002</v>
      </c>
      <c r="K712" t="s">
        <v>248</v>
      </c>
      <c r="L712" t="s">
        <v>249</v>
      </c>
      <c r="P712" t="s">
        <v>250</v>
      </c>
      <c r="Q712" t="s">
        <v>250</v>
      </c>
      <c r="R712" t="s">
        <v>251</v>
      </c>
    </row>
    <row r="713" spans="1:18" x14ac:dyDescent="0.25">
      <c r="A713" t="str">
        <f>"10001"</f>
        <v>10001</v>
      </c>
      <c r="B713" t="str">
        <f>"03150"</f>
        <v>03150</v>
      </c>
      <c r="C713" t="str">
        <f>"1500"</f>
        <v>1500</v>
      </c>
      <c r="D713" t="str">
        <f>"03150"</f>
        <v>03150</v>
      </c>
      <c r="E713" t="s">
        <v>20</v>
      </c>
      <c r="F713" t="s">
        <v>265</v>
      </c>
      <c r="G713" t="str">
        <f>""</f>
        <v/>
      </c>
      <c r="H713" t="str">
        <f>" 00"</f>
        <v xml:space="preserve"> 00</v>
      </c>
      <c r="I713">
        <v>0.01</v>
      </c>
      <c r="J713">
        <v>9999999.9900000002</v>
      </c>
      <c r="K713" t="s">
        <v>266</v>
      </c>
      <c r="L713" t="s">
        <v>249</v>
      </c>
      <c r="M713" t="s">
        <v>248</v>
      </c>
      <c r="P713" t="s">
        <v>250</v>
      </c>
      <c r="Q713" t="s">
        <v>250</v>
      </c>
      <c r="R713" t="s">
        <v>251</v>
      </c>
    </row>
    <row r="714" spans="1:18" x14ac:dyDescent="0.25">
      <c r="A714" t="str">
        <f>"10001"</f>
        <v>10001</v>
      </c>
      <c r="B714" t="str">
        <f>"03800"</f>
        <v>03800</v>
      </c>
      <c r="C714" t="str">
        <f>"1400"</f>
        <v>1400</v>
      </c>
      <c r="D714" t="str">
        <f>""</f>
        <v/>
      </c>
      <c r="E714" t="s">
        <v>20</v>
      </c>
      <c r="F714" t="s">
        <v>324</v>
      </c>
      <c r="G714" t="str">
        <f>""</f>
        <v/>
      </c>
      <c r="H714" t="str">
        <f>" 00"</f>
        <v xml:space="preserve"> 00</v>
      </c>
      <c r="I714">
        <v>0.01</v>
      </c>
      <c r="J714">
        <v>9999999.9900000002</v>
      </c>
      <c r="K714" t="s">
        <v>31</v>
      </c>
      <c r="L714" t="s">
        <v>217</v>
      </c>
      <c r="P714" t="s">
        <v>250</v>
      </c>
      <c r="Q714" t="s">
        <v>250</v>
      </c>
      <c r="R714" t="s">
        <v>31</v>
      </c>
    </row>
    <row r="715" spans="1:18" x14ac:dyDescent="0.25">
      <c r="A715" t="str">
        <f>"11005"</f>
        <v>11005</v>
      </c>
      <c r="B715" t="str">
        <f>"03092"</f>
        <v>03092</v>
      </c>
      <c r="C715" t="str">
        <f>"1500"</f>
        <v>1500</v>
      </c>
      <c r="D715" t="str">
        <f>""</f>
        <v/>
      </c>
      <c r="E715" t="s">
        <v>408</v>
      </c>
      <c r="F715" t="s">
        <v>247</v>
      </c>
      <c r="G715" t="str">
        <f>""</f>
        <v/>
      </c>
      <c r="H715" t="str">
        <f>" 00"</f>
        <v xml:space="preserve"> 00</v>
      </c>
      <c r="I715">
        <v>0.01</v>
      </c>
      <c r="J715">
        <v>9999999.9900000002</v>
      </c>
      <c r="K715" t="s">
        <v>31</v>
      </c>
      <c r="L715" t="s">
        <v>217</v>
      </c>
      <c r="P715" t="s">
        <v>250</v>
      </c>
      <c r="Q715" t="s">
        <v>250</v>
      </c>
      <c r="R715" t="s">
        <v>31</v>
      </c>
    </row>
    <row r="716" spans="1:18" x14ac:dyDescent="0.25">
      <c r="A716" t="str">
        <f>"18098"</f>
        <v>18098</v>
      </c>
      <c r="B716" t="str">
        <f>"03150"</f>
        <v>03150</v>
      </c>
      <c r="C716" t="str">
        <f>"1500"</f>
        <v>1500</v>
      </c>
      <c r="D716" t="str">
        <f>"18098"</f>
        <v>18098</v>
      </c>
      <c r="E716" t="s">
        <v>265</v>
      </c>
      <c r="F716" t="s">
        <v>265</v>
      </c>
      <c r="G716" t="str">
        <f>""</f>
        <v/>
      </c>
      <c r="H716" t="str">
        <f>" 00"</f>
        <v xml:space="preserve"> 00</v>
      </c>
      <c r="I716">
        <v>0.01</v>
      </c>
      <c r="J716">
        <v>9999999.9900000002</v>
      </c>
      <c r="K716" t="s">
        <v>266</v>
      </c>
      <c r="L716" t="s">
        <v>249</v>
      </c>
      <c r="M716" t="s">
        <v>248</v>
      </c>
      <c r="P716" t="s">
        <v>250</v>
      </c>
      <c r="Q716" t="s">
        <v>250</v>
      </c>
      <c r="R716" t="s">
        <v>251</v>
      </c>
    </row>
    <row r="717" spans="1:18" x14ac:dyDescent="0.25">
      <c r="A717" t="str">
        <f>"31010"</f>
        <v>31010</v>
      </c>
      <c r="B717" t="str">
        <f>"03140"</f>
        <v>03140</v>
      </c>
      <c r="C717" t="str">
        <f>"1921"</f>
        <v>1921</v>
      </c>
      <c r="D717" t="str">
        <f>"03140B"</f>
        <v>03140B</v>
      </c>
      <c r="E717" t="s">
        <v>855</v>
      </c>
      <c r="F717" t="s">
        <v>259</v>
      </c>
      <c r="G717" t="str">
        <f>""</f>
        <v/>
      </c>
      <c r="H717" t="str">
        <f>" 00"</f>
        <v xml:space="preserve"> 00</v>
      </c>
      <c r="I717">
        <v>0.01</v>
      </c>
      <c r="J717">
        <v>9999999.9900000002</v>
      </c>
      <c r="K717" t="s">
        <v>248</v>
      </c>
      <c r="L717" t="s">
        <v>856</v>
      </c>
      <c r="P717" t="s">
        <v>250</v>
      </c>
      <c r="Q717" t="s">
        <v>250</v>
      </c>
      <c r="R717" t="s">
        <v>251</v>
      </c>
    </row>
    <row r="718" spans="1:18" x14ac:dyDescent="0.25">
      <c r="A718" t="str">
        <f>"31068"</f>
        <v>31068</v>
      </c>
      <c r="B718" t="str">
        <f>"03140"</f>
        <v>03140</v>
      </c>
      <c r="C718" t="str">
        <f>"1921"</f>
        <v>1921</v>
      </c>
      <c r="D718" t="str">
        <f>"31068"</f>
        <v>31068</v>
      </c>
      <c r="E718" t="s">
        <v>864</v>
      </c>
      <c r="F718" t="s">
        <v>259</v>
      </c>
      <c r="G718" t="str">
        <f>"GN0031068"</f>
        <v>GN0031068</v>
      </c>
      <c r="H718" t="str">
        <f>" 00"</f>
        <v xml:space="preserve"> 00</v>
      </c>
      <c r="I718">
        <v>0.01</v>
      </c>
      <c r="J718">
        <v>9999999.9900000002</v>
      </c>
      <c r="K718" t="s">
        <v>248</v>
      </c>
      <c r="L718" t="s">
        <v>856</v>
      </c>
      <c r="P718" t="s">
        <v>250</v>
      </c>
      <c r="Q718" t="s">
        <v>250</v>
      </c>
      <c r="R718" t="s">
        <v>865</v>
      </c>
    </row>
    <row r="719" spans="1:18" x14ac:dyDescent="0.25">
      <c r="A719" t="str">
        <f>"31105"</f>
        <v>31105</v>
      </c>
      <c r="B719" t="str">
        <f>"03140"</f>
        <v>03140</v>
      </c>
      <c r="C719" t="str">
        <f>"1930"</f>
        <v>1930</v>
      </c>
      <c r="D719" t="str">
        <f>"03140D"</f>
        <v>03140D</v>
      </c>
      <c r="E719" t="s">
        <v>866</v>
      </c>
      <c r="F719" t="s">
        <v>259</v>
      </c>
      <c r="G719" t="str">
        <f>""</f>
        <v/>
      </c>
      <c r="H719" t="str">
        <f>" 00"</f>
        <v xml:space="preserve"> 00</v>
      </c>
      <c r="I719">
        <v>0.01</v>
      </c>
      <c r="J719">
        <v>9999999.9900000002</v>
      </c>
      <c r="K719" t="s">
        <v>248</v>
      </c>
      <c r="L719" t="s">
        <v>249</v>
      </c>
      <c r="P719" t="s">
        <v>250</v>
      </c>
      <c r="Q719" t="s">
        <v>250</v>
      </c>
      <c r="R719" t="s">
        <v>251</v>
      </c>
    </row>
    <row r="720" spans="1:18" x14ac:dyDescent="0.25">
      <c r="A720" t="str">
        <f>"32105"</f>
        <v>32105</v>
      </c>
      <c r="B720" t="str">
        <f>"03140"</f>
        <v>03140</v>
      </c>
      <c r="C720" t="str">
        <f>"1930"</f>
        <v>1930</v>
      </c>
      <c r="D720" t="str">
        <f>"03140E"</f>
        <v>03140E</v>
      </c>
      <c r="E720" t="s">
        <v>871</v>
      </c>
      <c r="F720" t="s">
        <v>259</v>
      </c>
      <c r="G720" t="str">
        <f>""</f>
        <v/>
      </c>
      <c r="H720" t="str">
        <f>" 00"</f>
        <v xml:space="preserve"> 00</v>
      </c>
      <c r="I720">
        <v>0.01</v>
      </c>
      <c r="J720">
        <v>9999999.9900000002</v>
      </c>
      <c r="K720" t="s">
        <v>248</v>
      </c>
      <c r="L720" t="s">
        <v>249</v>
      </c>
      <c r="P720" t="s">
        <v>250</v>
      </c>
      <c r="Q720" t="s">
        <v>250</v>
      </c>
      <c r="R720" t="s">
        <v>251</v>
      </c>
    </row>
    <row r="721" spans="1:18" x14ac:dyDescent="0.25">
      <c r="A721" t="str">
        <f>"33110"</f>
        <v>33110</v>
      </c>
      <c r="B721" t="str">
        <f>"03140"</f>
        <v>03140</v>
      </c>
      <c r="C721" t="str">
        <f>"1930"</f>
        <v>1930</v>
      </c>
      <c r="D721" t="str">
        <f>"33110"</f>
        <v>33110</v>
      </c>
      <c r="E721" t="s">
        <v>881</v>
      </c>
      <c r="F721" t="s">
        <v>259</v>
      </c>
      <c r="G721" t="str">
        <f>""</f>
        <v/>
      </c>
      <c r="H721" t="str">
        <f>" 00"</f>
        <v xml:space="preserve"> 00</v>
      </c>
      <c r="I721">
        <v>0.01</v>
      </c>
      <c r="J721">
        <v>9999999.9900000002</v>
      </c>
      <c r="K721" t="s">
        <v>248</v>
      </c>
      <c r="L721" t="s">
        <v>249</v>
      </c>
      <c r="P721" t="s">
        <v>250</v>
      </c>
      <c r="Q721" t="s">
        <v>250</v>
      </c>
      <c r="R721" t="s">
        <v>251</v>
      </c>
    </row>
    <row r="722" spans="1:18" x14ac:dyDescent="0.25">
      <c r="A722" t="str">
        <f>"35010"</f>
        <v>35010</v>
      </c>
      <c r="B722" t="str">
        <f>"03140"</f>
        <v>03140</v>
      </c>
      <c r="C722" t="str">
        <f>"1930"</f>
        <v>1930</v>
      </c>
      <c r="D722" t="str">
        <f>"35010"</f>
        <v>35010</v>
      </c>
      <c r="E722" t="s">
        <v>885</v>
      </c>
      <c r="F722" t="s">
        <v>259</v>
      </c>
      <c r="G722" t="str">
        <f>""</f>
        <v/>
      </c>
      <c r="H722" t="str">
        <f>" 00"</f>
        <v xml:space="preserve"> 00</v>
      </c>
      <c r="I722">
        <v>0.01</v>
      </c>
      <c r="J722">
        <v>9999999.9900000002</v>
      </c>
      <c r="K722" t="s">
        <v>248</v>
      </c>
      <c r="L722" t="s">
        <v>249</v>
      </c>
      <c r="P722" t="s">
        <v>250</v>
      </c>
      <c r="Q722" t="s">
        <v>250</v>
      </c>
      <c r="R722" t="s">
        <v>251</v>
      </c>
    </row>
    <row r="723" spans="1:18" x14ac:dyDescent="0.25">
      <c r="A723" t="str">
        <f>"35105"</f>
        <v>35105</v>
      </c>
      <c r="B723" t="str">
        <f>"03140"</f>
        <v>03140</v>
      </c>
      <c r="C723" t="str">
        <f>"1930"</f>
        <v>1930</v>
      </c>
      <c r="D723" t="str">
        <f>"35105"</f>
        <v>35105</v>
      </c>
      <c r="E723" t="s">
        <v>889</v>
      </c>
      <c r="F723" t="s">
        <v>259</v>
      </c>
      <c r="G723" t="str">
        <f>""</f>
        <v/>
      </c>
      <c r="H723" t="str">
        <f>" 00"</f>
        <v xml:space="preserve"> 00</v>
      </c>
      <c r="I723">
        <v>0.01</v>
      </c>
      <c r="J723">
        <v>9999999.9900000002</v>
      </c>
      <c r="K723" t="s">
        <v>248</v>
      </c>
      <c r="L723" t="s">
        <v>249</v>
      </c>
      <c r="P723" t="s">
        <v>250</v>
      </c>
      <c r="Q723" t="s">
        <v>250</v>
      </c>
      <c r="R723" t="s">
        <v>251</v>
      </c>
    </row>
    <row r="724" spans="1:18" x14ac:dyDescent="0.25">
      <c r="A724" t="str">
        <f>"35135"</f>
        <v>35135</v>
      </c>
      <c r="B724" t="str">
        <f>"03140"</f>
        <v>03140</v>
      </c>
      <c r="C724" t="str">
        <f>"1930"</f>
        <v>1930</v>
      </c>
      <c r="D724" t="str">
        <f>"35135"</f>
        <v>35135</v>
      </c>
      <c r="E724" t="s">
        <v>891</v>
      </c>
      <c r="F724" t="s">
        <v>259</v>
      </c>
      <c r="G724" t="str">
        <f>""</f>
        <v/>
      </c>
      <c r="H724" t="str">
        <f>" 00"</f>
        <v xml:space="preserve"> 00</v>
      </c>
      <c r="I724">
        <v>0.01</v>
      </c>
      <c r="J724">
        <v>9999999.9900000002</v>
      </c>
      <c r="K724" t="s">
        <v>248</v>
      </c>
      <c r="L724" t="s">
        <v>249</v>
      </c>
      <c r="P724" t="s">
        <v>250</v>
      </c>
      <c r="Q724" t="s">
        <v>250</v>
      </c>
      <c r="R724" t="s">
        <v>251</v>
      </c>
    </row>
    <row r="725" spans="1:18" x14ac:dyDescent="0.25">
      <c r="A725" t="str">
        <f>"90005"</f>
        <v>90005</v>
      </c>
      <c r="B725" t="str">
        <f>"03000"</f>
        <v>03000</v>
      </c>
      <c r="C725" t="str">
        <f>"1921"</f>
        <v>1921</v>
      </c>
      <c r="D725" t="str">
        <f>""</f>
        <v/>
      </c>
      <c r="E725" t="s">
        <v>1139</v>
      </c>
      <c r="F725" t="s">
        <v>216</v>
      </c>
      <c r="G725" t="str">
        <f>""</f>
        <v/>
      </c>
      <c r="H725" t="str">
        <f>" 00"</f>
        <v xml:space="preserve"> 00</v>
      </c>
      <c r="I725">
        <v>0.01</v>
      </c>
      <c r="J725">
        <v>9999999.9900000002</v>
      </c>
      <c r="K725" t="s">
        <v>31</v>
      </c>
      <c r="L725" t="s">
        <v>217</v>
      </c>
      <c r="P725" t="s">
        <v>250</v>
      </c>
      <c r="Q725" t="s">
        <v>250</v>
      </c>
      <c r="R725" t="s">
        <v>31</v>
      </c>
    </row>
    <row r="726" spans="1:18" x14ac:dyDescent="0.25">
      <c r="A726" t="str">
        <f>"90007"</f>
        <v>90007</v>
      </c>
      <c r="B726" t="str">
        <f>"03000"</f>
        <v>03000</v>
      </c>
      <c r="C726" t="str">
        <f>"1930"</f>
        <v>1930</v>
      </c>
      <c r="D726" t="str">
        <f>""</f>
        <v/>
      </c>
      <c r="E726" t="s">
        <v>1140</v>
      </c>
      <c r="F726" t="s">
        <v>216</v>
      </c>
      <c r="G726" t="str">
        <f>""</f>
        <v/>
      </c>
      <c r="H726" t="str">
        <f>" 00"</f>
        <v xml:space="preserve"> 00</v>
      </c>
      <c r="I726">
        <v>0.01</v>
      </c>
      <c r="J726">
        <v>9999999.9900000002</v>
      </c>
      <c r="K726" t="s">
        <v>31</v>
      </c>
      <c r="L726" t="s">
        <v>217</v>
      </c>
      <c r="P726" t="s">
        <v>250</v>
      </c>
      <c r="Q726" t="s">
        <v>250</v>
      </c>
      <c r="R726" t="s">
        <v>31</v>
      </c>
    </row>
    <row r="727" spans="1:18" x14ac:dyDescent="0.25">
      <c r="A727" t="str">
        <f>"90015"</f>
        <v>90015</v>
      </c>
      <c r="B727" t="str">
        <f>"03000"</f>
        <v>03000</v>
      </c>
      <c r="C727" t="str">
        <f>"1921"</f>
        <v>1921</v>
      </c>
      <c r="D727" t="str">
        <f>""</f>
        <v/>
      </c>
      <c r="E727" t="s">
        <v>1141</v>
      </c>
      <c r="F727" t="s">
        <v>216</v>
      </c>
      <c r="G727" t="str">
        <f>""</f>
        <v/>
      </c>
      <c r="H727" t="str">
        <f>" 00"</f>
        <v xml:space="preserve"> 00</v>
      </c>
      <c r="I727">
        <v>0.01</v>
      </c>
      <c r="J727">
        <v>9999999.9900000002</v>
      </c>
      <c r="K727" t="s">
        <v>31</v>
      </c>
      <c r="L727" t="s">
        <v>217</v>
      </c>
      <c r="P727" t="s">
        <v>250</v>
      </c>
      <c r="Q727" t="s">
        <v>250</v>
      </c>
      <c r="R727" t="s">
        <v>31</v>
      </c>
    </row>
    <row r="728" spans="1:18" x14ac:dyDescent="0.25">
      <c r="A728" t="str">
        <f>"90020"</f>
        <v>90020</v>
      </c>
      <c r="B728" t="str">
        <f>"03000"</f>
        <v>03000</v>
      </c>
      <c r="C728" t="str">
        <f>"1930"</f>
        <v>1930</v>
      </c>
      <c r="D728" t="str">
        <f>""</f>
        <v/>
      </c>
      <c r="E728" t="s">
        <v>1142</v>
      </c>
      <c r="F728" t="s">
        <v>216</v>
      </c>
      <c r="G728" t="str">
        <f>""</f>
        <v/>
      </c>
      <c r="H728" t="str">
        <f>" 00"</f>
        <v xml:space="preserve"> 00</v>
      </c>
      <c r="I728">
        <v>0.01</v>
      </c>
      <c r="J728">
        <v>9999999.9900000002</v>
      </c>
      <c r="K728" t="s">
        <v>31</v>
      </c>
      <c r="L728" t="s">
        <v>217</v>
      </c>
      <c r="P728" t="s">
        <v>250</v>
      </c>
      <c r="Q728" t="s">
        <v>250</v>
      </c>
      <c r="R728" t="s">
        <v>31</v>
      </c>
    </row>
    <row r="729" spans="1:18" x14ac:dyDescent="0.25">
      <c r="A729" t="str">
        <f>"90105"</f>
        <v>90105</v>
      </c>
      <c r="B729" t="str">
        <f>"03000"</f>
        <v>03000</v>
      </c>
      <c r="C729" t="str">
        <f>"1930"</f>
        <v>1930</v>
      </c>
      <c r="D729" t="str">
        <f>""</f>
        <v/>
      </c>
      <c r="E729" t="s">
        <v>1143</v>
      </c>
      <c r="F729" t="s">
        <v>216</v>
      </c>
      <c r="G729" t="str">
        <f>""</f>
        <v/>
      </c>
      <c r="H729" t="str">
        <f>" 00"</f>
        <v xml:space="preserve"> 00</v>
      </c>
      <c r="I729">
        <v>0.01</v>
      </c>
      <c r="J729">
        <v>9999999.9900000002</v>
      </c>
      <c r="K729" t="s">
        <v>31</v>
      </c>
      <c r="L729" t="s">
        <v>217</v>
      </c>
      <c r="P729" t="s">
        <v>250</v>
      </c>
      <c r="Q729" t="s">
        <v>250</v>
      </c>
      <c r="R729" t="s">
        <v>31</v>
      </c>
    </row>
    <row r="730" spans="1:18" x14ac:dyDescent="0.25">
      <c r="A730" t="str">
        <f>"90110"</f>
        <v>90110</v>
      </c>
      <c r="B730" t="str">
        <f>"03000"</f>
        <v>03000</v>
      </c>
      <c r="C730" t="str">
        <f>"1930"</f>
        <v>1930</v>
      </c>
      <c r="D730" t="str">
        <f>""</f>
        <v/>
      </c>
      <c r="E730" t="s">
        <v>1144</v>
      </c>
      <c r="F730" t="s">
        <v>216</v>
      </c>
      <c r="G730" t="str">
        <f>""</f>
        <v/>
      </c>
      <c r="H730" t="str">
        <f>" 00"</f>
        <v xml:space="preserve"> 00</v>
      </c>
      <c r="I730">
        <v>0.01</v>
      </c>
      <c r="J730">
        <v>9999999.9900000002</v>
      </c>
      <c r="K730" t="s">
        <v>31</v>
      </c>
      <c r="L730" t="s">
        <v>217</v>
      </c>
      <c r="P730" t="s">
        <v>250</v>
      </c>
      <c r="Q730" t="s">
        <v>250</v>
      </c>
      <c r="R730" t="s">
        <v>31</v>
      </c>
    </row>
    <row r="731" spans="1:18" x14ac:dyDescent="0.25">
      <c r="A731" t="str">
        <f>"90121"</f>
        <v>90121</v>
      </c>
      <c r="B731" t="str">
        <f>"03000"</f>
        <v>03000</v>
      </c>
      <c r="C731" t="str">
        <f>"1300"</f>
        <v>1300</v>
      </c>
      <c r="D731" t="str">
        <f>""</f>
        <v/>
      </c>
      <c r="E731" t="s">
        <v>1145</v>
      </c>
      <c r="F731" t="s">
        <v>216</v>
      </c>
      <c r="G731" t="str">
        <f>""</f>
        <v/>
      </c>
      <c r="H731" t="str">
        <f>" 00"</f>
        <v xml:space="preserve"> 00</v>
      </c>
      <c r="I731">
        <v>0.01</v>
      </c>
      <c r="J731">
        <v>9999999.9900000002</v>
      </c>
      <c r="K731" t="s">
        <v>31</v>
      </c>
      <c r="L731" t="s">
        <v>217</v>
      </c>
      <c r="P731" t="s">
        <v>250</v>
      </c>
      <c r="Q731" t="s">
        <v>250</v>
      </c>
      <c r="R731" t="s">
        <v>31</v>
      </c>
    </row>
    <row r="732" spans="1:18" x14ac:dyDescent="0.25">
      <c r="A732" t="str">
        <f>"90130"</f>
        <v>90130</v>
      </c>
      <c r="B732" t="str">
        <f>"03000"</f>
        <v>03000</v>
      </c>
      <c r="C732" t="str">
        <f>"1930"</f>
        <v>1930</v>
      </c>
      <c r="D732" t="str">
        <f>""</f>
        <v/>
      </c>
      <c r="E732" t="s">
        <v>1146</v>
      </c>
      <c r="F732" t="s">
        <v>216</v>
      </c>
      <c r="G732" t="str">
        <f>""</f>
        <v/>
      </c>
      <c r="H732" t="str">
        <f>" 00"</f>
        <v xml:space="preserve"> 00</v>
      </c>
      <c r="I732">
        <v>0.01</v>
      </c>
      <c r="J732">
        <v>9999999.9900000002</v>
      </c>
      <c r="K732" t="s">
        <v>31</v>
      </c>
      <c r="L732" t="s">
        <v>217</v>
      </c>
      <c r="P732" t="s">
        <v>250</v>
      </c>
      <c r="Q732" t="s">
        <v>250</v>
      </c>
      <c r="R732" t="s">
        <v>31</v>
      </c>
    </row>
    <row r="733" spans="1:18" x14ac:dyDescent="0.25">
      <c r="A733" t="str">
        <f>"90135"</f>
        <v>90135</v>
      </c>
      <c r="B733" t="str">
        <f>"03000"</f>
        <v>03000</v>
      </c>
      <c r="C733" t="str">
        <f>"1930"</f>
        <v>1930</v>
      </c>
      <c r="D733" t="str">
        <f>""</f>
        <v/>
      </c>
      <c r="E733" t="s">
        <v>1147</v>
      </c>
      <c r="F733" t="s">
        <v>216</v>
      </c>
      <c r="G733" t="str">
        <f>""</f>
        <v/>
      </c>
      <c r="H733" t="str">
        <f>" 00"</f>
        <v xml:space="preserve"> 00</v>
      </c>
      <c r="I733">
        <v>0.01</v>
      </c>
      <c r="J733">
        <v>9999999.9900000002</v>
      </c>
      <c r="K733" t="s">
        <v>31</v>
      </c>
      <c r="L733" t="s">
        <v>217</v>
      </c>
      <c r="P733" t="s">
        <v>250</v>
      </c>
      <c r="Q733" t="s">
        <v>250</v>
      </c>
      <c r="R733" t="s">
        <v>31</v>
      </c>
    </row>
    <row r="734" spans="1:18" x14ac:dyDescent="0.25">
      <c r="A734" t="str">
        <f>"90136"</f>
        <v>90136</v>
      </c>
      <c r="B734" t="str">
        <f>"03000"</f>
        <v>03000</v>
      </c>
      <c r="C734" t="str">
        <f>"1930"</f>
        <v>1930</v>
      </c>
      <c r="D734" t="str">
        <f>""</f>
        <v/>
      </c>
      <c r="E734" t="s">
        <v>1148</v>
      </c>
      <c r="F734" t="s">
        <v>216</v>
      </c>
      <c r="G734" t="str">
        <f>""</f>
        <v/>
      </c>
      <c r="H734" t="str">
        <f>" 00"</f>
        <v xml:space="preserve"> 00</v>
      </c>
      <c r="I734">
        <v>0.01</v>
      </c>
      <c r="J734">
        <v>9999999.9900000002</v>
      </c>
      <c r="K734" t="s">
        <v>31</v>
      </c>
      <c r="L734" t="s">
        <v>217</v>
      </c>
      <c r="P734" t="s">
        <v>250</v>
      </c>
      <c r="Q734" t="s">
        <v>250</v>
      </c>
      <c r="R734" t="s">
        <v>31</v>
      </c>
    </row>
    <row r="735" spans="1:18" x14ac:dyDescent="0.25">
      <c r="A735" t="str">
        <f>"90145"</f>
        <v>90145</v>
      </c>
      <c r="B735" t="str">
        <f>"02000"</f>
        <v>02000</v>
      </c>
      <c r="C735" t="str">
        <f>"1400"</f>
        <v>1400</v>
      </c>
      <c r="D735" t="str">
        <f>""</f>
        <v/>
      </c>
      <c r="E735" t="s">
        <v>1149</v>
      </c>
      <c r="F735" t="s">
        <v>187</v>
      </c>
      <c r="G735" t="str">
        <f>""</f>
        <v/>
      </c>
      <c r="H735" t="str">
        <f>" 00"</f>
        <v xml:space="preserve"> 00</v>
      </c>
      <c r="I735">
        <v>0.01</v>
      </c>
      <c r="J735">
        <v>9999999.9900000002</v>
      </c>
      <c r="K735" t="s">
        <v>202</v>
      </c>
      <c r="L735" t="s">
        <v>203</v>
      </c>
      <c r="P735" t="s">
        <v>250</v>
      </c>
      <c r="Q735" t="s">
        <v>250</v>
      </c>
      <c r="R735" t="s">
        <v>203</v>
      </c>
    </row>
    <row r="736" spans="1:18" x14ac:dyDescent="0.25">
      <c r="A736" t="str">
        <f>"90146"</f>
        <v>90146</v>
      </c>
      <c r="B736" t="str">
        <f>"02070"</f>
        <v>02070</v>
      </c>
      <c r="C736" t="str">
        <f>"1400"</f>
        <v>1400</v>
      </c>
      <c r="D736" t="str">
        <f>""</f>
        <v/>
      </c>
      <c r="E736" t="s">
        <v>1150</v>
      </c>
      <c r="F736" t="s">
        <v>199</v>
      </c>
      <c r="G736" t="str">
        <f>""</f>
        <v/>
      </c>
      <c r="H736" t="str">
        <f>" 00"</f>
        <v xml:space="preserve"> 00</v>
      </c>
      <c r="I736">
        <v>0.01</v>
      </c>
      <c r="J736">
        <v>9999999.9900000002</v>
      </c>
      <c r="K736" t="s">
        <v>197</v>
      </c>
      <c r="L736" t="s">
        <v>198</v>
      </c>
      <c r="P736" t="s">
        <v>250</v>
      </c>
      <c r="Q736" t="s">
        <v>250</v>
      </c>
      <c r="R736" t="s">
        <v>200</v>
      </c>
    </row>
    <row r="737" spans="1:18" x14ac:dyDescent="0.25">
      <c r="A737" t="str">
        <f>"90165"</f>
        <v>90165</v>
      </c>
      <c r="B737" t="str">
        <f>"03000"</f>
        <v>03000</v>
      </c>
      <c r="C737" t="str">
        <f>"1930"</f>
        <v>1930</v>
      </c>
      <c r="D737" t="str">
        <f>""</f>
        <v/>
      </c>
      <c r="E737" t="s">
        <v>1151</v>
      </c>
      <c r="F737" t="s">
        <v>216</v>
      </c>
      <c r="G737" t="str">
        <f>""</f>
        <v/>
      </c>
      <c r="H737" t="str">
        <f>" 00"</f>
        <v xml:space="preserve"> 00</v>
      </c>
      <c r="I737">
        <v>0.01</v>
      </c>
      <c r="J737">
        <v>9999999.9900000002</v>
      </c>
      <c r="K737" t="s">
        <v>31</v>
      </c>
      <c r="L737" t="s">
        <v>217</v>
      </c>
      <c r="P737" t="s">
        <v>250</v>
      </c>
      <c r="Q737" t="s">
        <v>250</v>
      </c>
      <c r="R737" t="s">
        <v>31</v>
      </c>
    </row>
    <row r="738" spans="1:18" x14ac:dyDescent="0.25">
      <c r="A738" t="str">
        <f>"90175"</f>
        <v>90175</v>
      </c>
      <c r="B738" t="str">
        <f>"03000"</f>
        <v>03000</v>
      </c>
      <c r="C738" t="str">
        <f>"1930"</f>
        <v>1930</v>
      </c>
      <c r="D738" t="str">
        <f>""</f>
        <v/>
      </c>
      <c r="E738" t="s">
        <v>1152</v>
      </c>
      <c r="F738" t="s">
        <v>216</v>
      </c>
      <c r="G738" t="str">
        <f>""</f>
        <v/>
      </c>
      <c r="H738" t="str">
        <f>" 00"</f>
        <v xml:space="preserve"> 00</v>
      </c>
      <c r="I738">
        <v>0.01</v>
      </c>
      <c r="J738">
        <v>9999999.9900000002</v>
      </c>
      <c r="K738" t="s">
        <v>31</v>
      </c>
      <c r="L738" t="s">
        <v>217</v>
      </c>
      <c r="P738" t="s">
        <v>250</v>
      </c>
      <c r="Q738" t="s">
        <v>250</v>
      </c>
      <c r="R738" t="s">
        <v>31</v>
      </c>
    </row>
    <row r="739" spans="1:18" x14ac:dyDescent="0.25">
      <c r="A739" t="str">
        <f>"90205"</f>
        <v>90205</v>
      </c>
      <c r="B739" t="str">
        <f>"03000"</f>
        <v>03000</v>
      </c>
      <c r="C739" t="str">
        <f>"1500"</f>
        <v>1500</v>
      </c>
      <c r="D739" t="str">
        <f>""</f>
        <v/>
      </c>
      <c r="E739" t="s">
        <v>1153</v>
      </c>
      <c r="F739" t="s">
        <v>216</v>
      </c>
      <c r="G739" t="str">
        <f>""</f>
        <v/>
      </c>
      <c r="H739" t="str">
        <f>" 00"</f>
        <v xml:space="preserve"> 00</v>
      </c>
      <c r="I739">
        <v>0.01</v>
      </c>
      <c r="J739">
        <v>9999999.9900000002</v>
      </c>
      <c r="K739" t="s">
        <v>31</v>
      </c>
      <c r="L739" t="s">
        <v>217</v>
      </c>
      <c r="P739" t="s">
        <v>250</v>
      </c>
      <c r="Q739" t="s">
        <v>250</v>
      </c>
      <c r="R739" t="s">
        <v>31</v>
      </c>
    </row>
    <row r="740" spans="1:18" x14ac:dyDescent="0.25">
      <c r="A740" t="str">
        <f>"91005"</f>
        <v>91005</v>
      </c>
      <c r="B740" t="str">
        <f>"03000"</f>
        <v>03000</v>
      </c>
      <c r="C740" t="str">
        <f>"1500"</f>
        <v>1500</v>
      </c>
      <c r="D740" t="str">
        <f>""</f>
        <v/>
      </c>
      <c r="E740" t="s">
        <v>1154</v>
      </c>
      <c r="F740" t="s">
        <v>216</v>
      </c>
      <c r="G740" t="str">
        <f>""</f>
        <v/>
      </c>
      <c r="H740" t="str">
        <f>" 00"</f>
        <v xml:space="preserve"> 00</v>
      </c>
      <c r="I740">
        <v>0.01</v>
      </c>
      <c r="J740">
        <v>9999999.9900000002</v>
      </c>
      <c r="K740" t="s">
        <v>31</v>
      </c>
      <c r="L740" t="s">
        <v>217</v>
      </c>
      <c r="P740" t="s">
        <v>250</v>
      </c>
      <c r="Q740" t="s">
        <v>250</v>
      </c>
      <c r="R740" t="s">
        <v>31</v>
      </c>
    </row>
    <row r="741" spans="1:18" x14ac:dyDescent="0.25">
      <c r="A741" t="str">
        <f>"91025"</f>
        <v>91025</v>
      </c>
      <c r="B741" t="str">
        <f>"03000"</f>
        <v>03000</v>
      </c>
      <c r="C741" t="str">
        <f>"1500"</f>
        <v>1500</v>
      </c>
      <c r="D741" t="str">
        <f>"91025"</f>
        <v>91025</v>
      </c>
      <c r="E741" t="s">
        <v>1155</v>
      </c>
      <c r="F741" t="s">
        <v>216</v>
      </c>
      <c r="G741" t="str">
        <f>""</f>
        <v/>
      </c>
      <c r="H741" t="str">
        <f>" 00"</f>
        <v xml:space="preserve"> 00</v>
      </c>
      <c r="I741">
        <v>0.01</v>
      </c>
      <c r="J741">
        <v>9999999.9900000002</v>
      </c>
      <c r="K741" t="s">
        <v>31</v>
      </c>
      <c r="L741" t="s">
        <v>217</v>
      </c>
      <c r="P741" t="s">
        <v>250</v>
      </c>
      <c r="Q741" t="s">
        <v>250</v>
      </c>
      <c r="R741" t="s">
        <v>31</v>
      </c>
    </row>
    <row r="742" spans="1:18" x14ac:dyDescent="0.25">
      <c r="A742" t="str">
        <f>"91050"</f>
        <v>91050</v>
      </c>
      <c r="B742" t="str">
        <f>"03140"</f>
        <v>03140</v>
      </c>
      <c r="C742" t="str">
        <f>"1500"</f>
        <v>1500</v>
      </c>
      <c r="D742" t="str">
        <f>""</f>
        <v/>
      </c>
      <c r="E742" t="s">
        <v>1156</v>
      </c>
      <c r="F742" t="s">
        <v>259</v>
      </c>
      <c r="G742" t="str">
        <f>""</f>
        <v/>
      </c>
      <c r="H742" t="str">
        <f>" 00"</f>
        <v xml:space="preserve"> 00</v>
      </c>
      <c r="I742">
        <v>0.01</v>
      </c>
      <c r="J742">
        <v>9999999.9900000002</v>
      </c>
      <c r="K742" t="s">
        <v>31</v>
      </c>
      <c r="L742" t="s">
        <v>217</v>
      </c>
      <c r="P742" t="s">
        <v>250</v>
      </c>
      <c r="Q742" t="s">
        <v>250</v>
      </c>
      <c r="R742" t="s">
        <v>31</v>
      </c>
    </row>
    <row r="743" spans="1:18" x14ac:dyDescent="0.25">
      <c r="A743" t="str">
        <f>"91372"</f>
        <v>91372</v>
      </c>
      <c r="B743" t="str">
        <f>"03140"</f>
        <v>03140</v>
      </c>
      <c r="C743" t="str">
        <f>"1500"</f>
        <v>1500</v>
      </c>
      <c r="D743" t="str">
        <f>"91372"</f>
        <v>91372</v>
      </c>
      <c r="E743" t="s">
        <v>1157</v>
      </c>
      <c r="F743" t="s">
        <v>259</v>
      </c>
      <c r="G743" t="str">
        <f>"GN0091372"</f>
        <v>GN0091372</v>
      </c>
      <c r="H743" t="str">
        <f>" 00"</f>
        <v xml:space="preserve"> 00</v>
      </c>
      <c r="I743">
        <v>0.01</v>
      </c>
      <c r="J743">
        <v>9999999.9900000002</v>
      </c>
      <c r="K743" t="s">
        <v>248</v>
      </c>
      <c r="L743" t="s">
        <v>31</v>
      </c>
      <c r="P743" t="s">
        <v>250</v>
      </c>
      <c r="Q743" t="s">
        <v>250</v>
      </c>
      <c r="R743" t="s">
        <v>251</v>
      </c>
    </row>
    <row r="744" spans="1:18" x14ac:dyDescent="0.25">
      <c r="A744" t="str">
        <f>"91379"</f>
        <v>91379</v>
      </c>
      <c r="B744" t="str">
        <f>"03140"</f>
        <v>03140</v>
      </c>
      <c r="C744" t="str">
        <f>"1930"</f>
        <v>1930</v>
      </c>
      <c r="D744" t="str">
        <f>"91379"</f>
        <v>91379</v>
      </c>
      <c r="E744" t="s">
        <v>1158</v>
      </c>
      <c r="F744" t="s">
        <v>259</v>
      </c>
      <c r="G744" t="str">
        <f>"GN0091379"</f>
        <v>GN0091379</v>
      </c>
      <c r="H744" t="str">
        <f>" 00"</f>
        <v xml:space="preserve"> 00</v>
      </c>
      <c r="I744">
        <v>0.01</v>
      </c>
      <c r="J744">
        <v>9999999.9900000002</v>
      </c>
      <c r="K744" t="s">
        <v>248</v>
      </c>
      <c r="L744" t="s">
        <v>31</v>
      </c>
      <c r="P744" t="s">
        <v>250</v>
      </c>
      <c r="Q744" t="s">
        <v>250</v>
      </c>
      <c r="R744" t="s">
        <v>251</v>
      </c>
    </row>
    <row r="745" spans="1:18" x14ac:dyDescent="0.25">
      <c r="A745" t="str">
        <f>"91404"</f>
        <v>91404</v>
      </c>
      <c r="B745" t="str">
        <f>"03140"</f>
        <v>03140</v>
      </c>
      <c r="C745" t="str">
        <f>"1700"</f>
        <v>1700</v>
      </c>
      <c r="D745" t="str">
        <f>"91404"</f>
        <v>91404</v>
      </c>
      <c r="E745" t="s">
        <v>1159</v>
      </c>
      <c r="F745" t="s">
        <v>259</v>
      </c>
      <c r="G745" t="str">
        <f>"GN0091404"</f>
        <v>GN0091404</v>
      </c>
      <c r="H745" t="str">
        <f>" 00"</f>
        <v xml:space="preserve"> 00</v>
      </c>
      <c r="I745">
        <v>0.01</v>
      </c>
      <c r="J745">
        <v>9999999.9900000002</v>
      </c>
      <c r="K745" t="s">
        <v>248</v>
      </c>
      <c r="L745" t="s">
        <v>31</v>
      </c>
      <c r="P745" t="s">
        <v>250</v>
      </c>
      <c r="Q745" t="s">
        <v>250</v>
      </c>
      <c r="R745" t="s">
        <v>251</v>
      </c>
    </row>
    <row r="746" spans="1:18" x14ac:dyDescent="0.25">
      <c r="A746" t="str">
        <f>"91407"</f>
        <v>91407</v>
      </c>
      <c r="B746" t="str">
        <f>"03140"</f>
        <v>03140</v>
      </c>
      <c r="C746" t="str">
        <f>"1500"</f>
        <v>1500</v>
      </c>
      <c r="D746" t="str">
        <f>"91407"</f>
        <v>91407</v>
      </c>
      <c r="E746" t="s">
        <v>1160</v>
      </c>
      <c r="F746" t="s">
        <v>259</v>
      </c>
      <c r="G746" t="str">
        <f>"GN0091407"</f>
        <v>GN0091407</v>
      </c>
      <c r="H746" t="str">
        <f>" 00"</f>
        <v xml:space="preserve"> 00</v>
      </c>
      <c r="I746">
        <v>0.01</v>
      </c>
      <c r="J746">
        <v>9999999.9900000002</v>
      </c>
      <c r="K746" t="s">
        <v>248</v>
      </c>
      <c r="L746" t="s">
        <v>31</v>
      </c>
      <c r="P746" t="s">
        <v>250</v>
      </c>
      <c r="Q746" t="s">
        <v>250</v>
      </c>
      <c r="R746" t="s">
        <v>251</v>
      </c>
    </row>
    <row r="747" spans="1:18" x14ac:dyDescent="0.25">
      <c r="A747" t="str">
        <f>"91409"</f>
        <v>91409</v>
      </c>
      <c r="B747" t="str">
        <f>"03140"</f>
        <v>03140</v>
      </c>
      <c r="C747" t="str">
        <f>"1500"</f>
        <v>1500</v>
      </c>
      <c r="D747" t="str">
        <f>"91409"</f>
        <v>91409</v>
      </c>
      <c r="E747" t="s">
        <v>1161</v>
      </c>
      <c r="F747" t="s">
        <v>259</v>
      </c>
      <c r="G747" t="str">
        <f>"GN0091409"</f>
        <v>GN0091409</v>
      </c>
      <c r="H747" t="str">
        <f>" 00"</f>
        <v xml:space="preserve"> 00</v>
      </c>
      <c r="I747">
        <v>0.01</v>
      </c>
      <c r="J747">
        <v>9999999.9900000002</v>
      </c>
      <c r="K747" t="s">
        <v>248</v>
      </c>
      <c r="L747" t="s">
        <v>31</v>
      </c>
      <c r="P747" t="s">
        <v>250</v>
      </c>
      <c r="Q747" t="s">
        <v>250</v>
      </c>
      <c r="R747" t="s">
        <v>251</v>
      </c>
    </row>
    <row r="748" spans="1:18" x14ac:dyDescent="0.25">
      <c r="A748" t="str">
        <f>"91410"</f>
        <v>91410</v>
      </c>
      <c r="B748" t="str">
        <f>"03140"</f>
        <v>03140</v>
      </c>
      <c r="C748" t="str">
        <f>"1500"</f>
        <v>1500</v>
      </c>
      <c r="D748" t="str">
        <f>"91410"</f>
        <v>91410</v>
      </c>
      <c r="E748" t="s">
        <v>1162</v>
      </c>
      <c r="F748" t="s">
        <v>259</v>
      </c>
      <c r="G748" t="str">
        <f>"GN0091410"</f>
        <v>GN0091410</v>
      </c>
      <c r="H748" t="str">
        <f>" 00"</f>
        <v xml:space="preserve"> 00</v>
      </c>
      <c r="I748">
        <v>0.01</v>
      </c>
      <c r="J748">
        <v>9999999.9900000002</v>
      </c>
      <c r="K748" t="s">
        <v>248</v>
      </c>
      <c r="L748" t="s">
        <v>31</v>
      </c>
      <c r="P748" t="s">
        <v>250</v>
      </c>
      <c r="Q748" t="s">
        <v>250</v>
      </c>
      <c r="R748" t="s">
        <v>251</v>
      </c>
    </row>
    <row r="749" spans="1:18" x14ac:dyDescent="0.25">
      <c r="A749" t="str">
        <f>"91412"</f>
        <v>91412</v>
      </c>
      <c r="B749" t="str">
        <f>"03140"</f>
        <v>03140</v>
      </c>
      <c r="C749" t="str">
        <f>"1500"</f>
        <v>1500</v>
      </c>
      <c r="D749" t="str">
        <f>"91412"</f>
        <v>91412</v>
      </c>
      <c r="E749" t="s">
        <v>1163</v>
      </c>
      <c r="F749" t="s">
        <v>259</v>
      </c>
      <c r="G749" t="str">
        <f>"GN0091412"</f>
        <v>GN0091412</v>
      </c>
      <c r="H749" t="str">
        <f>" 00"</f>
        <v xml:space="preserve"> 00</v>
      </c>
      <c r="I749">
        <v>0.01</v>
      </c>
      <c r="J749">
        <v>9999999.9900000002</v>
      </c>
      <c r="K749" t="s">
        <v>248</v>
      </c>
      <c r="L749" t="s">
        <v>31</v>
      </c>
      <c r="P749" t="s">
        <v>250</v>
      </c>
      <c r="Q749" t="s">
        <v>250</v>
      </c>
      <c r="R749" t="s">
        <v>1164</v>
      </c>
    </row>
    <row r="750" spans="1:18" x14ac:dyDescent="0.25">
      <c r="A750" t="str">
        <f>"91413"</f>
        <v>91413</v>
      </c>
      <c r="B750" t="str">
        <f>"03140"</f>
        <v>03140</v>
      </c>
      <c r="C750" t="str">
        <f>"1921"</f>
        <v>1921</v>
      </c>
      <c r="D750" t="str">
        <f>"91413"</f>
        <v>91413</v>
      </c>
      <c r="E750" t="s">
        <v>1165</v>
      </c>
      <c r="F750" t="s">
        <v>259</v>
      </c>
      <c r="G750" t="str">
        <f>"GN0091413"</f>
        <v>GN0091413</v>
      </c>
      <c r="H750" t="str">
        <f>" 00"</f>
        <v xml:space="preserve"> 00</v>
      </c>
      <c r="I750">
        <v>0.01</v>
      </c>
      <c r="J750">
        <v>9999999.9900000002</v>
      </c>
      <c r="K750" t="s">
        <v>248</v>
      </c>
      <c r="L750" t="s">
        <v>31</v>
      </c>
      <c r="P750" t="s">
        <v>250</v>
      </c>
      <c r="Q750" t="s">
        <v>250</v>
      </c>
      <c r="R750" t="s">
        <v>248</v>
      </c>
    </row>
    <row r="751" spans="1:18" x14ac:dyDescent="0.25">
      <c r="A751" t="str">
        <f>"91414"</f>
        <v>91414</v>
      </c>
      <c r="B751" t="str">
        <f>"03140"</f>
        <v>03140</v>
      </c>
      <c r="C751" t="str">
        <f>"1500"</f>
        <v>1500</v>
      </c>
      <c r="D751" t="str">
        <f>"91414"</f>
        <v>91414</v>
      </c>
      <c r="E751" t="s">
        <v>1166</v>
      </c>
      <c r="F751" t="s">
        <v>259</v>
      </c>
      <c r="G751" t="str">
        <f>"GN0091414"</f>
        <v>GN0091414</v>
      </c>
      <c r="H751" t="str">
        <f>" 00"</f>
        <v xml:space="preserve"> 00</v>
      </c>
      <c r="I751">
        <v>0.01</v>
      </c>
      <c r="J751">
        <v>9999999.9900000002</v>
      </c>
      <c r="K751" t="s">
        <v>248</v>
      </c>
      <c r="L751" t="s">
        <v>31</v>
      </c>
      <c r="P751" t="s">
        <v>250</v>
      </c>
      <c r="Q751" t="s">
        <v>250</v>
      </c>
      <c r="R751" t="s">
        <v>1164</v>
      </c>
    </row>
    <row r="752" spans="1:18" x14ac:dyDescent="0.25">
      <c r="A752" t="str">
        <f>"91415"</f>
        <v>91415</v>
      </c>
      <c r="B752" t="str">
        <f>"03140"</f>
        <v>03140</v>
      </c>
      <c r="C752" t="str">
        <f>"1500"</f>
        <v>1500</v>
      </c>
      <c r="D752" t="str">
        <f>"91415"</f>
        <v>91415</v>
      </c>
      <c r="E752" t="s">
        <v>1167</v>
      </c>
      <c r="F752" t="s">
        <v>259</v>
      </c>
      <c r="G752" t="str">
        <f>"GN0091415"</f>
        <v>GN0091415</v>
      </c>
      <c r="H752" t="str">
        <f>" 00"</f>
        <v xml:space="preserve"> 00</v>
      </c>
      <c r="I752">
        <v>0.01</v>
      </c>
      <c r="J752">
        <v>9999999.9900000002</v>
      </c>
      <c r="K752" t="s">
        <v>248</v>
      </c>
      <c r="L752" t="s">
        <v>31</v>
      </c>
      <c r="P752" t="s">
        <v>250</v>
      </c>
      <c r="Q752" t="s">
        <v>250</v>
      </c>
      <c r="R752" t="s">
        <v>1164</v>
      </c>
    </row>
    <row r="753" spans="1:18" x14ac:dyDescent="0.25">
      <c r="A753" t="str">
        <f>"91416"</f>
        <v>91416</v>
      </c>
      <c r="B753" t="str">
        <f>"03140"</f>
        <v>03140</v>
      </c>
      <c r="C753" t="str">
        <f>"1921"</f>
        <v>1921</v>
      </c>
      <c r="D753" t="str">
        <f>"91416"</f>
        <v>91416</v>
      </c>
      <c r="E753" t="s">
        <v>1168</v>
      </c>
      <c r="F753" t="s">
        <v>259</v>
      </c>
      <c r="G753" t="str">
        <f>"GN0091416"</f>
        <v>GN0091416</v>
      </c>
      <c r="H753" t="str">
        <f>" 00"</f>
        <v xml:space="preserve"> 00</v>
      </c>
      <c r="I753">
        <v>0.01</v>
      </c>
      <c r="J753">
        <v>9999999.9900000002</v>
      </c>
      <c r="K753" t="s">
        <v>248</v>
      </c>
      <c r="L753" t="s">
        <v>31</v>
      </c>
      <c r="P753" t="s">
        <v>250</v>
      </c>
      <c r="Q753" t="s">
        <v>250</v>
      </c>
      <c r="R753" t="s">
        <v>251</v>
      </c>
    </row>
    <row r="754" spans="1:18" x14ac:dyDescent="0.25">
      <c r="A754" t="str">
        <f>"92155"</f>
        <v>92155</v>
      </c>
      <c r="B754" t="str">
        <f>"03050"</f>
        <v>03050</v>
      </c>
      <c r="C754" t="str">
        <f>"1500"</f>
        <v>1500</v>
      </c>
      <c r="D754" t="str">
        <f>"92155"</f>
        <v>92155</v>
      </c>
      <c r="E754" t="s">
        <v>1169</v>
      </c>
      <c r="F754" t="s">
        <v>229</v>
      </c>
      <c r="G754" t="str">
        <f>""</f>
        <v/>
      </c>
      <c r="H754" t="str">
        <f>" 00"</f>
        <v xml:space="preserve"> 00</v>
      </c>
      <c r="I754">
        <v>0.01</v>
      </c>
      <c r="J754">
        <v>9999999.9900000002</v>
      </c>
      <c r="K754" t="s">
        <v>217</v>
      </c>
      <c r="P754" t="s">
        <v>250</v>
      </c>
      <c r="Q754" t="s">
        <v>250</v>
      </c>
      <c r="R754" t="s">
        <v>231</v>
      </c>
    </row>
    <row r="755" spans="1:18" x14ac:dyDescent="0.25">
      <c r="A755" t="str">
        <f>"92157"</f>
        <v>92157</v>
      </c>
      <c r="B755" t="str">
        <f>"03140"</f>
        <v>03140</v>
      </c>
      <c r="C755" t="str">
        <f>"1500"</f>
        <v>1500</v>
      </c>
      <c r="D755" t="str">
        <f>"92157"</f>
        <v>92157</v>
      </c>
      <c r="E755" t="s">
        <v>1170</v>
      </c>
      <c r="F755" t="s">
        <v>259</v>
      </c>
      <c r="G755" t="str">
        <f>"GN0092157"</f>
        <v>GN0092157</v>
      </c>
      <c r="H755" t="str">
        <f>" 00"</f>
        <v xml:space="preserve"> 00</v>
      </c>
      <c r="I755">
        <v>0.01</v>
      </c>
      <c r="J755">
        <v>9999999.9900000002</v>
      </c>
      <c r="K755" t="s">
        <v>248</v>
      </c>
      <c r="L755" t="s">
        <v>31</v>
      </c>
      <c r="O755" t="s">
        <v>1171</v>
      </c>
      <c r="P755" t="s">
        <v>250</v>
      </c>
      <c r="Q755" t="s">
        <v>250</v>
      </c>
      <c r="R755" t="s">
        <v>251</v>
      </c>
    </row>
    <row r="756" spans="1:18" x14ac:dyDescent="0.25">
      <c r="A756" t="str">
        <f>"92158"</f>
        <v>92158</v>
      </c>
      <c r="B756" t="str">
        <f>"03140"</f>
        <v>03140</v>
      </c>
      <c r="C756" t="str">
        <f>"1930"</f>
        <v>1930</v>
      </c>
      <c r="D756" t="str">
        <f>"92158"</f>
        <v>92158</v>
      </c>
      <c r="E756" t="s">
        <v>1172</v>
      </c>
      <c r="F756" t="s">
        <v>259</v>
      </c>
      <c r="G756" t="str">
        <f>"GN0092158"</f>
        <v>GN0092158</v>
      </c>
      <c r="H756" t="str">
        <f>" 00"</f>
        <v xml:space="preserve"> 00</v>
      </c>
      <c r="I756">
        <v>0.01</v>
      </c>
      <c r="J756">
        <v>9999999.9900000002</v>
      </c>
      <c r="K756" t="s">
        <v>248</v>
      </c>
      <c r="L756" t="s">
        <v>31</v>
      </c>
      <c r="P756" t="s">
        <v>250</v>
      </c>
      <c r="Q756" t="s">
        <v>250</v>
      </c>
      <c r="R756" t="s">
        <v>251</v>
      </c>
    </row>
    <row r="757" spans="1:18" x14ac:dyDescent="0.25">
      <c r="A757" t="str">
        <f>"92159"</f>
        <v>92159</v>
      </c>
      <c r="B757" t="str">
        <f>"03140"</f>
        <v>03140</v>
      </c>
      <c r="C757" t="str">
        <f>"1500"</f>
        <v>1500</v>
      </c>
      <c r="D757" t="str">
        <f>"92159"</f>
        <v>92159</v>
      </c>
      <c r="E757" t="s">
        <v>1173</v>
      </c>
      <c r="F757" t="s">
        <v>259</v>
      </c>
      <c r="G757" t="str">
        <f>"GN0092159"</f>
        <v>GN0092159</v>
      </c>
      <c r="H757" t="str">
        <f>" 00"</f>
        <v xml:space="preserve"> 00</v>
      </c>
      <c r="I757">
        <v>0.01</v>
      </c>
      <c r="J757">
        <v>9999999.9900000002</v>
      </c>
      <c r="K757" t="s">
        <v>248</v>
      </c>
      <c r="L757" t="s">
        <v>31</v>
      </c>
      <c r="P757" t="s">
        <v>250</v>
      </c>
      <c r="Q757" t="s">
        <v>250</v>
      </c>
      <c r="R757" t="s">
        <v>251</v>
      </c>
    </row>
    <row r="758" spans="1:18" x14ac:dyDescent="0.25">
      <c r="A758" t="str">
        <f>"92232"</f>
        <v>92232</v>
      </c>
      <c r="B758" t="str">
        <f>"03140"</f>
        <v>03140</v>
      </c>
      <c r="C758" t="str">
        <f>"1500"</f>
        <v>1500</v>
      </c>
      <c r="D758" t="str">
        <f>"92232"</f>
        <v>92232</v>
      </c>
      <c r="E758" t="s">
        <v>1174</v>
      </c>
      <c r="F758" t="s">
        <v>259</v>
      </c>
      <c r="G758" t="str">
        <f>"GN0092232"</f>
        <v>GN0092232</v>
      </c>
      <c r="H758" t="str">
        <f>" 00"</f>
        <v xml:space="preserve"> 00</v>
      </c>
      <c r="I758">
        <v>0.01</v>
      </c>
      <c r="J758">
        <v>9999999.9900000002</v>
      </c>
      <c r="K758" t="s">
        <v>248</v>
      </c>
      <c r="L758" t="s">
        <v>31</v>
      </c>
      <c r="P758" t="s">
        <v>250</v>
      </c>
      <c r="Q758" t="s">
        <v>250</v>
      </c>
      <c r="R758" t="s">
        <v>1164</v>
      </c>
    </row>
    <row r="759" spans="1:18" x14ac:dyDescent="0.25">
      <c r="A759" t="str">
        <f>"93005"</f>
        <v>93005</v>
      </c>
      <c r="B759" t="str">
        <f>"03000"</f>
        <v>03000</v>
      </c>
      <c r="C759" t="str">
        <f>"1500"</f>
        <v>1500</v>
      </c>
      <c r="D759" t="str">
        <f>"93005"</f>
        <v>93005</v>
      </c>
      <c r="E759" t="s">
        <v>1175</v>
      </c>
      <c r="F759" t="s">
        <v>216</v>
      </c>
      <c r="G759" t="str">
        <f>""</f>
        <v/>
      </c>
      <c r="H759" t="str">
        <f>" 00"</f>
        <v xml:space="preserve"> 00</v>
      </c>
      <c r="I759">
        <v>0.01</v>
      </c>
      <c r="J759">
        <v>9999999.9900000002</v>
      </c>
      <c r="K759" t="s">
        <v>31</v>
      </c>
      <c r="L759" t="s">
        <v>217</v>
      </c>
      <c r="P759" t="s">
        <v>250</v>
      </c>
      <c r="Q759" t="s">
        <v>250</v>
      </c>
      <c r="R759" t="s">
        <v>31</v>
      </c>
    </row>
    <row r="760" spans="1:18" x14ac:dyDescent="0.25">
      <c r="A760" t="str">
        <f>"93178"</f>
        <v>93178</v>
      </c>
      <c r="B760" t="str">
        <f>"03140"</f>
        <v>03140</v>
      </c>
      <c r="C760" t="str">
        <f>"1500"</f>
        <v>1500</v>
      </c>
      <c r="D760" t="str">
        <f>"93178"</f>
        <v>93178</v>
      </c>
      <c r="E760" t="s">
        <v>1176</v>
      </c>
      <c r="F760" t="s">
        <v>259</v>
      </c>
      <c r="G760" t="str">
        <f>"GN0093178"</f>
        <v>GN0093178</v>
      </c>
      <c r="H760" t="str">
        <f>" 00"</f>
        <v xml:space="preserve"> 00</v>
      </c>
      <c r="I760">
        <v>0.01</v>
      </c>
      <c r="J760">
        <v>9999999.9900000002</v>
      </c>
      <c r="K760" t="s">
        <v>248</v>
      </c>
      <c r="L760" t="s">
        <v>31</v>
      </c>
      <c r="P760" t="s">
        <v>250</v>
      </c>
      <c r="Q760" t="s">
        <v>250</v>
      </c>
      <c r="R760" t="s">
        <v>251</v>
      </c>
    </row>
    <row r="761" spans="1:18" x14ac:dyDescent="0.25">
      <c r="A761" t="str">
        <f>"93179"</f>
        <v>93179</v>
      </c>
      <c r="B761" t="str">
        <f>"03140"</f>
        <v>03140</v>
      </c>
      <c r="C761" t="str">
        <f>"1500"</f>
        <v>1500</v>
      </c>
      <c r="D761" t="str">
        <f>"93179"</f>
        <v>93179</v>
      </c>
      <c r="E761" t="s">
        <v>1177</v>
      </c>
      <c r="F761" t="s">
        <v>259</v>
      </c>
      <c r="G761" t="str">
        <f>"GN0093179"</f>
        <v>GN0093179</v>
      </c>
      <c r="H761" t="str">
        <f>" 00"</f>
        <v xml:space="preserve"> 00</v>
      </c>
      <c r="I761">
        <v>0.01</v>
      </c>
      <c r="J761">
        <v>9999999.9900000002</v>
      </c>
      <c r="K761" t="s">
        <v>248</v>
      </c>
      <c r="L761" t="s">
        <v>31</v>
      </c>
      <c r="P761" t="s">
        <v>250</v>
      </c>
      <c r="Q761" t="s">
        <v>250</v>
      </c>
      <c r="R761" t="s">
        <v>251</v>
      </c>
    </row>
    <row r="762" spans="1:18" x14ac:dyDescent="0.25">
      <c r="A762" t="str">
        <f>"93181"</f>
        <v>93181</v>
      </c>
      <c r="B762" t="str">
        <f>"03140"</f>
        <v>03140</v>
      </c>
      <c r="C762" t="str">
        <f>"1500"</f>
        <v>1500</v>
      </c>
      <c r="D762" t="str">
        <f>"93181"</f>
        <v>93181</v>
      </c>
      <c r="E762" t="s">
        <v>1178</v>
      </c>
      <c r="F762" t="s">
        <v>259</v>
      </c>
      <c r="G762" t="str">
        <f>"GN0093181"</f>
        <v>GN0093181</v>
      </c>
      <c r="H762" t="str">
        <f>" 00"</f>
        <v xml:space="preserve"> 00</v>
      </c>
      <c r="I762">
        <v>0.01</v>
      </c>
      <c r="J762">
        <v>9999999.9900000002</v>
      </c>
      <c r="K762" t="s">
        <v>248</v>
      </c>
      <c r="L762" t="s">
        <v>31</v>
      </c>
      <c r="P762" t="s">
        <v>250</v>
      </c>
      <c r="Q762" t="s">
        <v>250</v>
      </c>
      <c r="R762" t="s">
        <v>1179</v>
      </c>
    </row>
    <row r="763" spans="1:18" x14ac:dyDescent="0.25">
      <c r="A763" t="str">
        <f>"93182"</f>
        <v>93182</v>
      </c>
      <c r="B763" t="str">
        <f>"03140"</f>
        <v>03140</v>
      </c>
      <c r="C763" t="str">
        <f>"1500"</f>
        <v>1500</v>
      </c>
      <c r="D763" t="str">
        <f>"93182"</f>
        <v>93182</v>
      </c>
      <c r="E763" t="s">
        <v>1180</v>
      </c>
      <c r="F763" t="s">
        <v>259</v>
      </c>
      <c r="G763" t="str">
        <f>"GN0093182"</f>
        <v>GN0093182</v>
      </c>
      <c r="H763" t="str">
        <f>" 00"</f>
        <v xml:space="preserve"> 00</v>
      </c>
      <c r="I763">
        <v>0.01</v>
      </c>
      <c r="J763">
        <v>9999999.9900000002</v>
      </c>
      <c r="K763" t="s">
        <v>248</v>
      </c>
      <c r="L763" t="s">
        <v>31</v>
      </c>
      <c r="P763" t="s">
        <v>250</v>
      </c>
      <c r="Q763" t="s">
        <v>250</v>
      </c>
      <c r="R763" t="s">
        <v>248</v>
      </c>
    </row>
    <row r="764" spans="1:18" x14ac:dyDescent="0.25">
      <c r="A764" t="str">
        <f>"93183"</f>
        <v>93183</v>
      </c>
      <c r="B764" t="str">
        <f>"03140"</f>
        <v>03140</v>
      </c>
      <c r="C764" t="str">
        <f>"1500"</f>
        <v>1500</v>
      </c>
      <c r="D764" t="str">
        <f>"93183"</f>
        <v>93183</v>
      </c>
      <c r="E764" t="s">
        <v>1181</v>
      </c>
      <c r="F764" t="s">
        <v>259</v>
      </c>
      <c r="G764" t="str">
        <f>"GN0093183"</f>
        <v>GN0093183</v>
      </c>
      <c r="H764" t="str">
        <f>" 00"</f>
        <v xml:space="preserve"> 00</v>
      </c>
      <c r="I764">
        <v>0.01</v>
      </c>
      <c r="J764">
        <v>9999999.9900000002</v>
      </c>
      <c r="K764" t="s">
        <v>248</v>
      </c>
      <c r="L764" t="s">
        <v>31</v>
      </c>
      <c r="P764" t="s">
        <v>250</v>
      </c>
      <c r="Q764" t="s">
        <v>250</v>
      </c>
      <c r="R764" t="s">
        <v>249</v>
      </c>
    </row>
    <row r="765" spans="1:18" x14ac:dyDescent="0.25">
      <c r="A765" t="str">
        <f>"93184"</f>
        <v>93184</v>
      </c>
      <c r="B765" t="str">
        <f>"03140"</f>
        <v>03140</v>
      </c>
      <c r="C765" t="str">
        <f>"1500"</f>
        <v>1500</v>
      </c>
      <c r="D765" t="str">
        <f>"93184"</f>
        <v>93184</v>
      </c>
      <c r="E765" t="s">
        <v>1182</v>
      </c>
      <c r="F765" t="s">
        <v>259</v>
      </c>
      <c r="G765" t="str">
        <f>"GN0093184"</f>
        <v>GN0093184</v>
      </c>
      <c r="H765" t="str">
        <f>" 00"</f>
        <v xml:space="preserve"> 00</v>
      </c>
      <c r="I765">
        <v>0.01</v>
      </c>
      <c r="J765">
        <v>9999999.9900000002</v>
      </c>
      <c r="K765" t="s">
        <v>248</v>
      </c>
      <c r="L765" t="s">
        <v>31</v>
      </c>
      <c r="P765" t="s">
        <v>250</v>
      </c>
      <c r="Q765" t="s">
        <v>250</v>
      </c>
      <c r="R765" t="s">
        <v>248</v>
      </c>
    </row>
    <row r="766" spans="1:18" x14ac:dyDescent="0.25">
      <c r="A766" t="str">
        <f>"93185"</f>
        <v>93185</v>
      </c>
      <c r="B766" t="str">
        <f>"03140"</f>
        <v>03140</v>
      </c>
      <c r="C766" t="str">
        <f>"1500"</f>
        <v>1500</v>
      </c>
      <c r="D766" t="str">
        <f>"93185"</f>
        <v>93185</v>
      </c>
      <c r="E766" t="s">
        <v>1183</v>
      </c>
      <c r="F766" t="s">
        <v>259</v>
      </c>
      <c r="G766" t="str">
        <f>"GN0093185"</f>
        <v>GN0093185</v>
      </c>
      <c r="H766" t="str">
        <f>" 00"</f>
        <v xml:space="preserve"> 00</v>
      </c>
      <c r="I766">
        <v>0.01</v>
      </c>
      <c r="J766">
        <v>9999999.9900000002</v>
      </c>
      <c r="K766" t="s">
        <v>248</v>
      </c>
      <c r="L766" t="s">
        <v>31</v>
      </c>
      <c r="P766" t="s">
        <v>250</v>
      </c>
      <c r="Q766" t="s">
        <v>250</v>
      </c>
      <c r="R766" t="s">
        <v>251</v>
      </c>
    </row>
    <row r="767" spans="1:18" x14ac:dyDescent="0.25">
      <c r="A767" t="str">
        <f>"93186"</f>
        <v>93186</v>
      </c>
      <c r="B767" t="str">
        <f>"03140"</f>
        <v>03140</v>
      </c>
      <c r="C767" t="str">
        <f>"1500"</f>
        <v>1500</v>
      </c>
      <c r="D767" t="str">
        <f>""</f>
        <v/>
      </c>
      <c r="E767" t="s">
        <v>1184</v>
      </c>
      <c r="F767" t="s">
        <v>259</v>
      </c>
      <c r="G767" t="str">
        <f>"GN0093186"</f>
        <v>GN0093186</v>
      </c>
      <c r="H767" t="str">
        <f>" 00"</f>
        <v xml:space="preserve"> 00</v>
      </c>
      <c r="I767">
        <v>0.01</v>
      </c>
      <c r="J767">
        <v>9999999.9900000002</v>
      </c>
      <c r="K767" t="s">
        <v>248</v>
      </c>
      <c r="L767" t="s">
        <v>31</v>
      </c>
      <c r="P767" t="s">
        <v>250</v>
      </c>
      <c r="Q767" t="s">
        <v>250</v>
      </c>
      <c r="R767" t="s">
        <v>251</v>
      </c>
    </row>
    <row r="768" spans="1:18" x14ac:dyDescent="0.25">
      <c r="A768" t="str">
        <f>"93187"</f>
        <v>93187</v>
      </c>
      <c r="B768" t="str">
        <f>"03140"</f>
        <v>03140</v>
      </c>
      <c r="C768" t="str">
        <f>"1500"</f>
        <v>1500</v>
      </c>
      <c r="D768" t="str">
        <f>"93187"</f>
        <v>93187</v>
      </c>
      <c r="E768" t="s">
        <v>1185</v>
      </c>
      <c r="F768" t="s">
        <v>259</v>
      </c>
      <c r="G768" t="str">
        <f>"GN0093187"</f>
        <v>GN0093187</v>
      </c>
      <c r="H768" t="str">
        <f>" 00"</f>
        <v xml:space="preserve"> 00</v>
      </c>
      <c r="I768">
        <v>0.01</v>
      </c>
      <c r="J768">
        <v>9999999.9900000002</v>
      </c>
      <c r="K768" t="s">
        <v>248</v>
      </c>
      <c r="L768" t="s">
        <v>31</v>
      </c>
      <c r="P768" t="s">
        <v>250</v>
      </c>
      <c r="Q768" t="s">
        <v>250</v>
      </c>
      <c r="R768" t="s">
        <v>251</v>
      </c>
    </row>
    <row r="769" spans="1:18" x14ac:dyDescent="0.25">
      <c r="A769" t="str">
        <f>"93188"</f>
        <v>93188</v>
      </c>
      <c r="B769" t="str">
        <f>"03140"</f>
        <v>03140</v>
      </c>
      <c r="C769" t="str">
        <f>"1500"</f>
        <v>1500</v>
      </c>
      <c r="D769" t="str">
        <f>"93188"</f>
        <v>93188</v>
      </c>
      <c r="E769" t="s">
        <v>1186</v>
      </c>
      <c r="F769" t="s">
        <v>259</v>
      </c>
      <c r="G769" t="str">
        <f>"GN0093188"</f>
        <v>GN0093188</v>
      </c>
      <c r="H769" t="str">
        <f>" 00"</f>
        <v xml:space="preserve"> 00</v>
      </c>
      <c r="I769">
        <v>0.01</v>
      </c>
      <c r="J769">
        <v>9999999.9900000002</v>
      </c>
      <c r="K769" t="s">
        <v>248</v>
      </c>
      <c r="L769" t="s">
        <v>31</v>
      </c>
      <c r="P769" t="s">
        <v>250</v>
      </c>
      <c r="Q769" t="s">
        <v>250</v>
      </c>
      <c r="R769" t="s">
        <v>251</v>
      </c>
    </row>
    <row r="770" spans="1:18" x14ac:dyDescent="0.25">
      <c r="A770" t="str">
        <f>"93189"</f>
        <v>93189</v>
      </c>
      <c r="B770" t="str">
        <f>"03140"</f>
        <v>03140</v>
      </c>
      <c r="C770" t="str">
        <f>"1500"</f>
        <v>1500</v>
      </c>
      <c r="D770" t="str">
        <f>"93189"</f>
        <v>93189</v>
      </c>
      <c r="E770" t="s">
        <v>1187</v>
      </c>
      <c r="F770" t="s">
        <v>259</v>
      </c>
      <c r="G770" t="str">
        <f>"GN0093189"</f>
        <v>GN0093189</v>
      </c>
      <c r="H770" t="str">
        <f>" 00"</f>
        <v xml:space="preserve"> 00</v>
      </c>
      <c r="I770">
        <v>0.01</v>
      </c>
      <c r="J770">
        <v>9999999.9900000002</v>
      </c>
      <c r="K770" t="s">
        <v>248</v>
      </c>
      <c r="L770" t="s">
        <v>31</v>
      </c>
      <c r="P770" t="s">
        <v>250</v>
      </c>
      <c r="Q770" t="s">
        <v>250</v>
      </c>
      <c r="R770" t="s">
        <v>251</v>
      </c>
    </row>
    <row r="771" spans="1:18" x14ac:dyDescent="0.25">
      <c r="A771" t="str">
        <f>"94041"</f>
        <v>94041</v>
      </c>
      <c r="B771" t="str">
        <f>"03050"</f>
        <v>03050</v>
      </c>
      <c r="C771" t="str">
        <f>"2100"</f>
        <v>2100</v>
      </c>
      <c r="D771" t="str">
        <f>"94041"</f>
        <v>94041</v>
      </c>
      <c r="E771" t="s">
        <v>1188</v>
      </c>
      <c r="F771" t="s">
        <v>229</v>
      </c>
      <c r="G771" t="str">
        <f>""</f>
        <v/>
      </c>
      <c r="H771" t="str">
        <f>" 00"</f>
        <v xml:space="preserve"> 00</v>
      </c>
      <c r="I771">
        <v>0.01</v>
      </c>
      <c r="J771">
        <v>9999999.9900000002</v>
      </c>
      <c r="K771" t="s">
        <v>217</v>
      </c>
      <c r="P771" t="s">
        <v>250</v>
      </c>
      <c r="Q771" t="s">
        <v>250</v>
      </c>
      <c r="R771" t="s">
        <v>231</v>
      </c>
    </row>
    <row r="772" spans="1:18" x14ac:dyDescent="0.25">
      <c r="A772" t="str">
        <f>"94042"</f>
        <v>94042</v>
      </c>
      <c r="B772" t="str">
        <f>"03050"</f>
        <v>03050</v>
      </c>
      <c r="C772" t="str">
        <f>"2100"</f>
        <v>2100</v>
      </c>
      <c r="D772" t="str">
        <f>"94042"</f>
        <v>94042</v>
      </c>
      <c r="E772" t="s">
        <v>1189</v>
      </c>
      <c r="F772" t="s">
        <v>229</v>
      </c>
      <c r="G772" t="str">
        <f>""</f>
        <v/>
      </c>
      <c r="H772" t="str">
        <f>" 00"</f>
        <v xml:space="preserve"> 00</v>
      </c>
      <c r="I772">
        <v>0.01</v>
      </c>
      <c r="J772">
        <v>9999999.9900000002</v>
      </c>
      <c r="K772" t="s">
        <v>217</v>
      </c>
      <c r="P772" t="s">
        <v>250</v>
      </c>
      <c r="Q772" t="s">
        <v>250</v>
      </c>
      <c r="R772" t="s">
        <v>231</v>
      </c>
    </row>
    <row r="773" spans="1:18" x14ac:dyDescent="0.25">
      <c r="A773" t="str">
        <f>"94043"</f>
        <v>94043</v>
      </c>
      <c r="B773" t="str">
        <f>"03050"</f>
        <v>03050</v>
      </c>
      <c r="C773" t="str">
        <f>"2100"</f>
        <v>2100</v>
      </c>
      <c r="D773" t="str">
        <f>"94043"</f>
        <v>94043</v>
      </c>
      <c r="E773" t="s">
        <v>1190</v>
      </c>
      <c r="F773" t="s">
        <v>229</v>
      </c>
      <c r="G773" t="str">
        <f>""</f>
        <v/>
      </c>
      <c r="H773" t="str">
        <f>" 00"</f>
        <v xml:space="preserve"> 00</v>
      </c>
      <c r="I773">
        <v>0.01</v>
      </c>
      <c r="J773">
        <v>9999999.9900000002</v>
      </c>
      <c r="K773" t="s">
        <v>217</v>
      </c>
      <c r="P773" t="s">
        <v>250</v>
      </c>
      <c r="Q773" t="s">
        <v>250</v>
      </c>
      <c r="R773" t="s">
        <v>231</v>
      </c>
    </row>
    <row r="774" spans="1:18" x14ac:dyDescent="0.25">
      <c r="A774" t="str">
        <f>"94045"</f>
        <v>94045</v>
      </c>
      <c r="B774" t="str">
        <f>"03050"</f>
        <v>03050</v>
      </c>
      <c r="C774" t="str">
        <f>"2100"</f>
        <v>2100</v>
      </c>
      <c r="D774" t="str">
        <f>"94045"</f>
        <v>94045</v>
      </c>
      <c r="E774" t="s">
        <v>1191</v>
      </c>
      <c r="F774" t="s">
        <v>229</v>
      </c>
      <c r="G774" t="str">
        <f>""</f>
        <v/>
      </c>
      <c r="H774" t="str">
        <f>" 00"</f>
        <v xml:space="preserve"> 00</v>
      </c>
      <c r="I774">
        <v>0.01</v>
      </c>
      <c r="J774">
        <v>9999999.9900000002</v>
      </c>
      <c r="K774" t="s">
        <v>217</v>
      </c>
      <c r="P774" t="s">
        <v>250</v>
      </c>
      <c r="Q774" t="s">
        <v>250</v>
      </c>
      <c r="R774" t="s">
        <v>231</v>
      </c>
    </row>
    <row r="775" spans="1:18" x14ac:dyDescent="0.25">
      <c r="A775" t="str">
        <f>"94046"</f>
        <v>94046</v>
      </c>
      <c r="B775" t="str">
        <f>"03050"</f>
        <v>03050</v>
      </c>
      <c r="C775" t="str">
        <f>"2100"</f>
        <v>2100</v>
      </c>
      <c r="D775" t="str">
        <f>"94046"</f>
        <v>94046</v>
      </c>
      <c r="E775" t="s">
        <v>1192</v>
      </c>
      <c r="F775" t="s">
        <v>229</v>
      </c>
      <c r="G775" t="str">
        <f>""</f>
        <v/>
      </c>
      <c r="H775" t="str">
        <f>" 00"</f>
        <v xml:space="preserve"> 00</v>
      </c>
      <c r="I775">
        <v>0.01</v>
      </c>
      <c r="J775">
        <v>9999999.9900000002</v>
      </c>
      <c r="K775" t="s">
        <v>217</v>
      </c>
      <c r="P775" t="s">
        <v>250</v>
      </c>
      <c r="Q775" t="s">
        <v>250</v>
      </c>
      <c r="R775" t="s">
        <v>231</v>
      </c>
    </row>
    <row r="776" spans="1:18" x14ac:dyDescent="0.25">
      <c r="A776" t="str">
        <f>"94225"</f>
        <v>94225</v>
      </c>
      <c r="B776" t="str">
        <f>"03050"</f>
        <v>03050</v>
      </c>
      <c r="C776" t="str">
        <f>"2100"</f>
        <v>2100</v>
      </c>
      <c r="D776" t="str">
        <f>"94225"</f>
        <v>94225</v>
      </c>
      <c r="E776" t="s">
        <v>1193</v>
      </c>
      <c r="F776" t="s">
        <v>229</v>
      </c>
      <c r="G776" t="str">
        <f>""</f>
        <v/>
      </c>
      <c r="H776" t="str">
        <f>" 00"</f>
        <v xml:space="preserve"> 00</v>
      </c>
      <c r="I776">
        <v>0.01</v>
      </c>
      <c r="J776">
        <v>9999999.9900000002</v>
      </c>
      <c r="K776" t="s">
        <v>217</v>
      </c>
      <c r="P776" t="s">
        <v>250</v>
      </c>
      <c r="Q776" t="s">
        <v>250</v>
      </c>
      <c r="R776" t="s">
        <v>231</v>
      </c>
    </row>
    <row r="777" spans="1:18" x14ac:dyDescent="0.25">
      <c r="A777" t="str">
        <f>"95005"</f>
        <v>95005</v>
      </c>
      <c r="B777" t="str">
        <f>"03000"</f>
        <v>03000</v>
      </c>
      <c r="C777" t="str">
        <f>"1500"</f>
        <v>1500</v>
      </c>
      <c r="D777" t="str">
        <f>""</f>
        <v/>
      </c>
      <c r="E777" t="s">
        <v>1194</v>
      </c>
      <c r="F777" t="s">
        <v>216</v>
      </c>
      <c r="G777" t="str">
        <f>""</f>
        <v/>
      </c>
      <c r="H777" t="str">
        <f>" 00"</f>
        <v xml:space="preserve"> 00</v>
      </c>
      <c r="I777">
        <v>0.01</v>
      </c>
      <c r="J777">
        <v>9999999.9900000002</v>
      </c>
      <c r="K777" t="s">
        <v>31</v>
      </c>
      <c r="L777" t="s">
        <v>217</v>
      </c>
      <c r="P777" t="s">
        <v>250</v>
      </c>
      <c r="Q777" t="s">
        <v>250</v>
      </c>
      <c r="R777" t="s">
        <v>31</v>
      </c>
    </row>
    <row r="778" spans="1:18" x14ac:dyDescent="0.25">
      <c r="A778" t="str">
        <f>"95010"</f>
        <v>95010</v>
      </c>
      <c r="B778" t="str">
        <f>"03000"</f>
        <v>03000</v>
      </c>
      <c r="C778" t="str">
        <f>"1500"</f>
        <v>1500</v>
      </c>
      <c r="D778" t="str">
        <f>""</f>
        <v/>
      </c>
      <c r="E778" t="s">
        <v>1195</v>
      </c>
      <c r="F778" t="s">
        <v>216</v>
      </c>
      <c r="G778" t="str">
        <f>""</f>
        <v/>
      </c>
      <c r="H778" t="str">
        <f>" 00"</f>
        <v xml:space="preserve"> 00</v>
      </c>
      <c r="I778">
        <v>0.01</v>
      </c>
      <c r="J778">
        <v>9999999.9900000002</v>
      </c>
      <c r="K778" t="s">
        <v>31</v>
      </c>
      <c r="L778" t="s">
        <v>217</v>
      </c>
      <c r="P778" t="s">
        <v>250</v>
      </c>
      <c r="Q778" t="s">
        <v>250</v>
      </c>
      <c r="R778" t="s">
        <v>31</v>
      </c>
    </row>
    <row r="779" spans="1:18" x14ac:dyDescent="0.25">
      <c r="A779" t="str">
        <f>"95011"</f>
        <v>95011</v>
      </c>
      <c r="B779" t="str">
        <f>"03000"</f>
        <v>03000</v>
      </c>
      <c r="C779" t="str">
        <f>"1500"</f>
        <v>1500</v>
      </c>
      <c r="D779" t="str">
        <f>""</f>
        <v/>
      </c>
      <c r="E779" t="s">
        <v>1196</v>
      </c>
      <c r="F779" t="s">
        <v>216</v>
      </c>
      <c r="G779" t="str">
        <f>""</f>
        <v/>
      </c>
      <c r="H779" t="str">
        <f>" 00"</f>
        <v xml:space="preserve"> 00</v>
      </c>
      <c r="I779">
        <v>0.01</v>
      </c>
      <c r="J779">
        <v>9999999.9900000002</v>
      </c>
      <c r="K779" t="s">
        <v>31</v>
      </c>
      <c r="L779" t="s">
        <v>217</v>
      </c>
      <c r="P779" t="s">
        <v>250</v>
      </c>
      <c r="Q779" t="s">
        <v>250</v>
      </c>
      <c r="R779" t="s">
        <v>31</v>
      </c>
    </row>
    <row r="780" spans="1:18" x14ac:dyDescent="0.25">
      <c r="A780" t="str">
        <f>"95015"</f>
        <v>95015</v>
      </c>
      <c r="B780" t="str">
        <f>"03000"</f>
        <v>03000</v>
      </c>
      <c r="C780" t="str">
        <f>"1500"</f>
        <v>1500</v>
      </c>
      <c r="D780" t="str">
        <f>""</f>
        <v/>
      </c>
      <c r="E780" t="s">
        <v>1197</v>
      </c>
      <c r="F780" t="s">
        <v>216</v>
      </c>
      <c r="G780" t="str">
        <f>""</f>
        <v/>
      </c>
      <c r="H780" t="str">
        <f>" 00"</f>
        <v xml:space="preserve"> 00</v>
      </c>
      <c r="I780">
        <v>0.01</v>
      </c>
      <c r="J780">
        <v>9999999.9900000002</v>
      </c>
      <c r="K780" t="s">
        <v>31</v>
      </c>
      <c r="L780" t="s">
        <v>217</v>
      </c>
      <c r="P780" t="s">
        <v>250</v>
      </c>
      <c r="Q780" t="s">
        <v>250</v>
      </c>
      <c r="R780" t="s">
        <v>31</v>
      </c>
    </row>
    <row r="781" spans="1:18" x14ac:dyDescent="0.25">
      <c r="A781" t="str">
        <f>"95020"</f>
        <v>95020</v>
      </c>
      <c r="B781" t="str">
        <f>"03000"</f>
        <v>03000</v>
      </c>
      <c r="C781" t="str">
        <f>"1500"</f>
        <v>1500</v>
      </c>
      <c r="D781" t="str">
        <f>""</f>
        <v/>
      </c>
      <c r="E781" t="s">
        <v>1198</v>
      </c>
      <c r="F781" t="s">
        <v>216</v>
      </c>
      <c r="G781" t="str">
        <f>""</f>
        <v/>
      </c>
      <c r="H781" t="str">
        <f>" 00"</f>
        <v xml:space="preserve"> 00</v>
      </c>
      <c r="I781">
        <v>0.01</v>
      </c>
      <c r="J781">
        <v>9999999.9900000002</v>
      </c>
      <c r="K781" t="s">
        <v>31</v>
      </c>
      <c r="L781" t="s">
        <v>217</v>
      </c>
      <c r="P781" t="s">
        <v>250</v>
      </c>
      <c r="Q781" t="s">
        <v>250</v>
      </c>
      <c r="R781" t="s">
        <v>31</v>
      </c>
    </row>
    <row r="782" spans="1:18" x14ac:dyDescent="0.25">
      <c r="A782" t="str">
        <f>"95025"</f>
        <v>95025</v>
      </c>
      <c r="B782" t="str">
        <f>"03000"</f>
        <v>03000</v>
      </c>
      <c r="C782" t="str">
        <f>"1500"</f>
        <v>1500</v>
      </c>
      <c r="D782" t="str">
        <f>""</f>
        <v/>
      </c>
      <c r="E782" t="s">
        <v>1199</v>
      </c>
      <c r="F782" t="s">
        <v>216</v>
      </c>
      <c r="G782" t="str">
        <f>""</f>
        <v/>
      </c>
      <c r="H782" t="str">
        <f>" 00"</f>
        <v xml:space="preserve"> 00</v>
      </c>
      <c r="I782">
        <v>0.01</v>
      </c>
      <c r="J782">
        <v>9999999.9900000002</v>
      </c>
      <c r="K782" t="s">
        <v>31</v>
      </c>
      <c r="L782" t="s">
        <v>217</v>
      </c>
      <c r="P782" t="s">
        <v>250</v>
      </c>
      <c r="Q782" t="s">
        <v>250</v>
      </c>
      <c r="R782" t="s">
        <v>31</v>
      </c>
    </row>
    <row r="783" spans="1:18" x14ac:dyDescent="0.25">
      <c r="A783" t="str">
        <f>"95035"</f>
        <v>95035</v>
      </c>
      <c r="B783" t="str">
        <f>"03000"</f>
        <v>03000</v>
      </c>
      <c r="C783" t="str">
        <f>"1500"</f>
        <v>1500</v>
      </c>
      <c r="D783" t="str">
        <f>""</f>
        <v/>
      </c>
      <c r="E783" t="s">
        <v>1200</v>
      </c>
      <c r="F783" t="s">
        <v>216</v>
      </c>
      <c r="G783" t="str">
        <f>""</f>
        <v/>
      </c>
      <c r="H783" t="str">
        <f>" 00"</f>
        <v xml:space="preserve"> 00</v>
      </c>
      <c r="I783">
        <v>0.01</v>
      </c>
      <c r="J783">
        <v>9999999.9900000002</v>
      </c>
      <c r="K783" t="s">
        <v>31</v>
      </c>
      <c r="L783" t="s">
        <v>217</v>
      </c>
      <c r="P783" t="s">
        <v>250</v>
      </c>
      <c r="Q783" t="s">
        <v>250</v>
      </c>
      <c r="R783" t="s">
        <v>31</v>
      </c>
    </row>
    <row r="784" spans="1:18" x14ac:dyDescent="0.25">
      <c r="A784" t="str">
        <f>"95040"</f>
        <v>95040</v>
      </c>
      <c r="B784" t="str">
        <f>"03000"</f>
        <v>03000</v>
      </c>
      <c r="C784" t="str">
        <f>"1500"</f>
        <v>1500</v>
      </c>
      <c r="D784" t="str">
        <f>""</f>
        <v/>
      </c>
      <c r="E784" t="s">
        <v>1201</v>
      </c>
      <c r="F784" t="s">
        <v>216</v>
      </c>
      <c r="G784" t="str">
        <f>""</f>
        <v/>
      </c>
      <c r="H784" t="str">
        <f>" 00"</f>
        <v xml:space="preserve"> 00</v>
      </c>
      <c r="I784">
        <v>0.01</v>
      </c>
      <c r="J784">
        <v>9999999.9900000002</v>
      </c>
      <c r="K784" t="s">
        <v>31</v>
      </c>
      <c r="L784" t="s">
        <v>217</v>
      </c>
      <c r="P784" t="s">
        <v>250</v>
      </c>
      <c r="Q784" t="s">
        <v>250</v>
      </c>
      <c r="R784" t="s">
        <v>31</v>
      </c>
    </row>
    <row r="785" spans="1:18" x14ac:dyDescent="0.25">
      <c r="A785" t="str">
        <f>"95045"</f>
        <v>95045</v>
      </c>
      <c r="B785" t="str">
        <f>"03000"</f>
        <v>03000</v>
      </c>
      <c r="C785" t="str">
        <f>"1500"</f>
        <v>1500</v>
      </c>
      <c r="D785" t="str">
        <f>""</f>
        <v/>
      </c>
      <c r="E785" t="s">
        <v>1202</v>
      </c>
      <c r="F785" t="s">
        <v>216</v>
      </c>
      <c r="G785" t="str">
        <f>""</f>
        <v/>
      </c>
      <c r="H785" t="str">
        <f>" 00"</f>
        <v xml:space="preserve"> 00</v>
      </c>
      <c r="I785">
        <v>0.01</v>
      </c>
      <c r="J785">
        <v>9999999.9900000002</v>
      </c>
      <c r="K785" t="s">
        <v>31</v>
      </c>
      <c r="L785" t="s">
        <v>217</v>
      </c>
      <c r="P785" t="s">
        <v>250</v>
      </c>
      <c r="Q785" t="s">
        <v>250</v>
      </c>
      <c r="R785" t="s">
        <v>31</v>
      </c>
    </row>
    <row r="786" spans="1:18" x14ac:dyDescent="0.25">
      <c r="A786" t="str">
        <f>"95050"</f>
        <v>95050</v>
      </c>
      <c r="B786" t="str">
        <f>"03000"</f>
        <v>03000</v>
      </c>
      <c r="C786" t="str">
        <f>"1500"</f>
        <v>1500</v>
      </c>
      <c r="D786" t="str">
        <f>""</f>
        <v/>
      </c>
      <c r="E786" t="s">
        <v>1203</v>
      </c>
      <c r="F786" t="s">
        <v>216</v>
      </c>
      <c r="G786" t="str">
        <f>""</f>
        <v/>
      </c>
      <c r="H786" t="str">
        <f>" 00"</f>
        <v xml:space="preserve"> 00</v>
      </c>
      <c r="I786">
        <v>0.01</v>
      </c>
      <c r="J786">
        <v>9999999.9900000002</v>
      </c>
      <c r="K786" t="s">
        <v>31</v>
      </c>
      <c r="L786" t="s">
        <v>217</v>
      </c>
      <c r="P786" t="s">
        <v>250</v>
      </c>
      <c r="Q786" t="s">
        <v>250</v>
      </c>
      <c r="R786" t="s">
        <v>31</v>
      </c>
    </row>
    <row r="787" spans="1:18" x14ac:dyDescent="0.25">
      <c r="A787" t="str">
        <f>"95055"</f>
        <v>95055</v>
      </c>
      <c r="B787" t="str">
        <f>"03000"</f>
        <v>03000</v>
      </c>
      <c r="C787" t="str">
        <f>"1500"</f>
        <v>1500</v>
      </c>
      <c r="D787" t="str">
        <f>""</f>
        <v/>
      </c>
      <c r="E787" t="s">
        <v>1204</v>
      </c>
      <c r="F787" t="s">
        <v>216</v>
      </c>
      <c r="G787" t="str">
        <f>""</f>
        <v/>
      </c>
      <c r="H787" t="str">
        <f>" 00"</f>
        <v xml:space="preserve"> 00</v>
      </c>
      <c r="I787">
        <v>0.01</v>
      </c>
      <c r="J787">
        <v>9999999.9900000002</v>
      </c>
      <c r="K787" t="s">
        <v>31</v>
      </c>
      <c r="L787" t="s">
        <v>217</v>
      </c>
      <c r="P787" t="s">
        <v>250</v>
      </c>
      <c r="Q787" t="s">
        <v>250</v>
      </c>
      <c r="R787" t="s">
        <v>31</v>
      </c>
    </row>
    <row r="788" spans="1:18" x14ac:dyDescent="0.25">
      <c r="A788" t="str">
        <f>"95060"</f>
        <v>95060</v>
      </c>
      <c r="B788" t="str">
        <f>"03000"</f>
        <v>03000</v>
      </c>
      <c r="C788" t="str">
        <f>"1500"</f>
        <v>1500</v>
      </c>
      <c r="D788" t="str">
        <f>""</f>
        <v/>
      </c>
      <c r="E788" t="s">
        <v>1205</v>
      </c>
      <c r="F788" t="s">
        <v>216</v>
      </c>
      <c r="G788" t="str">
        <f>""</f>
        <v/>
      </c>
      <c r="H788" t="str">
        <f>" 00"</f>
        <v xml:space="preserve"> 00</v>
      </c>
      <c r="I788">
        <v>0.01</v>
      </c>
      <c r="J788">
        <v>9999999.9900000002</v>
      </c>
      <c r="K788" t="s">
        <v>31</v>
      </c>
      <c r="L788" t="s">
        <v>217</v>
      </c>
      <c r="P788" t="s">
        <v>250</v>
      </c>
      <c r="Q788" t="s">
        <v>250</v>
      </c>
      <c r="R788" t="s">
        <v>31</v>
      </c>
    </row>
    <row r="789" spans="1:18" x14ac:dyDescent="0.25">
      <c r="A789" t="str">
        <f>"95065"</f>
        <v>95065</v>
      </c>
      <c r="B789" t="str">
        <f>"03000"</f>
        <v>03000</v>
      </c>
      <c r="C789" t="str">
        <f>"1500"</f>
        <v>1500</v>
      </c>
      <c r="D789" t="str">
        <f>""</f>
        <v/>
      </c>
      <c r="E789" t="s">
        <v>1206</v>
      </c>
      <c r="F789" t="s">
        <v>216</v>
      </c>
      <c r="G789" t="str">
        <f>""</f>
        <v/>
      </c>
      <c r="H789" t="str">
        <f>" 00"</f>
        <v xml:space="preserve"> 00</v>
      </c>
      <c r="I789">
        <v>0.01</v>
      </c>
      <c r="J789">
        <v>9999999.9900000002</v>
      </c>
      <c r="K789" t="s">
        <v>31</v>
      </c>
      <c r="L789" t="s">
        <v>217</v>
      </c>
      <c r="P789" t="s">
        <v>250</v>
      </c>
      <c r="Q789" t="s">
        <v>250</v>
      </c>
      <c r="R789" t="s">
        <v>31</v>
      </c>
    </row>
    <row r="790" spans="1:18" x14ac:dyDescent="0.25">
      <c r="A790" t="str">
        <f>"95075"</f>
        <v>95075</v>
      </c>
      <c r="B790" t="str">
        <f>"03000"</f>
        <v>03000</v>
      </c>
      <c r="C790" t="str">
        <f>"1500"</f>
        <v>1500</v>
      </c>
      <c r="D790" t="str">
        <f>""</f>
        <v/>
      </c>
      <c r="E790" t="s">
        <v>1207</v>
      </c>
      <c r="F790" t="s">
        <v>216</v>
      </c>
      <c r="G790" t="str">
        <f>""</f>
        <v/>
      </c>
      <c r="H790" t="str">
        <f>" 00"</f>
        <v xml:space="preserve"> 00</v>
      </c>
      <c r="I790">
        <v>0.01</v>
      </c>
      <c r="J790">
        <v>9999999.9900000002</v>
      </c>
      <c r="K790" t="s">
        <v>31</v>
      </c>
      <c r="L790" t="s">
        <v>217</v>
      </c>
      <c r="P790" t="s">
        <v>250</v>
      </c>
      <c r="Q790" t="s">
        <v>250</v>
      </c>
      <c r="R790" t="s">
        <v>31</v>
      </c>
    </row>
    <row r="791" spans="1:18" x14ac:dyDescent="0.25">
      <c r="A791" t="str">
        <f>"95085"</f>
        <v>95085</v>
      </c>
      <c r="B791" t="str">
        <f>"03000"</f>
        <v>03000</v>
      </c>
      <c r="C791" t="str">
        <f>"1500"</f>
        <v>1500</v>
      </c>
      <c r="D791" t="str">
        <f>""</f>
        <v/>
      </c>
      <c r="E791" t="s">
        <v>1208</v>
      </c>
      <c r="F791" t="s">
        <v>216</v>
      </c>
      <c r="G791" t="str">
        <f>""</f>
        <v/>
      </c>
      <c r="H791" t="str">
        <f>" 00"</f>
        <v xml:space="preserve"> 00</v>
      </c>
      <c r="I791">
        <v>0.01</v>
      </c>
      <c r="J791">
        <v>9999999.9900000002</v>
      </c>
      <c r="K791" t="s">
        <v>31</v>
      </c>
      <c r="L791" t="s">
        <v>217</v>
      </c>
      <c r="P791" t="s">
        <v>250</v>
      </c>
      <c r="Q791" t="s">
        <v>250</v>
      </c>
      <c r="R791" t="s">
        <v>31</v>
      </c>
    </row>
    <row r="792" spans="1:18" x14ac:dyDescent="0.25">
      <c r="A792" t="str">
        <f>"95089"</f>
        <v>95089</v>
      </c>
      <c r="B792" t="str">
        <f>"03000"</f>
        <v>03000</v>
      </c>
      <c r="C792" t="str">
        <f>"1500"</f>
        <v>1500</v>
      </c>
      <c r="D792" t="str">
        <f>""</f>
        <v/>
      </c>
      <c r="E792" t="s">
        <v>1209</v>
      </c>
      <c r="F792" t="s">
        <v>216</v>
      </c>
      <c r="G792" t="str">
        <f>""</f>
        <v/>
      </c>
      <c r="H792" t="str">
        <f>" 00"</f>
        <v xml:space="preserve"> 00</v>
      </c>
      <c r="I792">
        <v>0.01</v>
      </c>
      <c r="J792">
        <v>9999999.9900000002</v>
      </c>
      <c r="K792" t="s">
        <v>31</v>
      </c>
      <c r="L792" t="s">
        <v>217</v>
      </c>
      <c r="P792" t="s">
        <v>250</v>
      </c>
      <c r="Q792" t="s">
        <v>250</v>
      </c>
      <c r="R792" t="s">
        <v>31</v>
      </c>
    </row>
    <row r="793" spans="1:18" x14ac:dyDescent="0.25">
      <c r="A793" t="str">
        <f>"95090"</f>
        <v>95090</v>
      </c>
      <c r="B793" t="str">
        <f>"03000"</f>
        <v>03000</v>
      </c>
      <c r="C793" t="str">
        <f>"1500"</f>
        <v>1500</v>
      </c>
      <c r="D793" t="str">
        <f>""</f>
        <v/>
      </c>
      <c r="E793" t="s">
        <v>1210</v>
      </c>
      <c r="F793" t="s">
        <v>216</v>
      </c>
      <c r="G793" t="str">
        <f>""</f>
        <v/>
      </c>
      <c r="H793" t="str">
        <f>" 00"</f>
        <v xml:space="preserve"> 00</v>
      </c>
      <c r="I793">
        <v>0.01</v>
      </c>
      <c r="J793">
        <v>9999999.9900000002</v>
      </c>
      <c r="K793" t="s">
        <v>31</v>
      </c>
      <c r="L793" t="s">
        <v>217</v>
      </c>
      <c r="P793" t="s">
        <v>250</v>
      </c>
      <c r="Q793" t="s">
        <v>250</v>
      </c>
      <c r="R793" t="s">
        <v>31</v>
      </c>
    </row>
    <row r="794" spans="1:18" x14ac:dyDescent="0.25">
      <c r="A794" t="str">
        <f>"95091"</f>
        <v>95091</v>
      </c>
      <c r="B794" t="str">
        <f>"03000"</f>
        <v>03000</v>
      </c>
      <c r="C794" t="str">
        <f>"1500"</f>
        <v>1500</v>
      </c>
      <c r="D794" t="str">
        <f>""</f>
        <v/>
      </c>
      <c r="E794" t="s">
        <v>1211</v>
      </c>
      <c r="F794" t="s">
        <v>216</v>
      </c>
      <c r="G794" t="str">
        <f>""</f>
        <v/>
      </c>
      <c r="H794" t="str">
        <f>" 00"</f>
        <v xml:space="preserve"> 00</v>
      </c>
      <c r="I794">
        <v>0.01</v>
      </c>
      <c r="J794">
        <v>9999999.9900000002</v>
      </c>
      <c r="K794" t="s">
        <v>31</v>
      </c>
      <c r="L794" t="s">
        <v>217</v>
      </c>
      <c r="P794" t="s">
        <v>250</v>
      </c>
      <c r="Q794" t="s">
        <v>250</v>
      </c>
      <c r="R794" t="s">
        <v>31</v>
      </c>
    </row>
    <row r="795" spans="1:18" x14ac:dyDescent="0.25">
      <c r="A795" t="str">
        <f>"95092"</f>
        <v>95092</v>
      </c>
      <c r="B795" t="str">
        <f>"03000"</f>
        <v>03000</v>
      </c>
      <c r="C795" t="str">
        <f>"1500"</f>
        <v>1500</v>
      </c>
      <c r="D795" t="str">
        <f>""</f>
        <v/>
      </c>
      <c r="E795" t="s">
        <v>1212</v>
      </c>
      <c r="F795" t="s">
        <v>216</v>
      </c>
      <c r="G795" t="str">
        <f>""</f>
        <v/>
      </c>
      <c r="H795" t="str">
        <f>" 00"</f>
        <v xml:space="preserve"> 00</v>
      </c>
      <c r="I795">
        <v>0.01</v>
      </c>
      <c r="J795">
        <v>9999999.9900000002</v>
      </c>
      <c r="K795" t="s">
        <v>31</v>
      </c>
      <c r="L795" t="s">
        <v>217</v>
      </c>
      <c r="P795" t="s">
        <v>250</v>
      </c>
      <c r="Q795" t="s">
        <v>250</v>
      </c>
      <c r="R795" t="s">
        <v>31</v>
      </c>
    </row>
    <row r="796" spans="1:18" x14ac:dyDescent="0.25">
      <c r="A796" t="str">
        <f>"95093"</f>
        <v>95093</v>
      </c>
      <c r="B796" t="str">
        <f>"03000"</f>
        <v>03000</v>
      </c>
      <c r="C796" t="str">
        <f>"1500"</f>
        <v>1500</v>
      </c>
      <c r="D796" t="str">
        <f>""</f>
        <v/>
      </c>
      <c r="E796" t="s">
        <v>1213</v>
      </c>
      <c r="F796" t="s">
        <v>216</v>
      </c>
      <c r="G796" t="str">
        <f>""</f>
        <v/>
      </c>
      <c r="H796" t="str">
        <f>" 00"</f>
        <v xml:space="preserve"> 00</v>
      </c>
      <c r="I796">
        <v>0.01</v>
      </c>
      <c r="J796">
        <v>9999999.9900000002</v>
      </c>
      <c r="K796" t="s">
        <v>31</v>
      </c>
      <c r="L796" t="s">
        <v>217</v>
      </c>
      <c r="P796" t="s">
        <v>250</v>
      </c>
      <c r="Q796" t="s">
        <v>250</v>
      </c>
      <c r="R796" t="s">
        <v>31</v>
      </c>
    </row>
    <row r="797" spans="1:18" x14ac:dyDescent="0.25">
      <c r="A797" t="str">
        <f>"95094"</f>
        <v>95094</v>
      </c>
      <c r="B797" t="str">
        <f>"03000"</f>
        <v>03000</v>
      </c>
      <c r="C797" t="str">
        <f>"1500"</f>
        <v>1500</v>
      </c>
      <c r="D797" t="str">
        <f>""</f>
        <v/>
      </c>
      <c r="E797" t="s">
        <v>1214</v>
      </c>
      <c r="F797" t="s">
        <v>216</v>
      </c>
      <c r="G797" t="str">
        <f>""</f>
        <v/>
      </c>
      <c r="H797" t="str">
        <f>" 00"</f>
        <v xml:space="preserve"> 00</v>
      </c>
      <c r="I797">
        <v>0.01</v>
      </c>
      <c r="J797">
        <v>9999999.9900000002</v>
      </c>
      <c r="K797" t="s">
        <v>31</v>
      </c>
      <c r="L797" t="s">
        <v>217</v>
      </c>
      <c r="P797" t="s">
        <v>250</v>
      </c>
      <c r="Q797" t="s">
        <v>250</v>
      </c>
      <c r="R797" t="s">
        <v>31</v>
      </c>
    </row>
    <row r="798" spans="1:18" x14ac:dyDescent="0.25">
      <c r="A798" t="str">
        <f>"95095"</f>
        <v>95095</v>
      </c>
      <c r="B798" t="str">
        <f>"03000"</f>
        <v>03000</v>
      </c>
      <c r="C798" t="str">
        <f>"1500"</f>
        <v>1500</v>
      </c>
      <c r="D798" t="str">
        <f>""</f>
        <v/>
      </c>
      <c r="E798" t="s">
        <v>1215</v>
      </c>
      <c r="F798" t="s">
        <v>216</v>
      </c>
      <c r="G798" t="str">
        <f>""</f>
        <v/>
      </c>
      <c r="H798" t="str">
        <f>" 00"</f>
        <v xml:space="preserve"> 00</v>
      </c>
      <c r="I798">
        <v>0.01</v>
      </c>
      <c r="J798">
        <v>9999999.9900000002</v>
      </c>
      <c r="K798" t="s">
        <v>31</v>
      </c>
      <c r="L798" t="s">
        <v>217</v>
      </c>
      <c r="P798" t="s">
        <v>250</v>
      </c>
      <c r="Q798" t="s">
        <v>250</v>
      </c>
      <c r="R798" t="s">
        <v>31</v>
      </c>
    </row>
    <row r="799" spans="1:18" x14ac:dyDescent="0.25">
      <c r="A799" t="str">
        <f>"95096"</f>
        <v>95096</v>
      </c>
      <c r="B799" t="str">
        <f>"03000"</f>
        <v>03000</v>
      </c>
      <c r="C799" t="str">
        <f>"1500"</f>
        <v>1500</v>
      </c>
      <c r="D799" t="str">
        <f>""</f>
        <v/>
      </c>
      <c r="E799" t="s">
        <v>1216</v>
      </c>
      <c r="F799" t="s">
        <v>216</v>
      </c>
      <c r="G799" t="str">
        <f>""</f>
        <v/>
      </c>
      <c r="H799" t="str">
        <f>" 00"</f>
        <v xml:space="preserve"> 00</v>
      </c>
      <c r="I799">
        <v>0.01</v>
      </c>
      <c r="J799">
        <v>9999999.9900000002</v>
      </c>
      <c r="K799" t="s">
        <v>31</v>
      </c>
      <c r="L799" t="s">
        <v>217</v>
      </c>
      <c r="P799" t="s">
        <v>250</v>
      </c>
      <c r="Q799" t="s">
        <v>250</v>
      </c>
      <c r="R799" t="s">
        <v>31</v>
      </c>
    </row>
    <row r="800" spans="1:18" x14ac:dyDescent="0.25">
      <c r="A800" t="str">
        <f>"95097"</f>
        <v>95097</v>
      </c>
      <c r="B800" t="str">
        <f>"03000"</f>
        <v>03000</v>
      </c>
      <c r="C800" t="str">
        <f>"1500"</f>
        <v>1500</v>
      </c>
      <c r="D800" t="str">
        <f>""</f>
        <v/>
      </c>
      <c r="E800" t="s">
        <v>1217</v>
      </c>
      <c r="F800" t="s">
        <v>216</v>
      </c>
      <c r="G800" t="str">
        <f>""</f>
        <v/>
      </c>
      <c r="H800" t="str">
        <f>" 00"</f>
        <v xml:space="preserve"> 00</v>
      </c>
      <c r="I800">
        <v>0.01</v>
      </c>
      <c r="J800">
        <v>9999999.9900000002</v>
      </c>
      <c r="K800" t="s">
        <v>31</v>
      </c>
      <c r="L800" t="s">
        <v>217</v>
      </c>
      <c r="P800" t="s">
        <v>250</v>
      </c>
      <c r="Q800" t="s">
        <v>250</v>
      </c>
      <c r="R800" t="s">
        <v>31</v>
      </c>
    </row>
    <row r="801" spans="1:18" x14ac:dyDescent="0.25">
      <c r="A801" t="str">
        <f>"95098"</f>
        <v>95098</v>
      </c>
      <c r="B801" t="str">
        <f>"03000"</f>
        <v>03000</v>
      </c>
      <c r="C801" t="str">
        <f>"1500"</f>
        <v>1500</v>
      </c>
      <c r="D801" t="str">
        <f>""</f>
        <v/>
      </c>
      <c r="E801" t="s">
        <v>1218</v>
      </c>
      <c r="F801" t="s">
        <v>216</v>
      </c>
      <c r="G801" t="str">
        <f>""</f>
        <v/>
      </c>
      <c r="H801" t="str">
        <f>" 00"</f>
        <v xml:space="preserve"> 00</v>
      </c>
      <c r="I801">
        <v>0.01</v>
      </c>
      <c r="J801">
        <v>9999999.9900000002</v>
      </c>
      <c r="K801" t="s">
        <v>31</v>
      </c>
      <c r="L801" t="s">
        <v>217</v>
      </c>
      <c r="P801" t="s">
        <v>250</v>
      </c>
      <c r="Q801" t="s">
        <v>250</v>
      </c>
      <c r="R801" t="s">
        <v>31</v>
      </c>
    </row>
    <row r="802" spans="1:18" x14ac:dyDescent="0.25">
      <c r="A802" t="str">
        <f>"95099"</f>
        <v>95099</v>
      </c>
      <c r="B802" t="str">
        <f>"03000"</f>
        <v>03000</v>
      </c>
      <c r="C802" t="str">
        <f>"1500"</f>
        <v>1500</v>
      </c>
      <c r="D802" t="str">
        <f>""</f>
        <v/>
      </c>
      <c r="E802" t="s">
        <v>1219</v>
      </c>
      <c r="F802" t="s">
        <v>216</v>
      </c>
      <c r="G802" t="str">
        <f>""</f>
        <v/>
      </c>
      <c r="H802" t="str">
        <f>" 00"</f>
        <v xml:space="preserve"> 00</v>
      </c>
      <c r="I802">
        <v>0.01</v>
      </c>
      <c r="J802">
        <v>9999999.9900000002</v>
      </c>
      <c r="K802" t="s">
        <v>31</v>
      </c>
      <c r="L802" t="s">
        <v>217</v>
      </c>
      <c r="P802" t="s">
        <v>250</v>
      </c>
      <c r="Q802" t="s">
        <v>250</v>
      </c>
      <c r="R802" t="s">
        <v>31</v>
      </c>
    </row>
    <row r="803" spans="1:18" x14ac:dyDescent="0.25">
      <c r="A803" t="str">
        <f>"95101"</f>
        <v>95101</v>
      </c>
      <c r="B803" t="str">
        <f>"03000"</f>
        <v>03000</v>
      </c>
      <c r="C803" t="str">
        <f>"1500"</f>
        <v>1500</v>
      </c>
      <c r="D803" t="str">
        <f>""</f>
        <v/>
      </c>
      <c r="E803" t="s">
        <v>1220</v>
      </c>
      <c r="F803" t="s">
        <v>216</v>
      </c>
      <c r="G803" t="str">
        <f>""</f>
        <v/>
      </c>
      <c r="H803" t="str">
        <f>" 00"</f>
        <v xml:space="preserve"> 00</v>
      </c>
      <c r="I803">
        <v>0.01</v>
      </c>
      <c r="J803">
        <v>9999999.9900000002</v>
      </c>
      <c r="K803" t="s">
        <v>31</v>
      </c>
      <c r="L803" t="s">
        <v>217</v>
      </c>
      <c r="P803" t="s">
        <v>250</v>
      </c>
      <c r="Q803" t="s">
        <v>250</v>
      </c>
      <c r="R803" t="s">
        <v>31</v>
      </c>
    </row>
    <row r="804" spans="1:18" x14ac:dyDescent="0.25">
      <c r="A804" t="str">
        <f>"95104"</f>
        <v>95104</v>
      </c>
      <c r="B804" t="str">
        <f>"03000"</f>
        <v>03000</v>
      </c>
      <c r="C804" t="str">
        <f>"1500"</f>
        <v>1500</v>
      </c>
      <c r="D804" t="str">
        <f>""</f>
        <v/>
      </c>
      <c r="E804" t="s">
        <v>1221</v>
      </c>
      <c r="F804" t="s">
        <v>216</v>
      </c>
      <c r="G804" t="str">
        <f>""</f>
        <v/>
      </c>
      <c r="H804" t="str">
        <f>" 00"</f>
        <v xml:space="preserve"> 00</v>
      </c>
      <c r="I804">
        <v>0.01</v>
      </c>
      <c r="J804">
        <v>9999999.9900000002</v>
      </c>
      <c r="K804" t="s">
        <v>31</v>
      </c>
      <c r="L804" t="s">
        <v>217</v>
      </c>
      <c r="P804" t="s">
        <v>250</v>
      </c>
      <c r="Q804" t="s">
        <v>250</v>
      </c>
      <c r="R804" t="s">
        <v>31</v>
      </c>
    </row>
    <row r="805" spans="1:18" x14ac:dyDescent="0.25">
      <c r="A805" t="str">
        <f>"95105"</f>
        <v>95105</v>
      </c>
      <c r="B805" t="str">
        <f>"03000"</f>
        <v>03000</v>
      </c>
      <c r="C805" t="str">
        <f>"1500"</f>
        <v>1500</v>
      </c>
      <c r="D805" t="str">
        <f>""</f>
        <v/>
      </c>
      <c r="E805" t="s">
        <v>1222</v>
      </c>
      <c r="F805" t="s">
        <v>216</v>
      </c>
      <c r="G805" t="str">
        <f>""</f>
        <v/>
      </c>
      <c r="H805" t="str">
        <f>" 00"</f>
        <v xml:space="preserve"> 00</v>
      </c>
      <c r="I805">
        <v>0.01</v>
      </c>
      <c r="J805">
        <v>9999999.9900000002</v>
      </c>
      <c r="K805" t="s">
        <v>31</v>
      </c>
      <c r="L805" t="s">
        <v>217</v>
      </c>
      <c r="P805" t="s">
        <v>250</v>
      </c>
      <c r="Q805" t="s">
        <v>250</v>
      </c>
      <c r="R805" t="s">
        <v>31</v>
      </c>
    </row>
    <row r="806" spans="1:18" x14ac:dyDescent="0.25">
      <c r="A806" t="str">
        <f>"95107"</f>
        <v>95107</v>
      </c>
      <c r="B806" t="str">
        <f>"03000"</f>
        <v>03000</v>
      </c>
      <c r="C806" t="str">
        <f>"1500"</f>
        <v>1500</v>
      </c>
      <c r="D806" t="str">
        <f>""</f>
        <v/>
      </c>
      <c r="E806" t="s">
        <v>1223</v>
      </c>
      <c r="F806" t="s">
        <v>216</v>
      </c>
      <c r="G806" t="str">
        <f>""</f>
        <v/>
      </c>
      <c r="H806" t="str">
        <f>" 00"</f>
        <v xml:space="preserve"> 00</v>
      </c>
      <c r="I806">
        <v>0.01</v>
      </c>
      <c r="J806">
        <v>9999999.9900000002</v>
      </c>
      <c r="K806" t="s">
        <v>31</v>
      </c>
      <c r="L806" t="s">
        <v>217</v>
      </c>
      <c r="P806" t="s">
        <v>250</v>
      </c>
      <c r="Q806" t="s">
        <v>250</v>
      </c>
      <c r="R806" t="s">
        <v>31</v>
      </c>
    </row>
    <row r="807" spans="1:18" x14ac:dyDescent="0.25">
      <c r="A807" t="str">
        <f>"95108"</f>
        <v>95108</v>
      </c>
      <c r="B807" t="str">
        <f>"03000"</f>
        <v>03000</v>
      </c>
      <c r="C807" t="str">
        <f>"1500"</f>
        <v>1500</v>
      </c>
      <c r="D807" t="str">
        <f>""</f>
        <v/>
      </c>
      <c r="E807" t="s">
        <v>1224</v>
      </c>
      <c r="F807" t="s">
        <v>216</v>
      </c>
      <c r="G807" t="str">
        <f>""</f>
        <v/>
      </c>
      <c r="H807" t="str">
        <f>" 00"</f>
        <v xml:space="preserve"> 00</v>
      </c>
      <c r="I807">
        <v>0.01</v>
      </c>
      <c r="J807">
        <v>9999999.9900000002</v>
      </c>
      <c r="K807" t="s">
        <v>31</v>
      </c>
      <c r="L807" t="s">
        <v>217</v>
      </c>
      <c r="P807" t="s">
        <v>250</v>
      </c>
      <c r="Q807" t="s">
        <v>250</v>
      </c>
      <c r="R807" t="s">
        <v>31</v>
      </c>
    </row>
    <row r="808" spans="1:18" x14ac:dyDescent="0.25">
      <c r="A808" t="str">
        <f>"95110"</f>
        <v>95110</v>
      </c>
      <c r="B808" t="str">
        <f>"03000"</f>
        <v>03000</v>
      </c>
      <c r="C808" t="str">
        <f>"1500"</f>
        <v>1500</v>
      </c>
      <c r="D808" t="str">
        <f>""</f>
        <v/>
      </c>
      <c r="E808" t="s">
        <v>1225</v>
      </c>
      <c r="F808" t="s">
        <v>216</v>
      </c>
      <c r="G808" t="str">
        <f>""</f>
        <v/>
      </c>
      <c r="H808" t="str">
        <f>" 00"</f>
        <v xml:space="preserve"> 00</v>
      </c>
      <c r="I808">
        <v>0.01</v>
      </c>
      <c r="J808">
        <v>9999999.9900000002</v>
      </c>
      <c r="K808" t="s">
        <v>31</v>
      </c>
      <c r="L808" t="s">
        <v>217</v>
      </c>
      <c r="P808" t="s">
        <v>250</v>
      </c>
      <c r="Q808" t="s">
        <v>250</v>
      </c>
      <c r="R808" t="s">
        <v>31</v>
      </c>
    </row>
    <row r="809" spans="1:18" x14ac:dyDescent="0.25">
      <c r="A809" t="str">
        <f>"95111"</f>
        <v>95111</v>
      </c>
      <c r="B809" t="str">
        <f>"03000"</f>
        <v>03000</v>
      </c>
      <c r="C809" t="str">
        <f>"1500"</f>
        <v>1500</v>
      </c>
      <c r="D809" t="str">
        <f>""</f>
        <v/>
      </c>
      <c r="E809" t="s">
        <v>1226</v>
      </c>
      <c r="F809" t="s">
        <v>216</v>
      </c>
      <c r="G809" t="str">
        <f>""</f>
        <v/>
      </c>
      <c r="H809" t="str">
        <f>" 00"</f>
        <v xml:space="preserve"> 00</v>
      </c>
      <c r="I809">
        <v>0.01</v>
      </c>
      <c r="J809">
        <v>9999999.9900000002</v>
      </c>
      <c r="K809" t="s">
        <v>31</v>
      </c>
      <c r="L809" t="s">
        <v>217</v>
      </c>
      <c r="P809" t="s">
        <v>250</v>
      </c>
      <c r="Q809" t="s">
        <v>250</v>
      </c>
      <c r="R809" t="s">
        <v>31</v>
      </c>
    </row>
    <row r="810" spans="1:18" x14ac:dyDescent="0.25">
      <c r="A810" t="str">
        <f>"95112"</f>
        <v>95112</v>
      </c>
      <c r="B810" t="str">
        <f>"03000"</f>
        <v>03000</v>
      </c>
      <c r="C810" t="str">
        <f>"1500"</f>
        <v>1500</v>
      </c>
      <c r="D810" t="str">
        <f>""</f>
        <v/>
      </c>
      <c r="E810" t="s">
        <v>1227</v>
      </c>
      <c r="F810" t="s">
        <v>216</v>
      </c>
      <c r="G810" t="str">
        <f>""</f>
        <v/>
      </c>
      <c r="H810" t="str">
        <f>" 00"</f>
        <v xml:space="preserve"> 00</v>
      </c>
      <c r="I810">
        <v>0.01</v>
      </c>
      <c r="J810">
        <v>9999999.9900000002</v>
      </c>
      <c r="K810" t="s">
        <v>31</v>
      </c>
      <c r="L810" t="s">
        <v>217</v>
      </c>
      <c r="P810" t="s">
        <v>250</v>
      </c>
      <c r="Q810" t="s">
        <v>250</v>
      </c>
      <c r="R810" t="s">
        <v>31</v>
      </c>
    </row>
    <row r="811" spans="1:18" x14ac:dyDescent="0.25">
      <c r="A811" t="str">
        <f>"95113"</f>
        <v>95113</v>
      </c>
      <c r="B811" t="str">
        <f>"03000"</f>
        <v>03000</v>
      </c>
      <c r="C811" t="str">
        <f>"1500"</f>
        <v>1500</v>
      </c>
      <c r="D811" t="str">
        <f>""</f>
        <v/>
      </c>
      <c r="E811" t="s">
        <v>1228</v>
      </c>
      <c r="F811" t="s">
        <v>216</v>
      </c>
      <c r="G811" t="str">
        <f>""</f>
        <v/>
      </c>
      <c r="H811" t="str">
        <f>" 00"</f>
        <v xml:space="preserve"> 00</v>
      </c>
      <c r="I811">
        <v>0.01</v>
      </c>
      <c r="J811">
        <v>9999999.9900000002</v>
      </c>
      <c r="K811" t="s">
        <v>31</v>
      </c>
      <c r="L811" t="s">
        <v>217</v>
      </c>
      <c r="P811" t="s">
        <v>250</v>
      </c>
      <c r="Q811" t="s">
        <v>250</v>
      </c>
      <c r="R811" t="s">
        <v>31</v>
      </c>
    </row>
    <row r="812" spans="1:18" x14ac:dyDescent="0.25">
      <c r="A812" t="str">
        <f>"95114"</f>
        <v>95114</v>
      </c>
      <c r="B812" t="str">
        <f>"03000"</f>
        <v>03000</v>
      </c>
      <c r="C812" t="str">
        <f>"1500"</f>
        <v>1500</v>
      </c>
      <c r="D812" t="str">
        <f>""</f>
        <v/>
      </c>
      <c r="E812" t="s">
        <v>1229</v>
      </c>
      <c r="F812" t="s">
        <v>216</v>
      </c>
      <c r="G812" t="str">
        <f>""</f>
        <v/>
      </c>
      <c r="H812" t="str">
        <f>" 00"</f>
        <v xml:space="preserve"> 00</v>
      </c>
      <c r="I812">
        <v>0.01</v>
      </c>
      <c r="J812">
        <v>9999999.9900000002</v>
      </c>
      <c r="K812" t="s">
        <v>31</v>
      </c>
      <c r="L812" t="s">
        <v>217</v>
      </c>
      <c r="P812" t="s">
        <v>250</v>
      </c>
      <c r="Q812" t="s">
        <v>250</v>
      </c>
      <c r="R812" t="s">
        <v>31</v>
      </c>
    </row>
    <row r="813" spans="1:18" x14ac:dyDescent="0.25">
      <c r="A813" t="str">
        <f>"95115"</f>
        <v>95115</v>
      </c>
      <c r="B813" t="str">
        <f>"03000"</f>
        <v>03000</v>
      </c>
      <c r="C813" t="str">
        <f>"1500"</f>
        <v>1500</v>
      </c>
      <c r="D813" t="str">
        <f>""</f>
        <v/>
      </c>
      <c r="E813" t="s">
        <v>1230</v>
      </c>
      <c r="F813" t="s">
        <v>216</v>
      </c>
      <c r="G813" t="str">
        <f>""</f>
        <v/>
      </c>
      <c r="H813" t="str">
        <f>" 00"</f>
        <v xml:space="preserve"> 00</v>
      </c>
      <c r="I813">
        <v>0.01</v>
      </c>
      <c r="J813">
        <v>9999999.9900000002</v>
      </c>
      <c r="K813" t="s">
        <v>31</v>
      </c>
      <c r="L813" t="s">
        <v>217</v>
      </c>
      <c r="P813" t="s">
        <v>250</v>
      </c>
      <c r="Q813" t="s">
        <v>250</v>
      </c>
      <c r="R813" t="s">
        <v>31</v>
      </c>
    </row>
    <row r="814" spans="1:18" x14ac:dyDescent="0.25">
      <c r="A814" t="str">
        <f>"95116"</f>
        <v>95116</v>
      </c>
      <c r="B814" t="str">
        <f>"03000"</f>
        <v>03000</v>
      </c>
      <c r="C814" t="str">
        <f>"1500"</f>
        <v>1500</v>
      </c>
      <c r="D814" t="str">
        <f>""</f>
        <v/>
      </c>
      <c r="E814" t="s">
        <v>1231</v>
      </c>
      <c r="F814" t="s">
        <v>216</v>
      </c>
      <c r="G814" t="str">
        <f>""</f>
        <v/>
      </c>
      <c r="H814" t="str">
        <f>" 00"</f>
        <v xml:space="preserve"> 00</v>
      </c>
      <c r="I814">
        <v>0.01</v>
      </c>
      <c r="J814">
        <v>9999999.9900000002</v>
      </c>
      <c r="K814" t="s">
        <v>31</v>
      </c>
      <c r="L814" t="s">
        <v>217</v>
      </c>
      <c r="P814" t="s">
        <v>250</v>
      </c>
      <c r="Q814" t="s">
        <v>250</v>
      </c>
      <c r="R814" t="s">
        <v>31</v>
      </c>
    </row>
    <row r="815" spans="1:18" x14ac:dyDescent="0.25">
      <c r="A815" t="str">
        <f>"95118"</f>
        <v>95118</v>
      </c>
      <c r="B815" t="str">
        <f>"03000"</f>
        <v>03000</v>
      </c>
      <c r="C815" t="str">
        <f>"1500"</f>
        <v>1500</v>
      </c>
      <c r="D815" t="str">
        <f>""</f>
        <v/>
      </c>
      <c r="E815" t="s">
        <v>1232</v>
      </c>
      <c r="F815" t="s">
        <v>216</v>
      </c>
      <c r="G815" t="str">
        <f>""</f>
        <v/>
      </c>
      <c r="H815" t="str">
        <f>" 00"</f>
        <v xml:space="preserve"> 00</v>
      </c>
      <c r="I815">
        <v>0.01</v>
      </c>
      <c r="J815">
        <v>9999999.9900000002</v>
      </c>
      <c r="K815" t="s">
        <v>31</v>
      </c>
      <c r="L815" t="s">
        <v>217</v>
      </c>
      <c r="P815" t="s">
        <v>250</v>
      </c>
      <c r="Q815" t="s">
        <v>250</v>
      </c>
      <c r="R815" t="s">
        <v>31</v>
      </c>
    </row>
    <row r="816" spans="1:18" x14ac:dyDescent="0.25">
      <c r="A816" t="str">
        <f>"95119"</f>
        <v>95119</v>
      </c>
      <c r="B816" t="str">
        <f>"03000"</f>
        <v>03000</v>
      </c>
      <c r="C816" t="str">
        <f>"1500"</f>
        <v>1500</v>
      </c>
      <c r="D816" t="str">
        <f>""</f>
        <v/>
      </c>
      <c r="E816" t="s">
        <v>1233</v>
      </c>
      <c r="F816" t="s">
        <v>216</v>
      </c>
      <c r="G816" t="str">
        <f>""</f>
        <v/>
      </c>
      <c r="H816" t="str">
        <f>" 00"</f>
        <v xml:space="preserve"> 00</v>
      </c>
      <c r="I816">
        <v>0.01</v>
      </c>
      <c r="J816">
        <v>9999999.9900000002</v>
      </c>
      <c r="K816" t="s">
        <v>31</v>
      </c>
      <c r="L816" t="s">
        <v>217</v>
      </c>
      <c r="P816" t="s">
        <v>250</v>
      </c>
      <c r="Q816" t="s">
        <v>250</v>
      </c>
      <c r="R816" t="s">
        <v>31</v>
      </c>
    </row>
    <row r="817" spans="1:18" x14ac:dyDescent="0.25">
      <c r="A817" t="str">
        <f>"95120"</f>
        <v>95120</v>
      </c>
      <c r="B817" t="str">
        <f>"03000"</f>
        <v>03000</v>
      </c>
      <c r="C817" t="str">
        <f>"1500"</f>
        <v>1500</v>
      </c>
      <c r="D817" t="str">
        <f>""</f>
        <v/>
      </c>
      <c r="E817" t="s">
        <v>1234</v>
      </c>
      <c r="F817" t="s">
        <v>216</v>
      </c>
      <c r="G817" t="str">
        <f>""</f>
        <v/>
      </c>
      <c r="H817" t="str">
        <f>" 00"</f>
        <v xml:space="preserve"> 00</v>
      </c>
      <c r="I817">
        <v>0.01</v>
      </c>
      <c r="J817">
        <v>9999999.9900000002</v>
      </c>
      <c r="K817" t="s">
        <v>31</v>
      </c>
      <c r="L817" t="s">
        <v>217</v>
      </c>
      <c r="P817" t="s">
        <v>250</v>
      </c>
      <c r="Q817" t="s">
        <v>250</v>
      </c>
      <c r="R817" t="s">
        <v>31</v>
      </c>
    </row>
    <row r="818" spans="1:18" x14ac:dyDescent="0.25">
      <c r="A818" t="str">
        <f>"95122"</f>
        <v>95122</v>
      </c>
      <c r="B818" t="str">
        <f>"03000"</f>
        <v>03000</v>
      </c>
      <c r="C818" t="str">
        <f>"1500"</f>
        <v>1500</v>
      </c>
      <c r="D818" t="str">
        <f>""</f>
        <v/>
      </c>
      <c r="E818" t="s">
        <v>1235</v>
      </c>
      <c r="F818" t="s">
        <v>216</v>
      </c>
      <c r="G818" t="str">
        <f>""</f>
        <v/>
      </c>
      <c r="H818" t="str">
        <f>" 00"</f>
        <v xml:space="preserve"> 00</v>
      </c>
      <c r="I818">
        <v>0.01</v>
      </c>
      <c r="J818">
        <v>9999999.9900000002</v>
      </c>
      <c r="K818" t="s">
        <v>31</v>
      </c>
      <c r="L818" t="s">
        <v>217</v>
      </c>
      <c r="P818" t="s">
        <v>250</v>
      </c>
      <c r="Q818" t="s">
        <v>250</v>
      </c>
      <c r="R818" t="s">
        <v>31</v>
      </c>
    </row>
    <row r="819" spans="1:18" x14ac:dyDescent="0.25">
      <c r="A819" t="str">
        <f>"95123"</f>
        <v>95123</v>
      </c>
      <c r="B819" t="str">
        <f>"03000"</f>
        <v>03000</v>
      </c>
      <c r="C819" t="str">
        <f>"1500"</f>
        <v>1500</v>
      </c>
      <c r="D819" t="str">
        <f>""</f>
        <v/>
      </c>
      <c r="E819" t="s">
        <v>1236</v>
      </c>
      <c r="F819" t="s">
        <v>216</v>
      </c>
      <c r="G819" t="str">
        <f>""</f>
        <v/>
      </c>
      <c r="H819" t="str">
        <f>" 00"</f>
        <v xml:space="preserve"> 00</v>
      </c>
      <c r="I819">
        <v>0.01</v>
      </c>
      <c r="J819">
        <v>9999999.9900000002</v>
      </c>
      <c r="K819" t="s">
        <v>31</v>
      </c>
      <c r="L819" t="s">
        <v>217</v>
      </c>
      <c r="P819" t="s">
        <v>250</v>
      </c>
      <c r="Q819" t="s">
        <v>250</v>
      </c>
      <c r="R819" t="s">
        <v>31</v>
      </c>
    </row>
    <row r="820" spans="1:18" x14ac:dyDescent="0.25">
      <c r="A820" t="str">
        <f>"95124"</f>
        <v>95124</v>
      </c>
      <c r="B820" t="str">
        <f>"03000"</f>
        <v>03000</v>
      </c>
      <c r="C820" t="str">
        <f>"1500"</f>
        <v>1500</v>
      </c>
      <c r="D820" t="str">
        <f>""</f>
        <v/>
      </c>
      <c r="E820" t="s">
        <v>1237</v>
      </c>
      <c r="F820" t="s">
        <v>216</v>
      </c>
      <c r="G820" t="str">
        <f>""</f>
        <v/>
      </c>
      <c r="H820" t="str">
        <f>" 00"</f>
        <v xml:space="preserve"> 00</v>
      </c>
      <c r="I820">
        <v>0.01</v>
      </c>
      <c r="J820">
        <v>9999999.9900000002</v>
      </c>
      <c r="K820" t="s">
        <v>31</v>
      </c>
      <c r="L820" t="s">
        <v>217</v>
      </c>
      <c r="P820" t="s">
        <v>250</v>
      </c>
      <c r="Q820" t="s">
        <v>250</v>
      </c>
      <c r="R820" t="s">
        <v>31</v>
      </c>
    </row>
    <row r="821" spans="1:18" x14ac:dyDescent="0.25">
      <c r="A821" t="str">
        <f>"95125"</f>
        <v>95125</v>
      </c>
      <c r="B821" t="str">
        <f>"03000"</f>
        <v>03000</v>
      </c>
      <c r="C821" t="str">
        <f>"1500"</f>
        <v>1500</v>
      </c>
      <c r="D821" t="str">
        <f>""</f>
        <v/>
      </c>
      <c r="E821" t="s">
        <v>1238</v>
      </c>
      <c r="F821" t="s">
        <v>216</v>
      </c>
      <c r="G821" t="str">
        <f>""</f>
        <v/>
      </c>
      <c r="H821" t="str">
        <f>" 00"</f>
        <v xml:space="preserve"> 00</v>
      </c>
      <c r="I821">
        <v>0.01</v>
      </c>
      <c r="J821">
        <v>9999999.9900000002</v>
      </c>
      <c r="K821" t="s">
        <v>31</v>
      </c>
      <c r="L821" t="s">
        <v>217</v>
      </c>
      <c r="P821" t="s">
        <v>250</v>
      </c>
      <c r="Q821" t="s">
        <v>250</v>
      </c>
      <c r="R821" t="s">
        <v>31</v>
      </c>
    </row>
    <row r="822" spans="1:18" x14ac:dyDescent="0.25">
      <c r="A822" t="str">
        <f>"95126"</f>
        <v>95126</v>
      </c>
      <c r="B822" t="str">
        <f>"03000"</f>
        <v>03000</v>
      </c>
      <c r="C822" t="str">
        <f>"1500"</f>
        <v>1500</v>
      </c>
      <c r="D822" t="str">
        <f>""</f>
        <v/>
      </c>
      <c r="E822" t="s">
        <v>1239</v>
      </c>
      <c r="F822" t="s">
        <v>216</v>
      </c>
      <c r="G822" t="str">
        <f>""</f>
        <v/>
      </c>
      <c r="H822" t="str">
        <f>" 00"</f>
        <v xml:space="preserve"> 00</v>
      </c>
      <c r="I822">
        <v>0.01</v>
      </c>
      <c r="J822">
        <v>9999999.9900000002</v>
      </c>
      <c r="K822" t="s">
        <v>31</v>
      </c>
      <c r="L822" t="s">
        <v>217</v>
      </c>
      <c r="P822" t="s">
        <v>250</v>
      </c>
      <c r="Q822" t="s">
        <v>250</v>
      </c>
      <c r="R822" t="s">
        <v>31</v>
      </c>
    </row>
    <row r="823" spans="1:18" x14ac:dyDescent="0.25">
      <c r="A823" t="str">
        <f>"95127"</f>
        <v>95127</v>
      </c>
      <c r="B823" t="str">
        <f>"03000"</f>
        <v>03000</v>
      </c>
      <c r="C823" t="str">
        <f>"1500"</f>
        <v>1500</v>
      </c>
      <c r="D823" t="str">
        <f>""</f>
        <v/>
      </c>
      <c r="E823" t="s">
        <v>1240</v>
      </c>
      <c r="F823" t="s">
        <v>216</v>
      </c>
      <c r="G823" t="str">
        <f>""</f>
        <v/>
      </c>
      <c r="H823" t="str">
        <f>" 00"</f>
        <v xml:space="preserve"> 00</v>
      </c>
      <c r="I823">
        <v>0.01</v>
      </c>
      <c r="J823">
        <v>9999999.9900000002</v>
      </c>
      <c r="K823" t="s">
        <v>31</v>
      </c>
      <c r="L823" t="s">
        <v>217</v>
      </c>
      <c r="P823" t="s">
        <v>250</v>
      </c>
      <c r="Q823" t="s">
        <v>250</v>
      </c>
      <c r="R823" t="s">
        <v>31</v>
      </c>
    </row>
    <row r="824" spans="1:18" x14ac:dyDescent="0.25">
      <c r="A824" t="str">
        <f>"95128"</f>
        <v>95128</v>
      </c>
      <c r="B824" t="str">
        <f>"03000"</f>
        <v>03000</v>
      </c>
      <c r="C824" t="str">
        <f>"1500"</f>
        <v>1500</v>
      </c>
      <c r="D824" t="str">
        <f>""</f>
        <v/>
      </c>
      <c r="E824" t="s">
        <v>1241</v>
      </c>
      <c r="F824" t="s">
        <v>216</v>
      </c>
      <c r="G824" t="str">
        <f>""</f>
        <v/>
      </c>
      <c r="H824" t="str">
        <f>" 00"</f>
        <v xml:space="preserve"> 00</v>
      </c>
      <c r="I824">
        <v>0.01</v>
      </c>
      <c r="J824">
        <v>9999999.9900000002</v>
      </c>
      <c r="K824" t="s">
        <v>31</v>
      </c>
      <c r="L824" t="s">
        <v>217</v>
      </c>
      <c r="P824" t="s">
        <v>250</v>
      </c>
      <c r="Q824" t="s">
        <v>250</v>
      </c>
      <c r="R824" t="s">
        <v>31</v>
      </c>
    </row>
    <row r="825" spans="1:18" x14ac:dyDescent="0.25">
      <c r="A825" t="str">
        <f>"95129"</f>
        <v>95129</v>
      </c>
      <c r="B825" t="str">
        <f>"03000"</f>
        <v>03000</v>
      </c>
      <c r="C825" t="str">
        <f>"1500"</f>
        <v>1500</v>
      </c>
      <c r="D825" t="str">
        <f>""</f>
        <v/>
      </c>
      <c r="E825" t="s">
        <v>1242</v>
      </c>
      <c r="F825" t="s">
        <v>216</v>
      </c>
      <c r="G825" t="str">
        <f>""</f>
        <v/>
      </c>
      <c r="H825" t="str">
        <f>" 00"</f>
        <v xml:space="preserve"> 00</v>
      </c>
      <c r="I825">
        <v>0.01</v>
      </c>
      <c r="J825">
        <v>9999999.9900000002</v>
      </c>
      <c r="K825" t="s">
        <v>31</v>
      </c>
      <c r="L825" t="s">
        <v>217</v>
      </c>
      <c r="P825" t="s">
        <v>250</v>
      </c>
      <c r="Q825" t="s">
        <v>250</v>
      </c>
      <c r="R825" t="s">
        <v>31</v>
      </c>
    </row>
    <row r="826" spans="1:18" x14ac:dyDescent="0.25">
      <c r="A826" t="str">
        <f>"95130"</f>
        <v>95130</v>
      </c>
      <c r="B826" t="str">
        <f>"03000"</f>
        <v>03000</v>
      </c>
      <c r="C826" t="str">
        <f>"1500"</f>
        <v>1500</v>
      </c>
      <c r="D826" t="str">
        <f>""</f>
        <v/>
      </c>
      <c r="E826" t="s">
        <v>1243</v>
      </c>
      <c r="F826" t="s">
        <v>216</v>
      </c>
      <c r="G826" t="str">
        <f>""</f>
        <v/>
      </c>
      <c r="H826" t="str">
        <f>" 00"</f>
        <v xml:space="preserve"> 00</v>
      </c>
      <c r="I826">
        <v>0.01</v>
      </c>
      <c r="J826">
        <v>9999999.9900000002</v>
      </c>
      <c r="K826" t="s">
        <v>31</v>
      </c>
      <c r="L826" t="s">
        <v>217</v>
      </c>
      <c r="P826" t="s">
        <v>250</v>
      </c>
      <c r="Q826" t="s">
        <v>250</v>
      </c>
      <c r="R826" t="s">
        <v>31</v>
      </c>
    </row>
    <row r="827" spans="1:18" x14ac:dyDescent="0.25">
      <c r="A827" t="str">
        <f>"95131"</f>
        <v>95131</v>
      </c>
      <c r="B827" t="str">
        <f>"03000"</f>
        <v>03000</v>
      </c>
      <c r="C827" t="str">
        <f>"1500"</f>
        <v>1500</v>
      </c>
      <c r="D827" t="str">
        <f>""</f>
        <v/>
      </c>
      <c r="E827" t="s">
        <v>1244</v>
      </c>
      <c r="F827" t="s">
        <v>216</v>
      </c>
      <c r="G827" t="str">
        <f>""</f>
        <v/>
      </c>
      <c r="H827" t="str">
        <f>" 00"</f>
        <v xml:space="preserve"> 00</v>
      </c>
      <c r="I827">
        <v>0.01</v>
      </c>
      <c r="J827">
        <v>9999999.9900000002</v>
      </c>
      <c r="K827" t="s">
        <v>31</v>
      </c>
      <c r="L827" t="s">
        <v>217</v>
      </c>
      <c r="P827" t="s">
        <v>250</v>
      </c>
      <c r="Q827" t="s">
        <v>250</v>
      </c>
      <c r="R827" t="s">
        <v>31</v>
      </c>
    </row>
    <row r="828" spans="1:18" x14ac:dyDescent="0.25">
      <c r="A828" t="str">
        <f>"95132"</f>
        <v>95132</v>
      </c>
      <c r="B828" t="str">
        <f>"03000"</f>
        <v>03000</v>
      </c>
      <c r="C828" t="str">
        <f>"1500"</f>
        <v>1500</v>
      </c>
      <c r="D828" t="str">
        <f>""</f>
        <v/>
      </c>
      <c r="E828" t="s">
        <v>1245</v>
      </c>
      <c r="F828" t="s">
        <v>216</v>
      </c>
      <c r="G828" t="str">
        <f>""</f>
        <v/>
      </c>
      <c r="H828" t="str">
        <f>" 00"</f>
        <v xml:space="preserve"> 00</v>
      </c>
      <c r="I828">
        <v>0.01</v>
      </c>
      <c r="J828">
        <v>9999999.9900000002</v>
      </c>
      <c r="K828" t="s">
        <v>31</v>
      </c>
      <c r="L828" t="s">
        <v>217</v>
      </c>
      <c r="P828" t="s">
        <v>250</v>
      </c>
      <c r="Q828" t="s">
        <v>250</v>
      </c>
      <c r="R828" t="s">
        <v>31</v>
      </c>
    </row>
    <row r="829" spans="1:18" x14ac:dyDescent="0.25">
      <c r="A829" t="str">
        <f>"95133"</f>
        <v>95133</v>
      </c>
      <c r="B829" t="str">
        <f>"03000"</f>
        <v>03000</v>
      </c>
      <c r="C829" t="str">
        <f>"1500"</f>
        <v>1500</v>
      </c>
      <c r="D829" t="str">
        <f>""</f>
        <v/>
      </c>
      <c r="E829" t="s">
        <v>1246</v>
      </c>
      <c r="F829" t="s">
        <v>216</v>
      </c>
      <c r="G829" t="str">
        <f>""</f>
        <v/>
      </c>
      <c r="H829" t="str">
        <f>" 00"</f>
        <v xml:space="preserve"> 00</v>
      </c>
      <c r="I829">
        <v>0.01</v>
      </c>
      <c r="J829">
        <v>9999999.9900000002</v>
      </c>
      <c r="K829" t="s">
        <v>31</v>
      </c>
      <c r="L829" t="s">
        <v>217</v>
      </c>
      <c r="P829" t="s">
        <v>250</v>
      </c>
      <c r="Q829" t="s">
        <v>250</v>
      </c>
      <c r="R829" t="s">
        <v>31</v>
      </c>
    </row>
    <row r="830" spans="1:18" x14ac:dyDescent="0.25">
      <c r="A830" t="str">
        <f>"95134"</f>
        <v>95134</v>
      </c>
      <c r="B830" t="str">
        <f>"03000"</f>
        <v>03000</v>
      </c>
      <c r="C830" t="str">
        <f>"1500"</f>
        <v>1500</v>
      </c>
      <c r="D830" t="str">
        <f>""</f>
        <v/>
      </c>
      <c r="E830" t="s">
        <v>1247</v>
      </c>
      <c r="F830" t="s">
        <v>216</v>
      </c>
      <c r="G830" t="str">
        <f>""</f>
        <v/>
      </c>
      <c r="H830" t="str">
        <f>" 00"</f>
        <v xml:space="preserve"> 00</v>
      </c>
      <c r="I830">
        <v>0.01</v>
      </c>
      <c r="J830">
        <v>9999999.9900000002</v>
      </c>
      <c r="K830" t="s">
        <v>31</v>
      </c>
      <c r="L830" t="s">
        <v>217</v>
      </c>
      <c r="P830" t="s">
        <v>250</v>
      </c>
      <c r="Q830" t="s">
        <v>250</v>
      </c>
      <c r="R830" t="s">
        <v>31</v>
      </c>
    </row>
    <row r="831" spans="1:18" x14ac:dyDescent="0.25">
      <c r="A831" t="str">
        <f>"95135"</f>
        <v>95135</v>
      </c>
      <c r="B831" t="str">
        <f>"03000"</f>
        <v>03000</v>
      </c>
      <c r="C831" t="str">
        <f>"1500"</f>
        <v>1500</v>
      </c>
      <c r="D831" t="str">
        <f>""</f>
        <v/>
      </c>
      <c r="E831" t="s">
        <v>1248</v>
      </c>
      <c r="F831" t="s">
        <v>216</v>
      </c>
      <c r="G831" t="str">
        <f>""</f>
        <v/>
      </c>
      <c r="H831" t="str">
        <f>" 00"</f>
        <v xml:space="preserve"> 00</v>
      </c>
      <c r="I831">
        <v>0.01</v>
      </c>
      <c r="J831">
        <v>9999999.9900000002</v>
      </c>
      <c r="K831" t="s">
        <v>31</v>
      </c>
      <c r="L831" t="s">
        <v>217</v>
      </c>
      <c r="P831" t="s">
        <v>250</v>
      </c>
      <c r="Q831" t="s">
        <v>250</v>
      </c>
      <c r="R831" t="s">
        <v>31</v>
      </c>
    </row>
    <row r="832" spans="1:18" x14ac:dyDescent="0.25">
      <c r="A832" t="str">
        <f>"95136"</f>
        <v>95136</v>
      </c>
      <c r="B832" t="str">
        <f>"03000"</f>
        <v>03000</v>
      </c>
      <c r="C832" t="str">
        <f>"1500"</f>
        <v>1500</v>
      </c>
      <c r="D832" t="str">
        <f>""</f>
        <v/>
      </c>
      <c r="E832" t="s">
        <v>1249</v>
      </c>
      <c r="F832" t="s">
        <v>216</v>
      </c>
      <c r="G832" t="str">
        <f>""</f>
        <v/>
      </c>
      <c r="H832" t="str">
        <f>" 00"</f>
        <v xml:space="preserve"> 00</v>
      </c>
      <c r="I832">
        <v>0.01</v>
      </c>
      <c r="J832">
        <v>9999999.9900000002</v>
      </c>
      <c r="K832" t="s">
        <v>31</v>
      </c>
      <c r="L832" t="s">
        <v>217</v>
      </c>
      <c r="P832" t="s">
        <v>250</v>
      </c>
      <c r="Q832" t="s">
        <v>250</v>
      </c>
      <c r="R832" t="s">
        <v>31</v>
      </c>
    </row>
    <row r="833" spans="1:18" x14ac:dyDescent="0.25">
      <c r="A833" t="str">
        <f>"95140"</f>
        <v>95140</v>
      </c>
      <c r="B833" t="str">
        <f>"03000"</f>
        <v>03000</v>
      </c>
      <c r="C833" t="str">
        <f>"1500"</f>
        <v>1500</v>
      </c>
      <c r="D833" t="str">
        <f>""</f>
        <v/>
      </c>
      <c r="E833" t="s">
        <v>1250</v>
      </c>
      <c r="F833" t="s">
        <v>216</v>
      </c>
      <c r="G833" t="str">
        <f>""</f>
        <v/>
      </c>
      <c r="H833" t="str">
        <f>" 00"</f>
        <v xml:space="preserve"> 00</v>
      </c>
      <c r="I833">
        <v>0.01</v>
      </c>
      <c r="J833">
        <v>9999999.9900000002</v>
      </c>
      <c r="K833" t="s">
        <v>31</v>
      </c>
      <c r="L833" t="s">
        <v>217</v>
      </c>
      <c r="P833" t="s">
        <v>250</v>
      </c>
      <c r="Q833" t="s">
        <v>250</v>
      </c>
      <c r="R833" t="s">
        <v>31</v>
      </c>
    </row>
    <row r="834" spans="1:18" x14ac:dyDescent="0.25">
      <c r="A834" t="str">
        <f>"95141"</f>
        <v>95141</v>
      </c>
      <c r="B834" t="str">
        <f>"03000"</f>
        <v>03000</v>
      </c>
      <c r="C834" t="str">
        <f>"1500"</f>
        <v>1500</v>
      </c>
      <c r="D834" t="str">
        <f>""</f>
        <v/>
      </c>
      <c r="E834" t="s">
        <v>1251</v>
      </c>
      <c r="F834" t="s">
        <v>216</v>
      </c>
      <c r="G834" t="str">
        <f>""</f>
        <v/>
      </c>
      <c r="H834" t="str">
        <f>" 00"</f>
        <v xml:space="preserve"> 00</v>
      </c>
      <c r="I834">
        <v>0.01</v>
      </c>
      <c r="J834">
        <v>9999999.9900000002</v>
      </c>
      <c r="K834" t="s">
        <v>31</v>
      </c>
      <c r="L834" t="s">
        <v>217</v>
      </c>
      <c r="P834" t="s">
        <v>250</v>
      </c>
      <c r="Q834" t="s">
        <v>250</v>
      </c>
      <c r="R834" t="s">
        <v>31</v>
      </c>
    </row>
    <row r="835" spans="1:18" x14ac:dyDescent="0.25">
      <c r="A835" t="str">
        <f>"95142"</f>
        <v>95142</v>
      </c>
      <c r="B835" t="str">
        <f>"03000"</f>
        <v>03000</v>
      </c>
      <c r="C835" t="str">
        <f>"1500"</f>
        <v>1500</v>
      </c>
      <c r="D835" t="str">
        <f>""</f>
        <v/>
      </c>
      <c r="E835" t="s">
        <v>1252</v>
      </c>
      <c r="F835" t="s">
        <v>216</v>
      </c>
      <c r="G835" t="str">
        <f>""</f>
        <v/>
      </c>
      <c r="H835" t="str">
        <f>" 00"</f>
        <v xml:space="preserve"> 00</v>
      </c>
      <c r="I835">
        <v>0.01</v>
      </c>
      <c r="J835">
        <v>9999999.9900000002</v>
      </c>
      <c r="K835" t="s">
        <v>31</v>
      </c>
      <c r="L835" t="s">
        <v>217</v>
      </c>
      <c r="P835" t="s">
        <v>250</v>
      </c>
      <c r="Q835" t="s">
        <v>250</v>
      </c>
      <c r="R835" t="s">
        <v>31</v>
      </c>
    </row>
    <row r="836" spans="1:18" x14ac:dyDescent="0.25">
      <c r="A836" t="str">
        <f>"95143"</f>
        <v>95143</v>
      </c>
      <c r="B836" t="str">
        <f>"03000"</f>
        <v>03000</v>
      </c>
      <c r="C836" t="str">
        <f>"1500"</f>
        <v>1500</v>
      </c>
      <c r="D836" t="str">
        <f>""</f>
        <v/>
      </c>
      <c r="E836" t="s">
        <v>1253</v>
      </c>
      <c r="F836" t="s">
        <v>216</v>
      </c>
      <c r="G836" t="str">
        <f>""</f>
        <v/>
      </c>
      <c r="H836" t="str">
        <f>" 00"</f>
        <v xml:space="preserve"> 00</v>
      </c>
      <c r="I836">
        <v>0.01</v>
      </c>
      <c r="J836">
        <v>9999999.9900000002</v>
      </c>
      <c r="K836" t="s">
        <v>31</v>
      </c>
      <c r="L836" t="s">
        <v>217</v>
      </c>
      <c r="P836" t="s">
        <v>250</v>
      </c>
      <c r="Q836" t="s">
        <v>250</v>
      </c>
      <c r="R836" t="s">
        <v>31</v>
      </c>
    </row>
    <row r="837" spans="1:18" x14ac:dyDescent="0.25">
      <c r="A837" t="str">
        <f>"95144"</f>
        <v>95144</v>
      </c>
      <c r="B837" t="str">
        <f>"03000"</f>
        <v>03000</v>
      </c>
      <c r="C837" t="str">
        <f>"1500"</f>
        <v>1500</v>
      </c>
      <c r="D837" t="str">
        <f>""</f>
        <v/>
      </c>
      <c r="E837" t="s">
        <v>1254</v>
      </c>
      <c r="F837" t="s">
        <v>216</v>
      </c>
      <c r="G837" t="str">
        <f>""</f>
        <v/>
      </c>
      <c r="H837" t="str">
        <f>" 00"</f>
        <v xml:space="preserve"> 00</v>
      </c>
      <c r="I837">
        <v>0.01</v>
      </c>
      <c r="J837">
        <v>9999999.9900000002</v>
      </c>
      <c r="K837" t="s">
        <v>31</v>
      </c>
      <c r="L837" t="s">
        <v>217</v>
      </c>
      <c r="P837" t="s">
        <v>250</v>
      </c>
      <c r="Q837" t="s">
        <v>250</v>
      </c>
      <c r="R837" t="s">
        <v>31</v>
      </c>
    </row>
    <row r="838" spans="1:18" x14ac:dyDescent="0.25">
      <c r="A838" t="str">
        <f>"95145"</f>
        <v>95145</v>
      </c>
      <c r="B838" t="str">
        <f>"03000"</f>
        <v>03000</v>
      </c>
      <c r="C838" t="str">
        <f>"1500"</f>
        <v>1500</v>
      </c>
      <c r="D838" t="str">
        <f>""</f>
        <v/>
      </c>
      <c r="E838" t="s">
        <v>1255</v>
      </c>
      <c r="F838" t="s">
        <v>216</v>
      </c>
      <c r="G838" t="str">
        <f>""</f>
        <v/>
      </c>
      <c r="H838" t="str">
        <f>" 00"</f>
        <v xml:space="preserve"> 00</v>
      </c>
      <c r="I838">
        <v>0.01</v>
      </c>
      <c r="J838">
        <v>9999999.9900000002</v>
      </c>
      <c r="K838" t="s">
        <v>31</v>
      </c>
      <c r="L838" t="s">
        <v>217</v>
      </c>
      <c r="P838" t="s">
        <v>250</v>
      </c>
      <c r="Q838" t="s">
        <v>250</v>
      </c>
      <c r="R838" t="s">
        <v>31</v>
      </c>
    </row>
    <row r="839" spans="1:18" x14ac:dyDescent="0.25">
      <c r="A839" t="str">
        <f>"95201"</f>
        <v>95201</v>
      </c>
      <c r="B839" t="str">
        <f>"03000"</f>
        <v>03000</v>
      </c>
      <c r="C839" t="str">
        <f>"1500"</f>
        <v>1500</v>
      </c>
      <c r="D839" t="str">
        <f>""</f>
        <v/>
      </c>
      <c r="E839" t="s">
        <v>1256</v>
      </c>
      <c r="F839" t="s">
        <v>216</v>
      </c>
      <c r="G839" t="str">
        <f>""</f>
        <v/>
      </c>
      <c r="H839" t="str">
        <f>" 00"</f>
        <v xml:space="preserve"> 00</v>
      </c>
      <c r="I839">
        <v>0.01</v>
      </c>
      <c r="J839">
        <v>9999999.9900000002</v>
      </c>
      <c r="K839" t="s">
        <v>31</v>
      </c>
      <c r="L839" t="s">
        <v>217</v>
      </c>
      <c r="P839" t="s">
        <v>250</v>
      </c>
      <c r="Q839" t="s">
        <v>250</v>
      </c>
      <c r="R839" t="s">
        <v>31</v>
      </c>
    </row>
    <row r="840" spans="1:18" x14ac:dyDescent="0.25">
      <c r="A840" t="str">
        <f>"95202"</f>
        <v>95202</v>
      </c>
      <c r="B840" t="str">
        <f>"03000"</f>
        <v>03000</v>
      </c>
      <c r="C840" t="str">
        <f>"1500"</f>
        <v>1500</v>
      </c>
      <c r="D840" t="str">
        <f>""</f>
        <v/>
      </c>
      <c r="E840" t="s">
        <v>1257</v>
      </c>
      <c r="F840" t="s">
        <v>216</v>
      </c>
      <c r="G840" t="str">
        <f>""</f>
        <v/>
      </c>
      <c r="H840" t="str">
        <f>" 00"</f>
        <v xml:space="preserve"> 00</v>
      </c>
      <c r="I840">
        <v>0.01</v>
      </c>
      <c r="J840">
        <v>9999999.9900000002</v>
      </c>
      <c r="K840" t="s">
        <v>31</v>
      </c>
      <c r="L840" t="s">
        <v>217</v>
      </c>
      <c r="P840" t="s">
        <v>250</v>
      </c>
      <c r="Q840" t="s">
        <v>250</v>
      </c>
      <c r="R840" t="s">
        <v>31</v>
      </c>
    </row>
    <row r="841" spans="1:18" x14ac:dyDescent="0.25">
      <c r="A841" t="str">
        <f>"95901"</f>
        <v>95901</v>
      </c>
      <c r="B841" t="str">
        <f>"03000"</f>
        <v>03000</v>
      </c>
      <c r="C841" t="str">
        <f>"1500"</f>
        <v>1500</v>
      </c>
      <c r="D841" t="str">
        <f>""</f>
        <v/>
      </c>
      <c r="E841" t="s">
        <v>1258</v>
      </c>
      <c r="F841" t="s">
        <v>216</v>
      </c>
      <c r="G841" t="str">
        <f>""</f>
        <v/>
      </c>
      <c r="H841" t="str">
        <f>" 00"</f>
        <v xml:space="preserve"> 00</v>
      </c>
      <c r="I841">
        <v>0.01</v>
      </c>
      <c r="J841">
        <v>9999999.9900000002</v>
      </c>
      <c r="K841" t="s">
        <v>31</v>
      </c>
      <c r="L841" t="s">
        <v>217</v>
      </c>
      <c r="P841" t="s">
        <v>250</v>
      </c>
      <c r="Q841" t="s">
        <v>250</v>
      </c>
      <c r="R841" t="s">
        <v>31</v>
      </c>
    </row>
    <row r="842" spans="1:18" x14ac:dyDescent="0.25">
      <c r="A842" t="str">
        <f>"95902"</f>
        <v>95902</v>
      </c>
      <c r="B842" t="str">
        <f>"03000"</f>
        <v>03000</v>
      </c>
      <c r="C842" t="str">
        <f>"1500"</f>
        <v>1500</v>
      </c>
      <c r="D842" t="str">
        <f>""</f>
        <v/>
      </c>
      <c r="E842" t="s">
        <v>1259</v>
      </c>
      <c r="F842" t="s">
        <v>216</v>
      </c>
      <c r="G842" t="str">
        <f>""</f>
        <v/>
      </c>
      <c r="H842" t="str">
        <f>" 00"</f>
        <v xml:space="preserve"> 00</v>
      </c>
      <c r="I842">
        <v>0.01</v>
      </c>
      <c r="J842">
        <v>9999999.9900000002</v>
      </c>
      <c r="K842" t="s">
        <v>31</v>
      </c>
      <c r="L842" t="s">
        <v>217</v>
      </c>
      <c r="P842" t="s">
        <v>250</v>
      </c>
      <c r="Q842" t="s">
        <v>250</v>
      </c>
      <c r="R842" t="s">
        <v>31</v>
      </c>
    </row>
    <row r="843" spans="1:18" x14ac:dyDescent="0.25">
      <c r="A843" t="str">
        <f>"95903"</f>
        <v>95903</v>
      </c>
      <c r="B843" t="str">
        <f>"03000"</f>
        <v>03000</v>
      </c>
      <c r="C843" t="str">
        <f>"1500"</f>
        <v>1500</v>
      </c>
      <c r="D843" t="str">
        <f>""</f>
        <v/>
      </c>
      <c r="E843" t="s">
        <v>1260</v>
      </c>
      <c r="F843" t="s">
        <v>216</v>
      </c>
      <c r="G843" t="str">
        <f>""</f>
        <v/>
      </c>
      <c r="H843" t="str">
        <f>" 00"</f>
        <v xml:space="preserve"> 00</v>
      </c>
      <c r="I843">
        <v>0.01</v>
      </c>
      <c r="J843">
        <v>9999999.9900000002</v>
      </c>
      <c r="K843" t="s">
        <v>31</v>
      </c>
      <c r="L843" t="s">
        <v>217</v>
      </c>
      <c r="P843" t="s">
        <v>250</v>
      </c>
      <c r="Q843" t="s">
        <v>250</v>
      </c>
      <c r="R843" t="s">
        <v>31</v>
      </c>
    </row>
    <row r="844" spans="1:18" x14ac:dyDescent="0.25">
      <c r="A844" t="str">
        <f>"95904"</f>
        <v>95904</v>
      </c>
      <c r="B844" t="str">
        <f>"03000"</f>
        <v>03000</v>
      </c>
      <c r="C844" t="str">
        <f>"1500"</f>
        <v>1500</v>
      </c>
      <c r="D844" t="str">
        <f>""</f>
        <v/>
      </c>
      <c r="E844" t="s">
        <v>1261</v>
      </c>
      <c r="F844" t="s">
        <v>216</v>
      </c>
      <c r="G844" t="str">
        <f>""</f>
        <v/>
      </c>
      <c r="H844" t="str">
        <f>" 00"</f>
        <v xml:space="preserve"> 00</v>
      </c>
      <c r="I844">
        <v>0.01</v>
      </c>
      <c r="J844">
        <v>9999999.9900000002</v>
      </c>
      <c r="K844" t="s">
        <v>31</v>
      </c>
      <c r="L844" t="s">
        <v>217</v>
      </c>
      <c r="P844" t="s">
        <v>250</v>
      </c>
      <c r="Q844" t="s">
        <v>250</v>
      </c>
      <c r="R844" t="s">
        <v>31</v>
      </c>
    </row>
    <row r="845" spans="1:18" x14ac:dyDescent="0.25">
      <c r="A845" t="str">
        <f>"95905"</f>
        <v>95905</v>
      </c>
      <c r="B845" t="str">
        <f>"03000"</f>
        <v>03000</v>
      </c>
      <c r="C845" t="str">
        <f>"1500"</f>
        <v>1500</v>
      </c>
      <c r="D845" t="str">
        <f>""</f>
        <v/>
      </c>
      <c r="E845" t="s">
        <v>1262</v>
      </c>
      <c r="F845" t="s">
        <v>216</v>
      </c>
      <c r="G845" t="str">
        <f>""</f>
        <v/>
      </c>
      <c r="H845" t="str">
        <f>" 00"</f>
        <v xml:space="preserve"> 00</v>
      </c>
      <c r="I845">
        <v>0.01</v>
      </c>
      <c r="J845">
        <v>9999999.9900000002</v>
      </c>
      <c r="K845" t="s">
        <v>31</v>
      </c>
      <c r="L845" t="s">
        <v>217</v>
      </c>
      <c r="P845" t="s">
        <v>250</v>
      </c>
      <c r="Q845" t="s">
        <v>250</v>
      </c>
      <c r="R845" t="s">
        <v>31</v>
      </c>
    </row>
    <row r="846" spans="1:18" x14ac:dyDescent="0.25">
      <c r="A846" t="str">
        <f>"95906"</f>
        <v>95906</v>
      </c>
      <c r="B846" t="str">
        <f>"03000"</f>
        <v>03000</v>
      </c>
      <c r="C846" t="str">
        <f>"1500"</f>
        <v>1500</v>
      </c>
      <c r="D846" t="str">
        <f>""</f>
        <v/>
      </c>
      <c r="E846" t="s">
        <v>1263</v>
      </c>
      <c r="F846" t="s">
        <v>216</v>
      </c>
      <c r="G846" t="str">
        <f>""</f>
        <v/>
      </c>
      <c r="H846" t="str">
        <f>" 00"</f>
        <v xml:space="preserve"> 00</v>
      </c>
      <c r="I846">
        <v>0.01</v>
      </c>
      <c r="J846">
        <v>9999999.9900000002</v>
      </c>
      <c r="K846" t="s">
        <v>31</v>
      </c>
      <c r="L846" t="s">
        <v>217</v>
      </c>
      <c r="P846" t="s">
        <v>250</v>
      </c>
      <c r="Q846" t="s">
        <v>250</v>
      </c>
      <c r="R846" t="s">
        <v>31</v>
      </c>
    </row>
    <row r="847" spans="1:18" x14ac:dyDescent="0.25">
      <c r="A847" t="str">
        <f>"95907"</f>
        <v>95907</v>
      </c>
      <c r="B847" t="str">
        <f>"03000"</f>
        <v>03000</v>
      </c>
      <c r="C847" t="str">
        <f>"1500"</f>
        <v>1500</v>
      </c>
      <c r="D847" t="str">
        <f>""</f>
        <v/>
      </c>
      <c r="E847" t="s">
        <v>1264</v>
      </c>
      <c r="F847" t="s">
        <v>216</v>
      </c>
      <c r="G847" t="str">
        <f>""</f>
        <v/>
      </c>
      <c r="H847" t="str">
        <f>" 00"</f>
        <v xml:space="preserve"> 00</v>
      </c>
      <c r="I847">
        <v>0.01</v>
      </c>
      <c r="J847">
        <v>9999999.9900000002</v>
      </c>
      <c r="K847" t="s">
        <v>31</v>
      </c>
      <c r="L847" t="s">
        <v>217</v>
      </c>
      <c r="P847" t="s">
        <v>250</v>
      </c>
      <c r="Q847" t="s">
        <v>250</v>
      </c>
      <c r="R847" t="s">
        <v>31</v>
      </c>
    </row>
    <row r="848" spans="1:18" x14ac:dyDescent="0.25">
      <c r="A848" t="str">
        <f>"95908"</f>
        <v>95908</v>
      </c>
      <c r="B848" t="str">
        <f>"03000"</f>
        <v>03000</v>
      </c>
      <c r="C848" t="str">
        <f>"1500"</f>
        <v>1500</v>
      </c>
      <c r="D848" t="str">
        <f>""</f>
        <v/>
      </c>
      <c r="E848" t="s">
        <v>1265</v>
      </c>
      <c r="F848" t="s">
        <v>216</v>
      </c>
      <c r="G848" t="str">
        <f>""</f>
        <v/>
      </c>
      <c r="H848" t="str">
        <f>" 00"</f>
        <v xml:space="preserve"> 00</v>
      </c>
      <c r="I848">
        <v>0.01</v>
      </c>
      <c r="J848">
        <v>9999999.9900000002</v>
      </c>
      <c r="K848" t="s">
        <v>31</v>
      </c>
      <c r="L848" t="s">
        <v>217</v>
      </c>
      <c r="P848" t="s">
        <v>250</v>
      </c>
      <c r="Q848" t="s">
        <v>250</v>
      </c>
      <c r="R848" t="s">
        <v>31</v>
      </c>
    </row>
    <row r="849" spans="1:18" x14ac:dyDescent="0.25">
      <c r="A849" t="str">
        <f>"96041"</f>
        <v>96041</v>
      </c>
      <c r="B849" t="str">
        <f>"03050"</f>
        <v>03050</v>
      </c>
      <c r="C849" t="str">
        <f>"2100"</f>
        <v>2100</v>
      </c>
      <c r="D849" t="str">
        <f>""</f>
        <v/>
      </c>
      <c r="E849" t="s">
        <v>1188</v>
      </c>
      <c r="F849" t="s">
        <v>229</v>
      </c>
      <c r="G849" t="str">
        <f>""</f>
        <v/>
      </c>
      <c r="H849" t="str">
        <f>" 00"</f>
        <v xml:space="preserve"> 00</v>
      </c>
      <c r="I849">
        <v>0.01</v>
      </c>
      <c r="J849">
        <v>9999999.9900000002</v>
      </c>
      <c r="K849" t="s">
        <v>217</v>
      </c>
      <c r="P849" t="s">
        <v>250</v>
      </c>
      <c r="Q849" t="s">
        <v>250</v>
      </c>
      <c r="R849" t="s">
        <v>231</v>
      </c>
    </row>
    <row r="850" spans="1:18" x14ac:dyDescent="0.25">
      <c r="A850" t="str">
        <f>"96042"</f>
        <v>96042</v>
      </c>
      <c r="B850" t="str">
        <f>"03050"</f>
        <v>03050</v>
      </c>
      <c r="C850" t="str">
        <f>"2100"</f>
        <v>2100</v>
      </c>
      <c r="D850" t="str">
        <f>""</f>
        <v/>
      </c>
      <c r="E850" t="s">
        <v>1189</v>
      </c>
      <c r="F850" t="s">
        <v>229</v>
      </c>
      <c r="G850" t="str">
        <f>""</f>
        <v/>
      </c>
      <c r="H850" t="str">
        <f>" 00"</f>
        <v xml:space="preserve"> 00</v>
      </c>
      <c r="I850">
        <v>0.01</v>
      </c>
      <c r="J850">
        <v>9999999.9900000002</v>
      </c>
      <c r="K850" t="s">
        <v>217</v>
      </c>
      <c r="P850" t="s">
        <v>250</v>
      </c>
      <c r="Q850" t="s">
        <v>250</v>
      </c>
      <c r="R850" t="s">
        <v>231</v>
      </c>
    </row>
    <row r="851" spans="1:18" x14ac:dyDescent="0.25">
      <c r="A851" t="str">
        <f>"96043"</f>
        <v>96043</v>
      </c>
      <c r="B851" t="str">
        <f>"03050"</f>
        <v>03050</v>
      </c>
      <c r="C851" t="str">
        <f>"2100"</f>
        <v>2100</v>
      </c>
      <c r="D851" t="str">
        <f>""</f>
        <v/>
      </c>
      <c r="E851" t="s">
        <v>1190</v>
      </c>
      <c r="F851" t="s">
        <v>229</v>
      </c>
      <c r="G851" t="str">
        <f>""</f>
        <v/>
      </c>
      <c r="H851" t="str">
        <f>" 00"</f>
        <v xml:space="preserve"> 00</v>
      </c>
      <c r="I851">
        <v>0.01</v>
      </c>
      <c r="J851">
        <v>9999999.9900000002</v>
      </c>
      <c r="K851" t="s">
        <v>217</v>
      </c>
      <c r="P851" t="s">
        <v>250</v>
      </c>
      <c r="Q851" t="s">
        <v>250</v>
      </c>
      <c r="R851" t="s">
        <v>231</v>
      </c>
    </row>
    <row r="852" spans="1:18" x14ac:dyDescent="0.25">
      <c r="A852" t="str">
        <f>"96045"</f>
        <v>96045</v>
      </c>
      <c r="B852" t="str">
        <f>"03050"</f>
        <v>03050</v>
      </c>
      <c r="C852" t="str">
        <f>"2100"</f>
        <v>2100</v>
      </c>
      <c r="D852" t="str">
        <f>""</f>
        <v/>
      </c>
      <c r="E852" t="s">
        <v>1191</v>
      </c>
      <c r="F852" t="s">
        <v>229</v>
      </c>
      <c r="G852" t="str">
        <f>""</f>
        <v/>
      </c>
      <c r="H852" t="str">
        <f>" 00"</f>
        <v xml:space="preserve"> 00</v>
      </c>
      <c r="I852">
        <v>0.01</v>
      </c>
      <c r="J852">
        <v>9999999.9900000002</v>
      </c>
      <c r="K852" t="s">
        <v>217</v>
      </c>
      <c r="P852" t="s">
        <v>250</v>
      </c>
      <c r="Q852" t="s">
        <v>250</v>
      </c>
      <c r="R852" t="s">
        <v>231</v>
      </c>
    </row>
    <row r="853" spans="1:18" x14ac:dyDescent="0.25">
      <c r="A853" t="str">
        <f>"96046"</f>
        <v>96046</v>
      </c>
      <c r="B853" t="str">
        <f>"03050"</f>
        <v>03050</v>
      </c>
      <c r="C853" t="str">
        <f>"2100"</f>
        <v>2100</v>
      </c>
      <c r="D853" t="str">
        <f>""</f>
        <v/>
      </c>
      <c r="E853" t="s">
        <v>1192</v>
      </c>
      <c r="F853" t="s">
        <v>229</v>
      </c>
      <c r="G853" t="str">
        <f>""</f>
        <v/>
      </c>
      <c r="H853" t="str">
        <f>" 00"</f>
        <v xml:space="preserve"> 00</v>
      </c>
      <c r="I853">
        <v>0.01</v>
      </c>
      <c r="J853">
        <v>9999999.9900000002</v>
      </c>
      <c r="K853" t="s">
        <v>217</v>
      </c>
      <c r="P853" t="s">
        <v>250</v>
      </c>
      <c r="Q853" t="s">
        <v>250</v>
      </c>
      <c r="R853" t="s">
        <v>231</v>
      </c>
    </row>
    <row r="854" spans="1:18" x14ac:dyDescent="0.25">
      <c r="A854" t="str">
        <f>"96225"</f>
        <v>96225</v>
      </c>
      <c r="B854" t="str">
        <f>"03050"</f>
        <v>03050</v>
      </c>
      <c r="C854" t="str">
        <f>"2100"</f>
        <v>2100</v>
      </c>
      <c r="D854" t="str">
        <f>""</f>
        <v/>
      </c>
      <c r="E854" t="s">
        <v>1193</v>
      </c>
      <c r="F854" t="s">
        <v>229</v>
      </c>
      <c r="G854" t="str">
        <f>""</f>
        <v/>
      </c>
      <c r="H854" t="str">
        <f>" 00"</f>
        <v xml:space="preserve"> 00</v>
      </c>
      <c r="I854">
        <v>0.01</v>
      </c>
      <c r="J854">
        <v>9999999.9900000002</v>
      </c>
      <c r="K854" t="s">
        <v>217</v>
      </c>
      <c r="P854" t="s">
        <v>250</v>
      </c>
      <c r="Q854" t="s">
        <v>250</v>
      </c>
      <c r="R854" t="s">
        <v>231</v>
      </c>
    </row>
    <row r="855" spans="1:18" x14ac:dyDescent="0.25">
      <c r="A855" t="str">
        <f>"10001"</f>
        <v>10001</v>
      </c>
      <c r="B855" t="str">
        <f>"03810"</f>
        <v>03810</v>
      </c>
      <c r="C855" t="str">
        <f>"1400"</f>
        <v>1400</v>
      </c>
      <c r="D855" t="str">
        <f>"03810"</f>
        <v>03810</v>
      </c>
      <c r="E855" t="s">
        <v>20</v>
      </c>
      <c r="F855" t="s">
        <v>325</v>
      </c>
      <c r="G855" t="str">
        <f>""</f>
        <v/>
      </c>
      <c r="H855" t="str">
        <f>" 00"</f>
        <v xml:space="preserve"> 00</v>
      </c>
      <c r="I855">
        <v>0.01</v>
      </c>
      <c r="J855">
        <v>9999999.9900000002</v>
      </c>
      <c r="K855" t="s">
        <v>31</v>
      </c>
      <c r="L855" t="s">
        <v>217</v>
      </c>
      <c r="P855" t="s">
        <v>326</v>
      </c>
      <c r="Q855" t="s">
        <v>326</v>
      </c>
      <c r="R855" t="s">
        <v>31</v>
      </c>
    </row>
    <row r="856" spans="1:18" x14ac:dyDescent="0.25">
      <c r="A856" t="str">
        <f>"11027"</f>
        <v>11027</v>
      </c>
      <c r="B856" t="str">
        <f>"03000"</f>
        <v>03000</v>
      </c>
      <c r="C856" t="str">
        <f>"1400"</f>
        <v>1400</v>
      </c>
      <c r="D856" t="str">
        <f>""</f>
        <v/>
      </c>
      <c r="E856" t="s">
        <v>426</v>
      </c>
      <c r="F856" t="s">
        <v>216</v>
      </c>
      <c r="G856" t="str">
        <f>""</f>
        <v/>
      </c>
      <c r="H856" t="str">
        <f>" 00"</f>
        <v xml:space="preserve"> 00</v>
      </c>
      <c r="I856">
        <v>0.01</v>
      </c>
      <c r="J856">
        <v>9999999.9900000002</v>
      </c>
      <c r="K856" t="s">
        <v>31</v>
      </c>
      <c r="L856" t="s">
        <v>217</v>
      </c>
      <c r="P856" t="s">
        <v>326</v>
      </c>
      <c r="Q856" t="s">
        <v>326</v>
      </c>
      <c r="R856" t="s">
        <v>31</v>
      </c>
    </row>
    <row r="857" spans="1:18" x14ac:dyDescent="0.25">
      <c r="A857" t="str">
        <f>"12001"</f>
        <v>12001</v>
      </c>
      <c r="B857" t="str">
        <f>"04010"</f>
        <v>04010</v>
      </c>
      <c r="C857" t="str">
        <f>"1400"</f>
        <v>1400</v>
      </c>
      <c r="D857" t="str">
        <f>"12001"</f>
        <v>12001</v>
      </c>
      <c r="E857" t="s">
        <v>450</v>
      </c>
      <c r="F857" t="s">
        <v>338</v>
      </c>
      <c r="G857" t="str">
        <f>""</f>
        <v/>
      </c>
      <c r="H857" t="str">
        <f>" 00"</f>
        <v xml:space="preserve"> 00</v>
      </c>
      <c r="I857">
        <v>0.01</v>
      </c>
      <c r="J857">
        <v>9999999.9900000002</v>
      </c>
      <c r="K857" t="s">
        <v>32</v>
      </c>
      <c r="L857" t="s">
        <v>34</v>
      </c>
      <c r="P857" t="s">
        <v>326</v>
      </c>
      <c r="Q857" t="s">
        <v>326</v>
      </c>
      <c r="R857" t="s">
        <v>451</v>
      </c>
    </row>
    <row r="858" spans="1:18" x14ac:dyDescent="0.25">
      <c r="A858" t="str">
        <f>"12002"</f>
        <v>12002</v>
      </c>
      <c r="B858" t="str">
        <f>"04010"</f>
        <v>04010</v>
      </c>
      <c r="C858" t="str">
        <f>"1400"</f>
        <v>1400</v>
      </c>
      <c r="D858" t="str">
        <f>""</f>
        <v/>
      </c>
      <c r="E858" t="s">
        <v>452</v>
      </c>
      <c r="F858" t="s">
        <v>338</v>
      </c>
      <c r="G858" t="str">
        <f>""</f>
        <v/>
      </c>
      <c r="H858" t="str">
        <f>" 00"</f>
        <v xml:space="preserve"> 00</v>
      </c>
      <c r="I858">
        <v>0.01</v>
      </c>
      <c r="J858">
        <v>9999999.9900000002</v>
      </c>
      <c r="K858" t="s">
        <v>32</v>
      </c>
      <c r="L858" t="s">
        <v>34</v>
      </c>
      <c r="P858" t="s">
        <v>326</v>
      </c>
      <c r="Q858" t="s">
        <v>326</v>
      </c>
      <c r="R858" t="s">
        <v>453</v>
      </c>
    </row>
    <row r="859" spans="1:18" x14ac:dyDescent="0.25">
      <c r="A859" t="str">
        <f>"12005"</f>
        <v>12005</v>
      </c>
      <c r="B859" t="str">
        <f>"03000"</f>
        <v>03000</v>
      </c>
      <c r="C859" t="str">
        <f>"1400"</f>
        <v>1400</v>
      </c>
      <c r="D859" t="str">
        <f>""</f>
        <v/>
      </c>
      <c r="E859" t="s">
        <v>454</v>
      </c>
      <c r="F859" t="s">
        <v>216</v>
      </c>
      <c r="G859" t="str">
        <f>""</f>
        <v/>
      </c>
      <c r="H859" t="str">
        <f>" 00"</f>
        <v xml:space="preserve"> 00</v>
      </c>
      <c r="I859">
        <v>0.01</v>
      </c>
      <c r="J859">
        <v>9999999.9900000002</v>
      </c>
      <c r="K859" t="s">
        <v>31</v>
      </c>
      <c r="L859" t="s">
        <v>217</v>
      </c>
      <c r="P859" t="s">
        <v>326</v>
      </c>
      <c r="Q859" t="s">
        <v>326</v>
      </c>
      <c r="R859" t="s">
        <v>31</v>
      </c>
    </row>
    <row r="860" spans="1:18" x14ac:dyDescent="0.25">
      <c r="A860" t="str">
        <f>"10001"</f>
        <v>10001</v>
      </c>
      <c r="B860" t="str">
        <f>"00100"</f>
        <v>00100</v>
      </c>
      <c r="C860" t="str">
        <f>"1400"</f>
        <v>1400</v>
      </c>
      <c r="D860" t="str">
        <f>"00100"</f>
        <v>00100</v>
      </c>
      <c r="E860" t="s">
        <v>20</v>
      </c>
      <c r="F860" t="s">
        <v>21</v>
      </c>
      <c r="G860" t="str">
        <f>""</f>
        <v/>
      </c>
      <c r="H860" t="str">
        <f>" 00"</f>
        <v xml:space="preserve"> 00</v>
      </c>
      <c r="I860">
        <v>0.01</v>
      </c>
      <c r="J860">
        <v>9999999.9900000002</v>
      </c>
      <c r="K860" t="s">
        <v>22</v>
      </c>
      <c r="L860" t="s">
        <v>23</v>
      </c>
      <c r="P860" t="s">
        <v>24</v>
      </c>
      <c r="Q860" t="s">
        <v>24</v>
      </c>
      <c r="R860" t="s">
        <v>23</v>
      </c>
    </row>
    <row r="861" spans="1:18" x14ac:dyDescent="0.25">
      <c r="A861" t="str">
        <f>"10001"</f>
        <v>10001</v>
      </c>
      <c r="B861" t="str">
        <f>"00110"</f>
        <v>00110</v>
      </c>
      <c r="C861" t="str">
        <f>"1400"</f>
        <v>1400</v>
      </c>
      <c r="D861" t="str">
        <f>"00110"</f>
        <v>00110</v>
      </c>
      <c r="E861" t="s">
        <v>20</v>
      </c>
      <c r="F861" t="s">
        <v>25</v>
      </c>
      <c r="G861" t="str">
        <f>""</f>
        <v/>
      </c>
      <c r="H861" t="str">
        <f>" 00"</f>
        <v xml:space="preserve"> 00</v>
      </c>
      <c r="I861">
        <v>0.01</v>
      </c>
      <c r="J861">
        <v>9999999.9900000002</v>
      </c>
      <c r="K861" t="s">
        <v>23</v>
      </c>
      <c r="L861" t="s">
        <v>22</v>
      </c>
      <c r="P861" t="s">
        <v>24</v>
      </c>
      <c r="Q861" t="s">
        <v>24</v>
      </c>
      <c r="R861" t="s">
        <v>23</v>
      </c>
    </row>
    <row r="862" spans="1:18" x14ac:dyDescent="0.25">
      <c r="A862" t="str">
        <f>"10001"</f>
        <v>10001</v>
      </c>
      <c r="B862" t="str">
        <f>"00163"</f>
        <v>00163</v>
      </c>
      <c r="C862" t="str">
        <f>"1400"</f>
        <v>1400</v>
      </c>
      <c r="D862" t="str">
        <f>"00163"</f>
        <v>00163</v>
      </c>
      <c r="E862" t="s">
        <v>20</v>
      </c>
      <c r="F862" t="s">
        <v>30</v>
      </c>
      <c r="G862" t="str">
        <f>""</f>
        <v/>
      </c>
      <c r="H862" t="str">
        <f>" 00"</f>
        <v xml:space="preserve"> 00</v>
      </c>
      <c r="I862">
        <v>0.01</v>
      </c>
      <c r="J862">
        <v>9999999.9900000002</v>
      </c>
      <c r="K862" t="s">
        <v>31</v>
      </c>
      <c r="L862" t="s">
        <v>32</v>
      </c>
      <c r="P862" t="s">
        <v>24</v>
      </c>
      <c r="Q862" t="s">
        <v>24</v>
      </c>
      <c r="R862" t="s">
        <v>31</v>
      </c>
    </row>
    <row r="863" spans="1:18" x14ac:dyDescent="0.25">
      <c r="A863" t="str">
        <f>"10001"</f>
        <v>10001</v>
      </c>
      <c r="B863" t="str">
        <f>"00164"</f>
        <v>00164</v>
      </c>
      <c r="C863" t="str">
        <f>"1400"</f>
        <v>1400</v>
      </c>
      <c r="D863" t="str">
        <f>"00164"</f>
        <v>00164</v>
      </c>
      <c r="E863" t="s">
        <v>20</v>
      </c>
      <c r="F863" t="s">
        <v>33</v>
      </c>
      <c r="G863" t="str">
        <f>""</f>
        <v/>
      </c>
      <c r="H863" t="str">
        <f>" 00"</f>
        <v xml:space="preserve"> 00</v>
      </c>
      <c r="I863">
        <v>0.01</v>
      </c>
      <c r="J863">
        <v>9999999.9900000002</v>
      </c>
      <c r="K863" t="s">
        <v>32</v>
      </c>
      <c r="L863" t="s">
        <v>34</v>
      </c>
      <c r="P863" t="s">
        <v>24</v>
      </c>
      <c r="Q863" t="s">
        <v>24</v>
      </c>
      <c r="R863" t="s">
        <v>35</v>
      </c>
    </row>
    <row r="864" spans="1:18" x14ac:dyDescent="0.25">
      <c r="A864" t="str">
        <f>"10001"</f>
        <v>10001</v>
      </c>
      <c r="B864" t="str">
        <f>"01030"</f>
        <v>01030</v>
      </c>
      <c r="C864" t="str">
        <f>"1600"</f>
        <v>1600</v>
      </c>
      <c r="D864" t="str">
        <f>"01030"</f>
        <v>01030</v>
      </c>
      <c r="E864" t="s">
        <v>20</v>
      </c>
      <c r="F864" t="s">
        <v>39</v>
      </c>
      <c r="G864" t="str">
        <f>""</f>
        <v/>
      </c>
      <c r="H864" t="str">
        <f>" 00"</f>
        <v xml:space="preserve"> 00</v>
      </c>
      <c r="I864">
        <v>0.01</v>
      </c>
      <c r="J864">
        <v>9999999.9900000002</v>
      </c>
      <c r="K864" t="s">
        <v>40</v>
      </c>
      <c r="L864" t="s">
        <v>41</v>
      </c>
      <c r="M864" t="s">
        <v>42</v>
      </c>
      <c r="P864" t="s">
        <v>24</v>
      </c>
      <c r="Q864" t="s">
        <v>24</v>
      </c>
      <c r="R864" t="s">
        <v>40</v>
      </c>
    </row>
    <row r="865" spans="1:18" x14ac:dyDescent="0.25">
      <c r="A865" t="str">
        <f>"10001"</f>
        <v>10001</v>
      </c>
      <c r="B865" t="str">
        <f>"01035"</f>
        <v>01035</v>
      </c>
      <c r="C865" t="str">
        <f>"1600"</f>
        <v>1600</v>
      </c>
      <c r="D865" t="str">
        <f>"01035"</f>
        <v>01035</v>
      </c>
      <c r="E865" t="s">
        <v>20</v>
      </c>
      <c r="F865" t="s">
        <v>43</v>
      </c>
      <c r="G865" t="str">
        <f>""</f>
        <v/>
      </c>
      <c r="H865" t="str">
        <f>" 00"</f>
        <v xml:space="preserve"> 00</v>
      </c>
      <c r="I865">
        <v>0.01</v>
      </c>
      <c r="J865">
        <v>9999999.9900000002</v>
      </c>
      <c r="K865" t="s">
        <v>40</v>
      </c>
      <c r="L865" t="s">
        <v>41</v>
      </c>
      <c r="M865" t="s">
        <v>42</v>
      </c>
      <c r="P865" t="s">
        <v>24</v>
      </c>
      <c r="Q865" t="s">
        <v>24</v>
      </c>
      <c r="R865" t="s">
        <v>41</v>
      </c>
    </row>
    <row r="866" spans="1:18" x14ac:dyDescent="0.25">
      <c r="A866" t="str">
        <f>"10001"</f>
        <v>10001</v>
      </c>
      <c r="B866" t="str">
        <f>"01040"</f>
        <v>01040</v>
      </c>
      <c r="C866" t="str">
        <f>"1100"</f>
        <v>1100</v>
      </c>
      <c r="D866" t="str">
        <f>"01040"</f>
        <v>01040</v>
      </c>
      <c r="E866" t="s">
        <v>20</v>
      </c>
      <c r="F866" t="s">
        <v>44</v>
      </c>
      <c r="G866" t="str">
        <f>""</f>
        <v/>
      </c>
      <c r="H866" t="str">
        <f>" 00"</f>
        <v xml:space="preserve"> 00</v>
      </c>
      <c r="I866">
        <v>0.01</v>
      </c>
      <c r="J866">
        <v>9999999.9900000002</v>
      </c>
      <c r="K866" t="s">
        <v>45</v>
      </c>
      <c r="L866" t="s">
        <v>40</v>
      </c>
      <c r="M866" t="s">
        <v>42</v>
      </c>
      <c r="N866" t="s">
        <v>41</v>
      </c>
      <c r="P866" t="s">
        <v>24</v>
      </c>
      <c r="Q866" t="s">
        <v>24</v>
      </c>
      <c r="R866" t="s">
        <v>45</v>
      </c>
    </row>
    <row r="867" spans="1:18" x14ac:dyDescent="0.25">
      <c r="A867" t="str">
        <f>"10001"</f>
        <v>10001</v>
      </c>
      <c r="B867" t="str">
        <f>"01047"</f>
        <v>01047</v>
      </c>
      <c r="C867" t="str">
        <f>"1700"</f>
        <v>1700</v>
      </c>
      <c r="D867" t="str">
        <f>"01047"</f>
        <v>01047</v>
      </c>
      <c r="E867" t="s">
        <v>20</v>
      </c>
      <c r="F867" t="s">
        <v>46</v>
      </c>
      <c r="G867" t="str">
        <f>""</f>
        <v/>
      </c>
      <c r="H867" t="str">
        <f>" 00"</f>
        <v xml:space="preserve"> 00</v>
      </c>
      <c r="I867">
        <v>0.01</v>
      </c>
      <c r="J867">
        <v>9999999.9900000002</v>
      </c>
      <c r="K867" t="s">
        <v>40</v>
      </c>
      <c r="L867" t="s">
        <v>41</v>
      </c>
      <c r="M867" t="s">
        <v>42</v>
      </c>
      <c r="P867" t="s">
        <v>24</v>
      </c>
      <c r="Q867" t="s">
        <v>24</v>
      </c>
      <c r="R867" t="s">
        <v>47</v>
      </c>
    </row>
    <row r="868" spans="1:18" x14ac:dyDescent="0.25">
      <c r="A868" t="str">
        <f>"10001"</f>
        <v>10001</v>
      </c>
      <c r="B868" t="str">
        <f>"01090"</f>
        <v>01090</v>
      </c>
      <c r="C868" t="str">
        <f>"1100"</f>
        <v>1100</v>
      </c>
      <c r="D868" t="str">
        <f>"01090"</f>
        <v>01090</v>
      </c>
      <c r="E868" t="s">
        <v>20</v>
      </c>
      <c r="F868" t="s">
        <v>48</v>
      </c>
      <c r="G868" t="str">
        <f>""</f>
        <v/>
      </c>
      <c r="H868" t="str">
        <f>" 00"</f>
        <v xml:space="preserve"> 00</v>
      </c>
      <c r="I868">
        <v>0.01</v>
      </c>
      <c r="J868">
        <v>9999999.9900000002</v>
      </c>
      <c r="K868" t="s">
        <v>40</v>
      </c>
      <c r="L868" t="s">
        <v>41</v>
      </c>
      <c r="M868" t="s">
        <v>42</v>
      </c>
      <c r="P868" t="s">
        <v>24</v>
      </c>
      <c r="Q868" t="s">
        <v>24</v>
      </c>
      <c r="R868" t="s">
        <v>41</v>
      </c>
    </row>
    <row r="869" spans="1:18" x14ac:dyDescent="0.25">
      <c r="A869" t="str">
        <f>"10001"</f>
        <v>10001</v>
      </c>
      <c r="B869" t="str">
        <f>"01160"</f>
        <v>01160</v>
      </c>
      <c r="C869" t="str">
        <f>"1600"</f>
        <v>1600</v>
      </c>
      <c r="D869" t="str">
        <f>"01160"</f>
        <v>01160</v>
      </c>
      <c r="E869" t="s">
        <v>20</v>
      </c>
      <c r="F869" t="s">
        <v>49</v>
      </c>
      <c r="G869" t="str">
        <f>""</f>
        <v/>
      </c>
      <c r="H869" t="str">
        <f>" 10"</f>
        <v xml:space="preserve"> 10</v>
      </c>
      <c r="I869">
        <v>0.01</v>
      </c>
      <c r="J869">
        <v>500</v>
      </c>
      <c r="K869" t="s">
        <v>50</v>
      </c>
      <c r="P869" t="s">
        <v>24</v>
      </c>
      <c r="Q869" t="s">
        <v>24</v>
      </c>
      <c r="R869" t="s">
        <v>42</v>
      </c>
    </row>
    <row r="870" spans="1:18" x14ac:dyDescent="0.25">
      <c r="A870" t="str">
        <f>"10001"</f>
        <v>10001</v>
      </c>
      <c r="B870" t="str">
        <f>"01160"</f>
        <v>01160</v>
      </c>
      <c r="C870" t="str">
        <f>"1600"</f>
        <v>1600</v>
      </c>
      <c r="D870" t="str">
        <f>"01160"</f>
        <v>01160</v>
      </c>
      <c r="E870" t="s">
        <v>20</v>
      </c>
      <c r="F870" t="s">
        <v>49</v>
      </c>
      <c r="G870" t="str">
        <f>""</f>
        <v/>
      </c>
      <c r="H870" t="str">
        <f>" 20"</f>
        <v xml:space="preserve"> 20</v>
      </c>
      <c r="I870">
        <v>500.01</v>
      </c>
      <c r="J870">
        <v>9999999.9900000002</v>
      </c>
      <c r="K870" t="s">
        <v>42</v>
      </c>
      <c r="L870" t="s">
        <v>40</v>
      </c>
      <c r="M870" t="s">
        <v>41</v>
      </c>
      <c r="P870" t="s">
        <v>24</v>
      </c>
      <c r="Q870" t="s">
        <v>24</v>
      </c>
      <c r="R870" t="s">
        <v>42</v>
      </c>
    </row>
    <row r="871" spans="1:18" x14ac:dyDescent="0.25">
      <c r="A871" t="str">
        <f>"10001"</f>
        <v>10001</v>
      </c>
      <c r="B871" t="str">
        <f>"01190"</f>
        <v>01190</v>
      </c>
      <c r="C871" t="str">
        <f>"1700"</f>
        <v>1700</v>
      </c>
      <c r="D871" t="str">
        <f>"01190"</f>
        <v>01190</v>
      </c>
      <c r="E871" t="s">
        <v>20</v>
      </c>
      <c r="F871" t="s">
        <v>54</v>
      </c>
      <c r="G871" t="str">
        <f>""</f>
        <v/>
      </c>
      <c r="H871" t="str">
        <f>" 00"</f>
        <v xml:space="preserve"> 00</v>
      </c>
      <c r="I871">
        <v>0.01</v>
      </c>
      <c r="J871">
        <v>9999999.9900000002</v>
      </c>
      <c r="K871" t="s">
        <v>40</v>
      </c>
      <c r="L871" t="s">
        <v>41</v>
      </c>
      <c r="M871" t="s">
        <v>42</v>
      </c>
      <c r="P871" t="s">
        <v>24</v>
      </c>
      <c r="Q871" t="s">
        <v>24</v>
      </c>
      <c r="R871" t="s">
        <v>40</v>
      </c>
    </row>
    <row r="872" spans="1:18" x14ac:dyDescent="0.25">
      <c r="A872" t="str">
        <f>"10001"</f>
        <v>10001</v>
      </c>
      <c r="B872" t="str">
        <f>"01660"</f>
        <v>01660</v>
      </c>
      <c r="C872" t="str">
        <f>"1300"</f>
        <v>1300</v>
      </c>
      <c r="D872" t="str">
        <f>"01660"</f>
        <v>01660</v>
      </c>
      <c r="E872" t="s">
        <v>20</v>
      </c>
      <c r="F872" t="s">
        <v>138</v>
      </c>
      <c r="G872" t="str">
        <f>""</f>
        <v/>
      </c>
      <c r="H872" t="str">
        <f>" 10"</f>
        <v xml:space="preserve"> 10</v>
      </c>
      <c r="I872">
        <v>0.01</v>
      </c>
      <c r="J872">
        <v>500</v>
      </c>
      <c r="K872" t="s">
        <v>139</v>
      </c>
      <c r="L872" t="s">
        <v>140</v>
      </c>
      <c r="M872" t="s">
        <v>141</v>
      </c>
      <c r="P872" t="s">
        <v>24</v>
      </c>
      <c r="Q872" t="s">
        <v>24</v>
      </c>
      <c r="R872" t="s">
        <v>139</v>
      </c>
    </row>
    <row r="873" spans="1:18" x14ac:dyDescent="0.25">
      <c r="A873" t="str">
        <f>"10001"</f>
        <v>10001</v>
      </c>
      <c r="B873" t="str">
        <f>"01660"</f>
        <v>01660</v>
      </c>
      <c r="C873" t="str">
        <f>"1300"</f>
        <v>1300</v>
      </c>
      <c r="D873" t="str">
        <f>"01660"</f>
        <v>01660</v>
      </c>
      <c r="E873" t="s">
        <v>20</v>
      </c>
      <c r="F873" t="s">
        <v>138</v>
      </c>
      <c r="G873" t="str">
        <f>""</f>
        <v/>
      </c>
      <c r="H873" t="str">
        <f>" 20"</f>
        <v xml:space="preserve"> 20</v>
      </c>
      <c r="I873">
        <v>500.01</v>
      </c>
      <c r="J873">
        <v>9999999.9900000002</v>
      </c>
      <c r="K873" t="s">
        <v>140</v>
      </c>
      <c r="L873" t="s">
        <v>142</v>
      </c>
      <c r="P873" t="s">
        <v>24</v>
      </c>
      <c r="Q873" t="s">
        <v>24</v>
      </c>
      <c r="R873" t="s">
        <v>139</v>
      </c>
    </row>
    <row r="874" spans="1:18" x14ac:dyDescent="0.25">
      <c r="A874" t="str">
        <f>"10001"</f>
        <v>10001</v>
      </c>
      <c r="B874" t="str">
        <f>"01661"</f>
        <v>01661</v>
      </c>
      <c r="C874" t="str">
        <f>"1300"</f>
        <v>1300</v>
      </c>
      <c r="D874" t="str">
        <f>"01661"</f>
        <v>01661</v>
      </c>
      <c r="E874" t="s">
        <v>20</v>
      </c>
      <c r="F874" t="s">
        <v>143</v>
      </c>
      <c r="G874" t="str">
        <f>""</f>
        <v/>
      </c>
      <c r="H874" t="str">
        <f>" 10"</f>
        <v xml:space="preserve"> 10</v>
      </c>
      <c r="I874">
        <v>0.01</v>
      </c>
      <c r="J874">
        <v>500</v>
      </c>
      <c r="K874" t="s">
        <v>144</v>
      </c>
      <c r="P874" t="s">
        <v>24</v>
      </c>
      <c r="Q874" t="s">
        <v>24</v>
      </c>
      <c r="R874" t="s">
        <v>144</v>
      </c>
    </row>
    <row r="875" spans="1:18" x14ac:dyDescent="0.25">
      <c r="A875" t="str">
        <f>"10001"</f>
        <v>10001</v>
      </c>
      <c r="B875" t="str">
        <f>"01661"</f>
        <v>01661</v>
      </c>
      <c r="C875" t="str">
        <f>"1300"</f>
        <v>1300</v>
      </c>
      <c r="D875" t="str">
        <f>"01661"</f>
        <v>01661</v>
      </c>
      <c r="E875" t="s">
        <v>20</v>
      </c>
      <c r="F875" t="s">
        <v>143</v>
      </c>
      <c r="G875" t="str">
        <f>""</f>
        <v/>
      </c>
      <c r="H875" t="str">
        <f>" 20"</f>
        <v xml:space="preserve"> 20</v>
      </c>
      <c r="I875">
        <v>500.01</v>
      </c>
      <c r="J875">
        <v>9999999.9900000002</v>
      </c>
      <c r="K875" t="s">
        <v>144</v>
      </c>
      <c r="P875" t="s">
        <v>24</v>
      </c>
      <c r="Q875" t="s">
        <v>24</v>
      </c>
      <c r="R875" t="s">
        <v>144</v>
      </c>
    </row>
    <row r="876" spans="1:18" x14ac:dyDescent="0.25">
      <c r="A876" t="str">
        <f>"10001"</f>
        <v>10001</v>
      </c>
      <c r="B876" t="str">
        <f>"01670"</f>
        <v>01670</v>
      </c>
      <c r="C876" t="str">
        <f>"1100"</f>
        <v>1100</v>
      </c>
      <c r="D876" t="str">
        <f>"01670"</f>
        <v>01670</v>
      </c>
      <c r="E876" t="s">
        <v>20</v>
      </c>
      <c r="F876" t="s">
        <v>145</v>
      </c>
      <c r="G876" t="str">
        <f>""</f>
        <v/>
      </c>
      <c r="H876" t="str">
        <f>" 10"</f>
        <v xml:space="preserve"> 10</v>
      </c>
      <c r="I876">
        <v>0.01</v>
      </c>
      <c r="J876">
        <v>500</v>
      </c>
      <c r="K876" t="s">
        <v>139</v>
      </c>
      <c r="L876" t="s">
        <v>140</v>
      </c>
      <c r="M876" t="s">
        <v>141</v>
      </c>
      <c r="P876" t="s">
        <v>24</v>
      </c>
      <c r="Q876" t="s">
        <v>24</v>
      </c>
      <c r="R876" t="s">
        <v>139</v>
      </c>
    </row>
    <row r="877" spans="1:18" x14ac:dyDescent="0.25">
      <c r="A877" t="str">
        <f>"10001"</f>
        <v>10001</v>
      </c>
      <c r="B877" t="str">
        <f>"01670"</f>
        <v>01670</v>
      </c>
      <c r="C877" t="str">
        <f>"1100"</f>
        <v>1100</v>
      </c>
      <c r="D877" t="str">
        <f>"01670"</f>
        <v>01670</v>
      </c>
      <c r="E877" t="s">
        <v>20</v>
      </c>
      <c r="F877" t="s">
        <v>145</v>
      </c>
      <c r="G877" t="str">
        <f>""</f>
        <v/>
      </c>
      <c r="H877" t="str">
        <f>" 20"</f>
        <v xml:space="preserve"> 20</v>
      </c>
      <c r="I877">
        <v>500.01</v>
      </c>
      <c r="J877">
        <v>9999999.9900000002</v>
      </c>
      <c r="K877" t="s">
        <v>142</v>
      </c>
      <c r="L877" t="s">
        <v>140</v>
      </c>
      <c r="P877" t="s">
        <v>24</v>
      </c>
      <c r="Q877" t="s">
        <v>24</v>
      </c>
      <c r="R877" t="s">
        <v>139</v>
      </c>
    </row>
    <row r="878" spans="1:18" x14ac:dyDescent="0.25">
      <c r="A878" t="str">
        <f>"10001"</f>
        <v>10001</v>
      </c>
      <c r="B878" t="str">
        <f>"01690"</f>
        <v>01690</v>
      </c>
      <c r="C878" t="str">
        <f>"1100"</f>
        <v>1100</v>
      </c>
      <c r="D878" t="str">
        <f>"01690"</f>
        <v>01690</v>
      </c>
      <c r="E878" t="s">
        <v>20</v>
      </c>
      <c r="F878" t="s">
        <v>146</v>
      </c>
      <c r="G878" t="str">
        <f>""</f>
        <v/>
      </c>
      <c r="H878" t="str">
        <f>" 10"</f>
        <v xml:space="preserve"> 10</v>
      </c>
      <c r="I878">
        <v>0.01</v>
      </c>
      <c r="J878">
        <v>500</v>
      </c>
      <c r="K878" t="s">
        <v>139</v>
      </c>
      <c r="L878" t="s">
        <v>140</v>
      </c>
      <c r="M878" t="s">
        <v>141</v>
      </c>
      <c r="P878" t="s">
        <v>24</v>
      </c>
      <c r="Q878" t="s">
        <v>24</v>
      </c>
      <c r="R878" t="s">
        <v>139</v>
      </c>
    </row>
    <row r="879" spans="1:18" x14ac:dyDescent="0.25">
      <c r="A879" t="str">
        <f>"10001"</f>
        <v>10001</v>
      </c>
      <c r="B879" t="str">
        <f>"01690"</f>
        <v>01690</v>
      </c>
      <c r="C879" t="str">
        <f>"1100"</f>
        <v>1100</v>
      </c>
      <c r="D879" t="str">
        <f>"01690"</f>
        <v>01690</v>
      </c>
      <c r="E879" t="s">
        <v>20</v>
      </c>
      <c r="F879" t="s">
        <v>146</v>
      </c>
      <c r="G879" t="str">
        <f>""</f>
        <v/>
      </c>
      <c r="H879" t="str">
        <f>" 20"</f>
        <v xml:space="preserve"> 20</v>
      </c>
      <c r="I879">
        <v>500.01</v>
      </c>
      <c r="J879">
        <v>9999999.9900000002</v>
      </c>
      <c r="K879" t="s">
        <v>147</v>
      </c>
      <c r="L879" t="s">
        <v>140</v>
      </c>
      <c r="M879" t="s">
        <v>148</v>
      </c>
      <c r="P879" t="s">
        <v>24</v>
      </c>
      <c r="Q879" t="s">
        <v>24</v>
      </c>
      <c r="R879" t="s">
        <v>139</v>
      </c>
    </row>
    <row r="880" spans="1:18" x14ac:dyDescent="0.25">
      <c r="A880" t="str">
        <f>"10001"</f>
        <v>10001</v>
      </c>
      <c r="B880" t="str">
        <f>"01695"</f>
        <v>01695</v>
      </c>
      <c r="C880" t="str">
        <f>"1100"</f>
        <v>1100</v>
      </c>
      <c r="D880" t="str">
        <f>"01695"</f>
        <v>01695</v>
      </c>
      <c r="E880" t="s">
        <v>20</v>
      </c>
      <c r="F880" t="s">
        <v>149</v>
      </c>
      <c r="G880" t="str">
        <f>""</f>
        <v/>
      </c>
      <c r="H880" t="str">
        <f>" 10"</f>
        <v xml:space="preserve"> 10</v>
      </c>
      <c r="I880">
        <v>0.01</v>
      </c>
      <c r="J880">
        <v>500</v>
      </c>
      <c r="K880" t="s">
        <v>139</v>
      </c>
      <c r="L880" t="s">
        <v>140</v>
      </c>
      <c r="M880" t="s">
        <v>141</v>
      </c>
      <c r="P880" t="s">
        <v>24</v>
      </c>
      <c r="Q880" t="s">
        <v>24</v>
      </c>
      <c r="R880" t="s">
        <v>139</v>
      </c>
    </row>
    <row r="881" spans="1:18" x14ac:dyDescent="0.25">
      <c r="A881" t="str">
        <f>"10001"</f>
        <v>10001</v>
      </c>
      <c r="B881" t="str">
        <f>"01695"</f>
        <v>01695</v>
      </c>
      <c r="C881" t="str">
        <f>"1100"</f>
        <v>1100</v>
      </c>
      <c r="D881" t="str">
        <f>"01695"</f>
        <v>01695</v>
      </c>
      <c r="E881" t="s">
        <v>20</v>
      </c>
      <c r="F881" t="s">
        <v>149</v>
      </c>
      <c r="G881" t="str">
        <f>""</f>
        <v/>
      </c>
      <c r="H881" t="str">
        <f>" 20"</f>
        <v xml:space="preserve"> 20</v>
      </c>
      <c r="I881">
        <v>500.01</v>
      </c>
      <c r="J881">
        <v>9999999.9900000002</v>
      </c>
      <c r="K881" t="s">
        <v>150</v>
      </c>
      <c r="L881" t="s">
        <v>140</v>
      </c>
      <c r="M881" t="s">
        <v>148</v>
      </c>
      <c r="P881" t="s">
        <v>24</v>
      </c>
      <c r="Q881" t="s">
        <v>24</v>
      </c>
      <c r="R881" t="s">
        <v>139</v>
      </c>
    </row>
    <row r="882" spans="1:18" x14ac:dyDescent="0.25">
      <c r="A882" t="str">
        <f>"10001"</f>
        <v>10001</v>
      </c>
      <c r="B882" t="str">
        <f>"01700"</f>
        <v>01700</v>
      </c>
      <c r="C882" t="str">
        <f>"1100"</f>
        <v>1100</v>
      </c>
      <c r="D882" t="str">
        <f>"01700"</f>
        <v>01700</v>
      </c>
      <c r="E882" t="s">
        <v>20</v>
      </c>
      <c r="F882" t="s">
        <v>151</v>
      </c>
      <c r="G882" t="str">
        <f>""</f>
        <v/>
      </c>
      <c r="H882" t="str">
        <f>" 10"</f>
        <v xml:space="preserve"> 10</v>
      </c>
      <c r="I882">
        <v>0.01</v>
      </c>
      <c r="J882">
        <v>500</v>
      </c>
      <c r="K882" t="s">
        <v>139</v>
      </c>
      <c r="L882" t="s">
        <v>140</v>
      </c>
      <c r="M882" t="s">
        <v>141</v>
      </c>
      <c r="P882" t="s">
        <v>24</v>
      </c>
      <c r="Q882" t="s">
        <v>24</v>
      </c>
      <c r="R882" t="s">
        <v>139</v>
      </c>
    </row>
    <row r="883" spans="1:18" x14ac:dyDescent="0.25">
      <c r="A883" t="str">
        <f>"10001"</f>
        <v>10001</v>
      </c>
      <c r="B883" t="str">
        <f>"01700"</f>
        <v>01700</v>
      </c>
      <c r="C883" t="str">
        <f>"1100"</f>
        <v>1100</v>
      </c>
      <c r="D883" t="str">
        <f>"01700"</f>
        <v>01700</v>
      </c>
      <c r="E883" t="s">
        <v>20</v>
      </c>
      <c r="F883" t="s">
        <v>151</v>
      </c>
      <c r="G883" t="str">
        <f>""</f>
        <v/>
      </c>
      <c r="H883" t="str">
        <f>" 20"</f>
        <v xml:space="preserve"> 20</v>
      </c>
      <c r="I883">
        <v>500.01</v>
      </c>
      <c r="J883">
        <v>9999999.9900000002</v>
      </c>
      <c r="K883" t="s">
        <v>152</v>
      </c>
      <c r="L883" t="s">
        <v>140</v>
      </c>
      <c r="M883" t="s">
        <v>148</v>
      </c>
      <c r="P883" t="s">
        <v>24</v>
      </c>
      <c r="Q883" t="s">
        <v>24</v>
      </c>
      <c r="R883" t="s">
        <v>139</v>
      </c>
    </row>
    <row r="884" spans="1:18" x14ac:dyDescent="0.25">
      <c r="A884" t="str">
        <f>"10001"</f>
        <v>10001</v>
      </c>
      <c r="B884" t="str">
        <f>"01705"</f>
        <v>01705</v>
      </c>
      <c r="C884" t="str">
        <f>"1100"</f>
        <v>1100</v>
      </c>
      <c r="D884" t="str">
        <f>"01705"</f>
        <v>01705</v>
      </c>
      <c r="E884" t="s">
        <v>20</v>
      </c>
      <c r="F884" t="s">
        <v>153</v>
      </c>
      <c r="G884" t="str">
        <f>""</f>
        <v/>
      </c>
      <c r="H884" t="str">
        <f>" 10"</f>
        <v xml:space="preserve"> 10</v>
      </c>
      <c r="I884">
        <v>0.01</v>
      </c>
      <c r="J884">
        <v>500</v>
      </c>
      <c r="K884" t="s">
        <v>139</v>
      </c>
      <c r="L884" t="s">
        <v>140</v>
      </c>
      <c r="M884" t="s">
        <v>141</v>
      </c>
      <c r="P884" t="s">
        <v>24</v>
      </c>
      <c r="Q884" t="s">
        <v>24</v>
      </c>
      <c r="R884" t="s">
        <v>139</v>
      </c>
    </row>
    <row r="885" spans="1:18" x14ac:dyDescent="0.25">
      <c r="A885" t="str">
        <f>"10001"</f>
        <v>10001</v>
      </c>
      <c r="B885" t="str">
        <f>"01705"</f>
        <v>01705</v>
      </c>
      <c r="C885" t="str">
        <f>"1100"</f>
        <v>1100</v>
      </c>
      <c r="D885" t="str">
        <f>"01705"</f>
        <v>01705</v>
      </c>
      <c r="E885" t="s">
        <v>20</v>
      </c>
      <c r="F885" t="s">
        <v>153</v>
      </c>
      <c r="G885" t="str">
        <f>""</f>
        <v/>
      </c>
      <c r="H885" t="str">
        <f>" 20"</f>
        <v xml:space="preserve"> 20</v>
      </c>
      <c r="I885">
        <v>500.01</v>
      </c>
      <c r="J885">
        <v>9999999.9900000002</v>
      </c>
      <c r="K885" t="s">
        <v>154</v>
      </c>
      <c r="L885" t="s">
        <v>140</v>
      </c>
      <c r="M885" t="s">
        <v>148</v>
      </c>
      <c r="P885" t="s">
        <v>24</v>
      </c>
      <c r="Q885" t="s">
        <v>24</v>
      </c>
      <c r="R885" t="s">
        <v>139</v>
      </c>
    </row>
    <row r="886" spans="1:18" x14ac:dyDescent="0.25">
      <c r="A886" t="str">
        <f>"10001"</f>
        <v>10001</v>
      </c>
      <c r="B886" t="str">
        <f>"01710"</f>
        <v>01710</v>
      </c>
      <c r="C886" t="str">
        <f>"1100"</f>
        <v>1100</v>
      </c>
      <c r="D886" t="str">
        <f>"01710"</f>
        <v>01710</v>
      </c>
      <c r="E886" t="s">
        <v>20</v>
      </c>
      <c r="F886" t="s">
        <v>155</v>
      </c>
      <c r="G886" t="str">
        <f>""</f>
        <v/>
      </c>
      <c r="H886" t="str">
        <f>" 10"</f>
        <v xml:space="preserve"> 10</v>
      </c>
      <c r="I886">
        <v>0.01</v>
      </c>
      <c r="J886">
        <v>500</v>
      </c>
      <c r="K886" t="s">
        <v>139</v>
      </c>
      <c r="L886" t="s">
        <v>156</v>
      </c>
      <c r="M886" t="s">
        <v>141</v>
      </c>
      <c r="P886" t="s">
        <v>24</v>
      </c>
      <c r="Q886" t="s">
        <v>24</v>
      </c>
      <c r="R886" t="s">
        <v>139</v>
      </c>
    </row>
    <row r="887" spans="1:18" x14ac:dyDescent="0.25">
      <c r="A887" t="str">
        <f>"10001"</f>
        <v>10001</v>
      </c>
      <c r="B887" t="str">
        <f>"01710"</f>
        <v>01710</v>
      </c>
      <c r="C887" t="str">
        <f>"1100"</f>
        <v>1100</v>
      </c>
      <c r="D887" t="str">
        <f>"01710"</f>
        <v>01710</v>
      </c>
      <c r="E887" t="s">
        <v>20</v>
      </c>
      <c r="F887" t="s">
        <v>155</v>
      </c>
      <c r="G887" t="str">
        <f>""</f>
        <v/>
      </c>
      <c r="H887" t="str">
        <f>" 20"</f>
        <v xml:space="preserve"> 20</v>
      </c>
      <c r="I887">
        <v>500.01</v>
      </c>
      <c r="J887">
        <v>9999999.9900000002</v>
      </c>
      <c r="K887" t="s">
        <v>156</v>
      </c>
      <c r="L887" t="s">
        <v>140</v>
      </c>
      <c r="M887" t="s">
        <v>148</v>
      </c>
      <c r="P887" t="s">
        <v>24</v>
      </c>
      <c r="Q887" t="s">
        <v>24</v>
      </c>
      <c r="R887" t="s">
        <v>139</v>
      </c>
    </row>
    <row r="888" spans="1:18" x14ac:dyDescent="0.25">
      <c r="A888" t="str">
        <f>"10001"</f>
        <v>10001</v>
      </c>
      <c r="B888" t="str">
        <f>"01720"</f>
        <v>01720</v>
      </c>
      <c r="C888" t="str">
        <f>"1100"</f>
        <v>1100</v>
      </c>
      <c r="D888" t="str">
        <f>"01720"</f>
        <v>01720</v>
      </c>
      <c r="E888" t="s">
        <v>20</v>
      </c>
      <c r="F888" t="s">
        <v>157</v>
      </c>
      <c r="G888" t="str">
        <f>""</f>
        <v/>
      </c>
      <c r="H888" t="str">
        <f>" 10"</f>
        <v xml:space="preserve"> 10</v>
      </c>
      <c r="I888">
        <v>0.01</v>
      </c>
      <c r="J888">
        <v>500</v>
      </c>
      <c r="K888" t="s">
        <v>139</v>
      </c>
      <c r="L888" t="s">
        <v>140</v>
      </c>
      <c r="M888" t="s">
        <v>141</v>
      </c>
      <c r="P888" t="s">
        <v>24</v>
      </c>
      <c r="Q888" t="s">
        <v>24</v>
      </c>
      <c r="R888" t="s">
        <v>139</v>
      </c>
    </row>
    <row r="889" spans="1:18" x14ac:dyDescent="0.25">
      <c r="A889" t="str">
        <f>"10001"</f>
        <v>10001</v>
      </c>
      <c r="B889" t="str">
        <f>"01720"</f>
        <v>01720</v>
      </c>
      <c r="C889" t="str">
        <f>"1100"</f>
        <v>1100</v>
      </c>
      <c r="D889" t="str">
        <f>"01720"</f>
        <v>01720</v>
      </c>
      <c r="E889" t="s">
        <v>20</v>
      </c>
      <c r="F889" t="s">
        <v>157</v>
      </c>
      <c r="G889" t="str">
        <f>""</f>
        <v/>
      </c>
      <c r="H889" t="str">
        <f>" 20"</f>
        <v xml:space="preserve"> 20</v>
      </c>
      <c r="I889">
        <v>500.01</v>
      </c>
      <c r="J889">
        <v>9999999.9900000002</v>
      </c>
      <c r="K889" t="s">
        <v>158</v>
      </c>
      <c r="L889" t="s">
        <v>140</v>
      </c>
      <c r="M889" t="s">
        <v>148</v>
      </c>
      <c r="P889" t="s">
        <v>24</v>
      </c>
      <c r="Q889" t="s">
        <v>24</v>
      </c>
      <c r="R889" t="s">
        <v>139</v>
      </c>
    </row>
    <row r="890" spans="1:18" x14ac:dyDescent="0.25">
      <c r="A890" t="str">
        <f>"10001"</f>
        <v>10001</v>
      </c>
      <c r="B890" t="str">
        <f>"01725"</f>
        <v>01725</v>
      </c>
      <c r="C890" t="str">
        <f>"1100"</f>
        <v>1100</v>
      </c>
      <c r="D890" t="str">
        <f>"01725"</f>
        <v>01725</v>
      </c>
      <c r="E890" t="s">
        <v>20</v>
      </c>
      <c r="F890" t="s">
        <v>159</v>
      </c>
      <c r="G890" t="str">
        <f>""</f>
        <v/>
      </c>
      <c r="H890" t="str">
        <f>" 00"</f>
        <v xml:space="preserve"> 00</v>
      </c>
      <c r="I890">
        <v>0.01</v>
      </c>
      <c r="J890">
        <v>9999999.9900000002</v>
      </c>
      <c r="K890" t="s">
        <v>140</v>
      </c>
      <c r="L890" t="s">
        <v>142</v>
      </c>
      <c r="M890" t="s">
        <v>160</v>
      </c>
      <c r="P890" t="s">
        <v>24</v>
      </c>
      <c r="Q890" t="s">
        <v>24</v>
      </c>
      <c r="R890" t="s">
        <v>139</v>
      </c>
    </row>
    <row r="891" spans="1:18" x14ac:dyDescent="0.25">
      <c r="A891" t="str">
        <f>"10001"</f>
        <v>10001</v>
      </c>
      <c r="B891" t="str">
        <f>"01730"</f>
        <v>01730</v>
      </c>
      <c r="C891" t="str">
        <f>"1100"</f>
        <v>1100</v>
      </c>
      <c r="D891" t="str">
        <f>"01730"</f>
        <v>01730</v>
      </c>
      <c r="E891" t="s">
        <v>20</v>
      </c>
      <c r="F891" t="s">
        <v>161</v>
      </c>
      <c r="G891" t="str">
        <f>""</f>
        <v/>
      </c>
      <c r="H891" t="str">
        <f>" 10"</f>
        <v xml:space="preserve"> 10</v>
      </c>
      <c r="I891">
        <v>0.01</v>
      </c>
      <c r="J891">
        <v>500</v>
      </c>
      <c r="K891" t="s">
        <v>140</v>
      </c>
      <c r="L891" t="s">
        <v>139</v>
      </c>
      <c r="M891" t="s">
        <v>141</v>
      </c>
      <c r="P891" t="s">
        <v>24</v>
      </c>
      <c r="Q891" t="s">
        <v>24</v>
      </c>
      <c r="R891" t="s">
        <v>139</v>
      </c>
    </row>
    <row r="892" spans="1:18" x14ac:dyDescent="0.25">
      <c r="A892" t="str">
        <f>"10001"</f>
        <v>10001</v>
      </c>
      <c r="B892" t="str">
        <f>"01730"</f>
        <v>01730</v>
      </c>
      <c r="C892" t="str">
        <f>"1100"</f>
        <v>1100</v>
      </c>
      <c r="D892" t="str">
        <f>"01730"</f>
        <v>01730</v>
      </c>
      <c r="E892" t="s">
        <v>20</v>
      </c>
      <c r="F892" t="s">
        <v>161</v>
      </c>
      <c r="G892" t="str">
        <f>""</f>
        <v/>
      </c>
      <c r="H892" t="str">
        <f>" 20"</f>
        <v xml:space="preserve"> 20</v>
      </c>
      <c r="I892">
        <v>500.01</v>
      </c>
      <c r="J892">
        <v>9999999.9900000002</v>
      </c>
      <c r="K892" t="s">
        <v>162</v>
      </c>
      <c r="L892" t="s">
        <v>140</v>
      </c>
      <c r="M892" t="s">
        <v>148</v>
      </c>
      <c r="P892" t="s">
        <v>24</v>
      </c>
      <c r="Q892" t="s">
        <v>24</v>
      </c>
      <c r="R892" t="s">
        <v>139</v>
      </c>
    </row>
    <row r="893" spans="1:18" x14ac:dyDescent="0.25">
      <c r="A893" t="str">
        <f>"10001"</f>
        <v>10001</v>
      </c>
      <c r="B893" t="str">
        <f>"01750"</f>
        <v>01750</v>
      </c>
      <c r="C893" t="str">
        <f>"1100"</f>
        <v>1100</v>
      </c>
      <c r="D893" t="str">
        <f>"01750"</f>
        <v>01750</v>
      </c>
      <c r="E893" t="s">
        <v>20</v>
      </c>
      <c r="F893" t="s">
        <v>163</v>
      </c>
      <c r="G893" t="str">
        <f>""</f>
        <v/>
      </c>
      <c r="H893" t="str">
        <f>" 10"</f>
        <v xml:space="preserve"> 10</v>
      </c>
      <c r="I893">
        <v>0.01</v>
      </c>
      <c r="J893">
        <v>500</v>
      </c>
      <c r="K893" t="s">
        <v>140</v>
      </c>
      <c r="L893" t="s">
        <v>139</v>
      </c>
      <c r="M893" t="s">
        <v>141</v>
      </c>
      <c r="P893" t="s">
        <v>24</v>
      </c>
      <c r="Q893" t="s">
        <v>24</v>
      </c>
      <c r="R893" t="s">
        <v>139</v>
      </c>
    </row>
    <row r="894" spans="1:18" x14ac:dyDescent="0.25">
      <c r="A894" t="str">
        <f>"10001"</f>
        <v>10001</v>
      </c>
      <c r="B894" t="str">
        <f>"01750"</f>
        <v>01750</v>
      </c>
      <c r="C894" t="str">
        <f>"1100"</f>
        <v>1100</v>
      </c>
      <c r="D894" t="str">
        <f>"01750"</f>
        <v>01750</v>
      </c>
      <c r="E894" t="s">
        <v>20</v>
      </c>
      <c r="F894" t="s">
        <v>163</v>
      </c>
      <c r="G894" t="str">
        <f>""</f>
        <v/>
      </c>
      <c r="H894" t="str">
        <f>" 20"</f>
        <v xml:space="preserve"> 20</v>
      </c>
      <c r="I894">
        <v>500.01</v>
      </c>
      <c r="J894">
        <v>9999999.9900000002</v>
      </c>
      <c r="K894" t="s">
        <v>164</v>
      </c>
      <c r="L894" t="s">
        <v>140</v>
      </c>
      <c r="M894" t="s">
        <v>148</v>
      </c>
      <c r="P894" t="s">
        <v>24</v>
      </c>
      <c r="Q894" t="s">
        <v>24</v>
      </c>
      <c r="R894" t="s">
        <v>139</v>
      </c>
    </row>
    <row r="895" spans="1:18" x14ac:dyDescent="0.25">
      <c r="A895" t="str">
        <f>"10001"</f>
        <v>10001</v>
      </c>
      <c r="B895" t="str">
        <f>"01760"</f>
        <v>01760</v>
      </c>
      <c r="C895" t="str">
        <f>"1100"</f>
        <v>1100</v>
      </c>
      <c r="D895" t="str">
        <f>"01760"</f>
        <v>01760</v>
      </c>
      <c r="E895" t="s">
        <v>20</v>
      </c>
      <c r="F895" t="s">
        <v>165</v>
      </c>
      <c r="G895" t="str">
        <f>""</f>
        <v/>
      </c>
      <c r="H895" t="str">
        <f>" 10"</f>
        <v xml:space="preserve"> 10</v>
      </c>
      <c r="I895">
        <v>0.01</v>
      </c>
      <c r="J895">
        <v>500</v>
      </c>
      <c r="K895" t="s">
        <v>139</v>
      </c>
      <c r="L895" t="s">
        <v>140</v>
      </c>
      <c r="M895" t="s">
        <v>141</v>
      </c>
      <c r="P895" t="s">
        <v>24</v>
      </c>
      <c r="Q895" t="s">
        <v>24</v>
      </c>
      <c r="R895" t="s">
        <v>139</v>
      </c>
    </row>
    <row r="896" spans="1:18" x14ac:dyDescent="0.25">
      <c r="A896" t="str">
        <f>"10001"</f>
        <v>10001</v>
      </c>
      <c r="B896" t="str">
        <f>"01760"</f>
        <v>01760</v>
      </c>
      <c r="C896" t="str">
        <f>"1100"</f>
        <v>1100</v>
      </c>
      <c r="D896" t="str">
        <f>"01760"</f>
        <v>01760</v>
      </c>
      <c r="E896" t="s">
        <v>20</v>
      </c>
      <c r="F896" t="s">
        <v>165</v>
      </c>
      <c r="G896" t="str">
        <f>""</f>
        <v/>
      </c>
      <c r="H896" t="str">
        <f>" 20"</f>
        <v xml:space="preserve"> 20</v>
      </c>
      <c r="I896">
        <v>500.01</v>
      </c>
      <c r="J896">
        <v>9999999.9900000002</v>
      </c>
      <c r="K896" t="s">
        <v>166</v>
      </c>
      <c r="L896" t="s">
        <v>140</v>
      </c>
      <c r="M896" t="s">
        <v>148</v>
      </c>
      <c r="P896" t="s">
        <v>24</v>
      </c>
      <c r="Q896" t="s">
        <v>24</v>
      </c>
      <c r="R896" t="s">
        <v>139</v>
      </c>
    </row>
    <row r="897" spans="1:18" x14ac:dyDescent="0.25">
      <c r="A897" t="str">
        <f>"10001"</f>
        <v>10001</v>
      </c>
      <c r="B897" t="str">
        <f>"01765"</f>
        <v>01765</v>
      </c>
      <c r="C897" t="str">
        <f>"1100"</f>
        <v>1100</v>
      </c>
      <c r="D897" t="str">
        <f>"01765"</f>
        <v>01765</v>
      </c>
      <c r="E897" t="s">
        <v>20</v>
      </c>
      <c r="F897" t="s">
        <v>167</v>
      </c>
      <c r="G897" t="str">
        <f>""</f>
        <v/>
      </c>
      <c r="H897" t="str">
        <f>" 10"</f>
        <v xml:space="preserve"> 10</v>
      </c>
      <c r="I897">
        <v>0.01</v>
      </c>
      <c r="J897">
        <v>500</v>
      </c>
      <c r="K897" t="s">
        <v>139</v>
      </c>
      <c r="L897" t="s">
        <v>140</v>
      </c>
      <c r="M897" t="s">
        <v>141</v>
      </c>
      <c r="P897" t="s">
        <v>24</v>
      </c>
      <c r="Q897" t="s">
        <v>24</v>
      </c>
      <c r="R897" t="s">
        <v>139</v>
      </c>
    </row>
    <row r="898" spans="1:18" x14ac:dyDescent="0.25">
      <c r="A898" t="str">
        <f>"10001"</f>
        <v>10001</v>
      </c>
      <c r="B898" t="str">
        <f>"01765"</f>
        <v>01765</v>
      </c>
      <c r="C898" t="str">
        <f>"1100"</f>
        <v>1100</v>
      </c>
      <c r="D898" t="str">
        <f>"01765"</f>
        <v>01765</v>
      </c>
      <c r="E898" t="s">
        <v>20</v>
      </c>
      <c r="F898" t="s">
        <v>167</v>
      </c>
      <c r="G898" t="str">
        <f>""</f>
        <v/>
      </c>
      <c r="H898" t="str">
        <f>" 20"</f>
        <v xml:space="preserve"> 20</v>
      </c>
      <c r="I898">
        <v>500.01</v>
      </c>
      <c r="J898">
        <v>9999999.9900000002</v>
      </c>
      <c r="K898" t="s">
        <v>168</v>
      </c>
      <c r="L898" t="s">
        <v>140</v>
      </c>
      <c r="M898" t="s">
        <v>148</v>
      </c>
      <c r="P898" t="s">
        <v>24</v>
      </c>
      <c r="Q898" t="s">
        <v>24</v>
      </c>
      <c r="R898" t="s">
        <v>139</v>
      </c>
    </row>
    <row r="899" spans="1:18" x14ac:dyDescent="0.25">
      <c r="A899" t="str">
        <f>"10001"</f>
        <v>10001</v>
      </c>
      <c r="B899" t="str">
        <f>"01770"</f>
        <v>01770</v>
      </c>
      <c r="C899" t="str">
        <f>"1100"</f>
        <v>1100</v>
      </c>
      <c r="D899" t="str">
        <f>"01770"</f>
        <v>01770</v>
      </c>
      <c r="E899" t="s">
        <v>20</v>
      </c>
      <c r="F899" t="s">
        <v>169</v>
      </c>
      <c r="G899" t="str">
        <f>""</f>
        <v/>
      </c>
      <c r="H899" t="str">
        <f>" 10"</f>
        <v xml:space="preserve"> 10</v>
      </c>
      <c r="I899">
        <v>0.01</v>
      </c>
      <c r="J899">
        <v>500</v>
      </c>
      <c r="K899" t="s">
        <v>139</v>
      </c>
      <c r="L899" t="s">
        <v>140</v>
      </c>
      <c r="M899" t="s">
        <v>141</v>
      </c>
      <c r="P899" t="s">
        <v>24</v>
      </c>
      <c r="Q899" t="s">
        <v>24</v>
      </c>
      <c r="R899" t="s">
        <v>139</v>
      </c>
    </row>
    <row r="900" spans="1:18" x14ac:dyDescent="0.25">
      <c r="A900" t="str">
        <f>"10001"</f>
        <v>10001</v>
      </c>
      <c r="B900" t="str">
        <f>"01770"</f>
        <v>01770</v>
      </c>
      <c r="C900" t="str">
        <f>"1100"</f>
        <v>1100</v>
      </c>
      <c r="D900" t="str">
        <f>"01770"</f>
        <v>01770</v>
      </c>
      <c r="E900" t="s">
        <v>20</v>
      </c>
      <c r="F900" t="s">
        <v>169</v>
      </c>
      <c r="G900" t="str">
        <f>""</f>
        <v/>
      </c>
      <c r="H900" t="str">
        <f>" 20"</f>
        <v xml:space="preserve"> 20</v>
      </c>
      <c r="I900">
        <v>500.01</v>
      </c>
      <c r="J900">
        <v>9999999.9900000002</v>
      </c>
      <c r="K900" t="s">
        <v>170</v>
      </c>
      <c r="L900" t="s">
        <v>140</v>
      </c>
      <c r="M900" t="s">
        <v>148</v>
      </c>
      <c r="P900" t="s">
        <v>24</v>
      </c>
      <c r="Q900" t="s">
        <v>24</v>
      </c>
      <c r="R900" t="s">
        <v>139</v>
      </c>
    </row>
    <row r="901" spans="1:18" x14ac:dyDescent="0.25">
      <c r="A901" t="str">
        <f>"10001"</f>
        <v>10001</v>
      </c>
      <c r="B901" t="str">
        <f>"01775"</f>
        <v>01775</v>
      </c>
      <c r="C901" t="str">
        <f>"1100"</f>
        <v>1100</v>
      </c>
      <c r="D901" t="str">
        <f>"01775"</f>
        <v>01775</v>
      </c>
      <c r="E901" t="s">
        <v>20</v>
      </c>
      <c r="F901" t="s">
        <v>171</v>
      </c>
      <c r="G901" t="str">
        <f>""</f>
        <v/>
      </c>
      <c r="H901" t="str">
        <f>" 10"</f>
        <v xml:space="preserve"> 10</v>
      </c>
      <c r="I901">
        <v>0.01</v>
      </c>
      <c r="J901">
        <v>500</v>
      </c>
      <c r="K901" t="s">
        <v>139</v>
      </c>
      <c r="L901" t="s">
        <v>140</v>
      </c>
      <c r="M901" t="s">
        <v>141</v>
      </c>
      <c r="P901" t="s">
        <v>24</v>
      </c>
      <c r="Q901" t="s">
        <v>24</v>
      </c>
      <c r="R901" t="s">
        <v>139</v>
      </c>
    </row>
    <row r="902" spans="1:18" x14ac:dyDescent="0.25">
      <c r="A902" t="str">
        <f>"10001"</f>
        <v>10001</v>
      </c>
      <c r="B902" t="str">
        <f>"01775"</f>
        <v>01775</v>
      </c>
      <c r="C902" t="str">
        <f>"1100"</f>
        <v>1100</v>
      </c>
      <c r="D902" t="str">
        <f>"01775"</f>
        <v>01775</v>
      </c>
      <c r="E902" t="s">
        <v>20</v>
      </c>
      <c r="F902" t="s">
        <v>171</v>
      </c>
      <c r="G902" t="str">
        <f>""</f>
        <v/>
      </c>
      <c r="H902" t="str">
        <f>" 20"</f>
        <v xml:space="preserve"> 20</v>
      </c>
      <c r="I902">
        <v>500.01</v>
      </c>
      <c r="J902">
        <v>9999999.9900000002</v>
      </c>
      <c r="K902" t="s">
        <v>152</v>
      </c>
      <c r="L902" t="s">
        <v>140</v>
      </c>
      <c r="M902" t="s">
        <v>148</v>
      </c>
      <c r="P902" t="s">
        <v>24</v>
      </c>
      <c r="Q902" t="s">
        <v>24</v>
      </c>
      <c r="R902" t="s">
        <v>139</v>
      </c>
    </row>
    <row r="903" spans="1:18" x14ac:dyDescent="0.25">
      <c r="A903" t="str">
        <f>"10001"</f>
        <v>10001</v>
      </c>
      <c r="B903" t="str">
        <f>"03000"</f>
        <v>03000</v>
      </c>
      <c r="C903" t="str">
        <f>"1400"</f>
        <v>1400</v>
      </c>
      <c r="D903" t="str">
        <f>"03000A"</f>
        <v>03000A</v>
      </c>
      <c r="E903" t="s">
        <v>20</v>
      </c>
      <c r="F903" t="s">
        <v>216</v>
      </c>
      <c r="G903" t="str">
        <f>""</f>
        <v/>
      </c>
      <c r="H903" t="str">
        <f>" 00"</f>
        <v xml:space="preserve"> 00</v>
      </c>
      <c r="I903">
        <v>0.01</v>
      </c>
      <c r="J903">
        <v>9999999.9900000002</v>
      </c>
      <c r="K903" t="s">
        <v>31</v>
      </c>
      <c r="L903" t="s">
        <v>217</v>
      </c>
      <c r="P903" t="s">
        <v>24</v>
      </c>
      <c r="Q903" t="s">
        <v>24</v>
      </c>
      <c r="R903" t="s">
        <v>31</v>
      </c>
    </row>
    <row r="904" spans="1:18" x14ac:dyDescent="0.25">
      <c r="A904" t="str">
        <f>"10001"</f>
        <v>10001</v>
      </c>
      <c r="B904" t="str">
        <f>"03010"</f>
        <v>03010</v>
      </c>
      <c r="C904" t="str">
        <f>"1400"</f>
        <v>1400</v>
      </c>
      <c r="D904" t="str">
        <f>"03010"</f>
        <v>03010</v>
      </c>
      <c r="E904" t="s">
        <v>20</v>
      </c>
      <c r="F904" t="s">
        <v>218</v>
      </c>
      <c r="G904" t="str">
        <f>""</f>
        <v/>
      </c>
      <c r="H904" t="str">
        <f>" 00"</f>
        <v xml:space="preserve"> 00</v>
      </c>
      <c r="I904">
        <v>0.01</v>
      </c>
      <c r="J904">
        <v>9999999.9900000002</v>
      </c>
      <c r="K904" t="s">
        <v>219</v>
      </c>
      <c r="L904" t="s">
        <v>31</v>
      </c>
      <c r="P904" t="s">
        <v>24</v>
      </c>
      <c r="Q904" t="s">
        <v>24</v>
      </c>
      <c r="R904" t="s">
        <v>189</v>
      </c>
    </row>
    <row r="905" spans="1:18" x14ac:dyDescent="0.25">
      <c r="A905" t="str">
        <f>"10001"</f>
        <v>10001</v>
      </c>
      <c r="B905" t="str">
        <f>"03015"</f>
        <v>03015</v>
      </c>
      <c r="C905" t="str">
        <f>"1400"</f>
        <v>1400</v>
      </c>
      <c r="D905" t="str">
        <f>"03015"</f>
        <v>03015</v>
      </c>
      <c r="E905" t="s">
        <v>20</v>
      </c>
      <c r="F905" t="s">
        <v>220</v>
      </c>
      <c r="G905" t="str">
        <f>""</f>
        <v/>
      </c>
      <c r="H905" t="str">
        <f>" 00"</f>
        <v xml:space="preserve"> 00</v>
      </c>
      <c r="I905">
        <v>0.01</v>
      </c>
      <c r="J905">
        <v>9999999.9900000002</v>
      </c>
      <c r="K905" t="s">
        <v>221</v>
      </c>
      <c r="L905" t="s">
        <v>222</v>
      </c>
      <c r="P905" t="s">
        <v>24</v>
      </c>
      <c r="Q905" t="s">
        <v>24</v>
      </c>
      <c r="R905" t="s">
        <v>222</v>
      </c>
    </row>
    <row r="906" spans="1:18" x14ac:dyDescent="0.25">
      <c r="A906" t="str">
        <f>"10001"</f>
        <v>10001</v>
      </c>
      <c r="B906" t="str">
        <f>"03018"</f>
        <v>03018</v>
      </c>
      <c r="C906" t="str">
        <f>"1100"</f>
        <v>1100</v>
      </c>
      <c r="D906" t="str">
        <f>"03018"</f>
        <v>03018</v>
      </c>
      <c r="E906" t="s">
        <v>20</v>
      </c>
      <c r="F906" t="s">
        <v>223</v>
      </c>
      <c r="G906" t="str">
        <f>""</f>
        <v/>
      </c>
      <c r="H906" t="str">
        <f>" 00"</f>
        <v xml:space="preserve"> 00</v>
      </c>
      <c r="I906">
        <v>0.01</v>
      </c>
      <c r="J906">
        <v>9999999.9900000002</v>
      </c>
      <c r="K906" t="s">
        <v>31</v>
      </c>
      <c r="L906" t="s">
        <v>217</v>
      </c>
      <c r="P906" t="s">
        <v>24</v>
      </c>
      <c r="Q906" t="s">
        <v>24</v>
      </c>
      <c r="R906" t="s">
        <v>31</v>
      </c>
    </row>
    <row r="907" spans="1:18" x14ac:dyDescent="0.25">
      <c r="A907" t="str">
        <f>"10001"</f>
        <v>10001</v>
      </c>
      <c r="B907" t="str">
        <f>"03020"</f>
        <v>03020</v>
      </c>
      <c r="C907" t="str">
        <f>"1400"</f>
        <v>1400</v>
      </c>
      <c r="D907" t="str">
        <f>"03020"</f>
        <v>03020</v>
      </c>
      <c r="E907" t="s">
        <v>20</v>
      </c>
      <c r="F907" t="s">
        <v>224</v>
      </c>
      <c r="G907" t="str">
        <f>""</f>
        <v/>
      </c>
      <c r="H907" t="str">
        <f>" 00"</f>
        <v xml:space="preserve"> 00</v>
      </c>
      <c r="I907">
        <v>0.01</v>
      </c>
      <c r="J907">
        <v>9999999.9900000002</v>
      </c>
      <c r="K907" t="s">
        <v>31</v>
      </c>
      <c r="L907" t="s">
        <v>217</v>
      </c>
      <c r="P907" t="s">
        <v>24</v>
      </c>
      <c r="Q907" t="s">
        <v>24</v>
      </c>
      <c r="R907" t="s">
        <v>31</v>
      </c>
    </row>
    <row r="908" spans="1:18" x14ac:dyDescent="0.25">
      <c r="A908" t="str">
        <f>"10001"</f>
        <v>10001</v>
      </c>
      <c r="B908" t="str">
        <f>"03022"</f>
        <v>03022</v>
      </c>
      <c r="C908" t="str">
        <f>"1300"</f>
        <v>1300</v>
      </c>
      <c r="D908" t="str">
        <f>"03022"</f>
        <v>03022</v>
      </c>
      <c r="E908" t="s">
        <v>20</v>
      </c>
      <c r="F908" t="s">
        <v>225</v>
      </c>
      <c r="G908" t="str">
        <f>""</f>
        <v/>
      </c>
      <c r="H908" t="str">
        <f>" 00"</f>
        <v xml:space="preserve"> 00</v>
      </c>
      <c r="I908">
        <v>0.01</v>
      </c>
      <c r="J908">
        <v>9999999.9900000002</v>
      </c>
      <c r="K908" t="s">
        <v>31</v>
      </c>
      <c r="L908" t="s">
        <v>217</v>
      </c>
      <c r="P908" t="s">
        <v>24</v>
      </c>
      <c r="Q908" t="s">
        <v>24</v>
      </c>
      <c r="R908" t="s">
        <v>31</v>
      </c>
    </row>
    <row r="909" spans="1:18" x14ac:dyDescent="0.25">
      <c r="A909" t="str">
        <f>"10001"</f>
        <v>10001</v>
      </c>
      <c r="B909" t="str">
        <f>"03024"</f>
        <v>03024</v>
      </c>
      <c r="C909" t="str">
        <f>"1700"</f>
        <v>1700</v>
      </c>
      <c r="D909" t="str">
        <f>"03024"</f>
        <v>03024</v>
      </c>
      <c r="E909" t="s">
        <v>20</v>
      </c>
      <c r="F909" t="s">
        <v>226</v>
      </c>
      <c r="G909" t="str">
        <f>""</f>
        <v/>
      </c>
      <c r="H909" t="str">
        <f>" 00"</f>
        <v xml:space="preserve"> 00</v>
      </c>
      <c r="I909">
        <v>0.01</v>
      </c>
      <c r="J909">
        <v>9999999.9900000002</v>
      </c>
      <c r="K909" t="s">
        <v>31</v>
      </c>
      <c r="L909" t="s">
        <v>217</v>
      </c>
      <c r="P909" t="s">
        <v>24</v>
      </c>
      <c r="Q909" t="s">
        <v>24</v>
      </c>
      <c r="R909" t="s">
        <v>31</v>
      </c>
    </row>
    <row r="910" spans="1:18" x14ac:dyDescent="0.25">
      <c r="A910" t="str">
        <f>"10001"</f>
        <v>10001</v>
      </c>
      <c r="B910" t="str">
        <f>"03026"</f>
        <v>03026</v>
      </c>
      <c r="C910" t="str">
        <f>"1400"</f>
        <v>1400</v>
      </c>
      <c r="D910" t="str">
        <f>"03026"</f>
        <v>03026</v>
      </c>
      <c r="E910" t="s">
        <v>20</v>
      </c>
      <c r="F910" t="s">
        <v>227</v>
      </c>
      <c r="G910" t="str">
        <f>""</f>
        <v/>
      </c>
      <c r="H910" t="str">
        <f>" 00"</f>
        <v xml:space="preserve"> 00</v>
      </c>
      <c r="I910">
        <v>0.01</v>
      </c>
      <c r="J910">
        <v>9999999.9900000002</v>
      </c>
      <c r="K910" t="s">
        <v>31</v>
      </c>
      <c r="L910" t="s">
        <v>217</v>
      </c>
      <c r="P910" t="s">
        <v>24</v>
      </c>
      <c r="Q910" t="s">
        <v>24</v>
      </c>
      <c r="R910" t="s">
        <v>31</v>
      </c>
    </row>
    <row r="911" spans="1:18" x14ac:dyDescent="0.25">
      <c r="A911" t="str">
        <f>"10001"</f>
        <v>10001</v>
      </c>
      <c r="B911" t="str">
        <f>"03030"</f>
        <v>03030</v>
      </c>
      <c r="C911" t="str">
        <f>"1500"</f>
        <v>1500</v>
      </c>
      <c r="D911" t="str">
        <f>"03030"</f>
        <v>03030</v>
      </c>
      <c r="E911" t="s">
        <v>20</v>
      </c>
      <c r="F911" t="s">
        <v>228</v>
      </c>
      <c r="G911" t="str">
        <f>""</f>
        <v/>
      </c>
      <c r="H911" t="str">
        <f>" 00"</f>
        <v xml:space="preserve"> 00</v>
      </c>
      <c r="I911">
        <v>0.01</v>
      </c>
      <c r="J911">
        <v>9999999.9900000002</v>
      </c>
      <c r="K911" t="s">
        <v>31</v>
      </c>
      <c r="L911" t="s">
        <v>217</v>
      </c>
      <c r="P911" t="s">
        <v>24</v>
      </c>
      <c r="Q911" t="s">
        <v>24</v>
      </c>
      <c r="R911" t="s">
        <v>31</v>
      </c>
    </row>
    <row r="912" spans="1:18" x14ac:dyDescent="0.25">
      <c r="A912" t="str">
        <f>"10001"</f>
        <v>10001</v>
      </c>
      <c r="B912" t="str">
        <f>"03050"</f>
        <v>03050</v>
      </c>
      <c r="C912" t="str">
        <f>"1400"</f>
        <v>1400</v>
      </c>
      <c r="D912" t="str">
        <f>"03050"</f>
        <v>03050</v>
      </c>
      <c r="E912" t="s">
        <v>20</v>
      </c>
      <c r="F912" t="s">
        <v>229</v>
      </c>
      <c r="G912" t="str">
        <f>""</f>
        <v/>
      </c>
      <c r="H912" t="str">
        <f>" 00"</f>
        <v xml:space="preserve"> 00</v>
      </c>
      <c r="I912">
        <v>0.01</v>
      </c>
      <c r="J912">
        <v>9999999.9900000002</v>
      </c>
      <c r="K912" t="s">
        <v>217</v>
      </c>
      <c r="L912" t="s">
        <v>230</v>
      </c>
      <c r="P912" t="s">
        <v>24</v>
      </c>
      <c r="Q912" t="s">
        <v>24</v>
      </c>
      <c r="R912" t="s">
        <v>231</v>
      </c>
    </row>
    <row r="913" spans="1:18" x14ac:dyDescent="0.25">
      <c r="A913" t="str">
        <f>"10001"</f>
        <v>10001</v>
      </c>
      <c r="B913" t="str">
        <f>"03055"</f>
        <v>03055</v>
      </c>
      <c r="C913" t="str">
        <f>"1400"</f>
        <v>1400</v>
      </c>
      <c r="D913" t="str">
        <f>"03055"</f>
        <v>03055</v>
      </c>
      <c r="E913" t="s">
        <v>20</v>
      </c>
      <c r="F913" t="s">
        <v>232</v>
      </c>
      <c r="G913" t="str">
        <f>""</f>
        <v/>
      </c>
      <c r="H913" t="str">
        <f>" 00"</f>
        <v xml:space="preserve"> 00</v>
      </c>
      <c r="I913">
        <v>0.01</v>
      </c>
      <c r="J913">
        <v>9999999.9900000002</v>
      </c>
      <c r="K913" t="s">
        <v>233</v>
      </c>
      <c r="L913" t="s">
        <v>217</v>
      </c>
      <c r="P913" t="s">
        <v>24</v>
      </c>
      <c r="Q913" t="s">
        <v>24</v>
      </c>
      <c r="R913" t="s">
        <v>231</v>
      </c>
    </row>
    <row r="914" spans="1:18" x14ac:dyDescent="0.25">
      <c r="A914" t="str">
        <f>"10001"</f>
        <v>10001</v>
      </c>
      <c r="B914" t="str">
        <f>"03060"</f>
        <v>03060</v>
      </c>
      <c r="C914" t="str">
        <f>"1400"</f>
        <v>1400</v>
      </c>
      <c r="D914" t="str">
        <f>"03060"</f>
        <v>03060</v>
      </c>
      <c r="E914" t="s">
        <v>20</v>
      </c>
      <c r="F914" t="s">
        <v>234</v>
      </c>
      <c r="G914" t="str">
        <f>""</f>
        <v/>
      </c>
      <c r="H914" t="str">
        <f>" 00"</f>
        <v xml:space="preserve"> 00</v>
      </c>
      <c r="I914">
        <v>0.01</v>
      </c>
      <c r="J914">
        <v>9999999.9900000002</v>
      </c>
      <c r="K914" t="s">
        <v>230</v>
      </c>
      <c r="L914" t="s">
        <v>235</v>
      </c>
      <c r="P914" t="s">
        <v>24</v>
      </c>
      <c r="Q914" t="s">
        <v>24</v>
      </c>
      <c r="R914" t="s">
        <v>231</v>
      </c>
    </row>
    <row r="915" spans="1:18" x14ac:dyDescent="0.25">
      <c r="A915" t="str">
        <f>"10001"</f>
        <v>10001</v>
      </c>
      <c r="B915" t="str">
        <f>"03065"</f>
        <v>03065</v>
      </c>
      <c r="C915" t="str">
        <f>"1400"</f>
        <v>1400</v>
      </c>
      <c r="D915" t="str">
        <f>"03065"</f>
        <v>03065</v>
      </c>
      <c r="E915" t="s">
        <v>20</v>
      </c>
      <c r="F915" t="s">
        <v>236</v>
      </c>
      <c r="G915" t="str">
        <f>""</f>
        <v/>
      </c>
      <c r="H915" t="str">
        <f>" 00"</f>
        <v xml:space="preserve"> 00</v>
      </c>
      <c r="I915">
        <v>0.01</v>
      </c>
      <c r="J915">
        <v>9999999.9900000002</v>
      </c>
      <c r="K915" t="s">
        <v>237</v>
      </c>
      <c r="L915" t="s">
        <v>238</v>
      </c>
      <c r="P915" t="s">
        <v>24</v>
      </c>
      <c r="Q915" t="s">
        <v>24</v>
      </c>
      <c r="R915" t="s">
        <v>238</v>
      </c>
    </row>
    <row r="916" spans="1:18" x14ac:dyDescent="0.25">
      <c r="A916" t="str">
        <f>"10001"</f>
        <v>10001</v>
      </c>
      <c r="B916" t="str">
        <f>"03070"</f>
        <v>03070</v>
      </c>
      <c r="C916" t="str">
        <f>"1400"</f>
        <v>1400</v>
      </c>
      <c r="D916" t="str">
        <f>"03070"</f>
        <v>03070</v>
      </c>
      <c r="E916" t="s">
        <v>20</v>
      </c>
      <c r="F916" t="s">
        <v>239</v>
      </c>
      <c r="G916" t="str">
        <f>""</f>
        <v/>
      </c>
      <c r="H916" t="str">
        <f>" 00"</f>
        <v xml:space="preserve"> 00</v>
      </c>
      <c r="I916">
        <v>0.01</v>
      </c>
      <c r="J916">
        <v>9999999.9900000002</v>
      </c>
      <c r="K916" t="s">
        <v>240</v>
      </c>
      <c r="L916" t="s">
        <v>241</v>
      </c>
      <c r="P916" t="s">
        <v>24</v>
      </c>
      <c r="Q916" t="s">
        <v>24</v>
      </c>
      <c r="R916" t="s">
        <v>241</v>
      </c>
    </row>
    <row r="917" spans="1:18" x14ac:dyDescent="0.25">
      <c r="A917" t="str">
        <f>"10001"</f>
        <v>10001</v>
      </c>
      <c r="B917" t="str">
        <f>"03090"</f>
        <v>03090</v>
      </c>
      <c r="C917" t="str">
        <f>"1400"</f>
        <v>1400</v>
      </c>
      <c r="D917" t="str">
        <f>"03090"</f>
        <v>03090</v>
      </c>
      <c r="E917" t="s">
        <v>20</v>
      </c>
      <c r="F917" t="s">
        <v>242</v>
      </c>
      <c r="G917" t="str">
        <f>""</f>
        <v/>
      </c>
      <c r="H917" t="str">
        <f>" 00"</f>
        <v xml:space="preserve"> 00</v>
      </c>
      <c r="I917">
        <v>0.01</v>
      </c>
      <c r="J917">
        <v>9999999.9900000002</v>
      </c>
      <c r="K917" t="s">
        <v>243</v>
      </c>
      <c r="L917" t="s">
        <v>244</v>
      </c>
      <c r="M917" t="s">
        <v>245</v>
      </c>
      <c r="P917" t="s">
        <v>24</v>
      </c>
      <c r="Q917" t="s">
        <v>24</v>
      </c>
      <c r="R917" t="s">
        <v>246</v>
      </c>
    </row>
    <row r="918" spans="1:18" x14ac:dyDescent="0.25">
      <c r="A918" t="str">
        <f>"10001"</f>
        <v>10001</v>
      </c>
      <c r="B918" t="str">
        <f>"03094"</f>
        <v>03094</v>
      </c>
      <c r="C918" t="str">
        <f>"1400"</f>
        <v>1400</v>
      </c>
      <c r="D918" t="str">
        <f>"03094"</f>
        <v>03094</v>
      </c>
      <c r="E918" t="s">
        <v>20</v>
      </c>
      <c r="F918" t="s">
        <v>252</v>
      </c>
      <c r="G918" t="str">
        <f>""</f>
        <v/>
      </c>
      <c r="H918" t="str">
        <f>" 00"</f>
        <v xml:space="preserve"> 00</v>
      </c>
      <c r="I918">
        <v>0.01</v>
      </c>
      <c r="J918">
        <v>9999999.9900000002</v>
      </c>
      <c r="K918" t="s">
        <v>243</v>
      </c>
      <c r="L918" t="s">
        <v>253</v>
      </c>
      <c r="P918" t="s">
        <v>24</v>
      </c>
      <c r="Q918" t="s">
        <v>24</v>
      </c>
      <c r="R918" t="s">
        <v>253</v>
      </c>
    </row>
    <row r="919" spans="1:18" x14ac:dyDescent="0.25">
      <c r="A919" t="str">
        <f>"10001"</f>
        <v>10001</v>
      </c>
      <c r="B919" t="str">
        <f>"03170"</f>
        <v>03170</v>
      </c>
      <c r="C919" t="str">
        <f>"1400"</f>
        <v>1400</v>
      </c>
      <c r="D919" t="str">
        <f>"03170"</f>
        <v>03170</v>
      </c>
      <c r="E919" t="s">
        <v>20</v>
      </c>
      <c r="F919" t="s">
        <v>267</v>
      </c>
      <c r="G919" t="str">
        <f>""</f>
        <v/>
      </c>
      <c r="H919" t="str">
        <f>" 00"</f>
        <v xml:space="preserve"> 00</v>
      </c>
      <c r="I919">
        <v>0.01</v>
      </c>
      <c r="J919">
        <v>9999999.9900000002</v>
      </c>
      <c r="K919" t="s">
        <v>268</v>
      </c>
      <c r="L919" t="s">
        <v>269</v>
      </c>
      <c r="P919" t="s">
        <v>24</v>
      </c>
      <c r="Q919" t="s">
        <v>24</v>
      </c>
      <c r="R919" t="s">
        <v>270</v>
      </c>
    </row>
    <row r="920" spans="1:18" x14ac:dyDescent="0.25">
      <c r="A920" t="str">
        <f>"10001"</f>
        <v>10001</v>
      </c>
      <c r="B920" t="str">
        <f>"03180"</f>
        <v>03180</v>
      </c>
      <c r="C920" t="str">
        <f>"1300"</f>
        <v>1300</v>
      </c>
      <c r="D920" t="str">
        <f>"03180"</f>
        <v>03180</v>
      </c>
      <c r="E920" t="s">
        <v>20</v>
      </c>
      <c r="F920" t="s">
        <v>271</v>
      </c>
      <c r="G920" t="str">
        <f>""</f>
        <v/>
      </c>
      <c r="H920" t="str">
        <f>" 00"</f>
        <v xml:space="preserve"> 00</v>
      </c>
      <c r="I920">
        <v>0.01</v>
      </c>
      <c r="J920">
        <v>9999999.9900000002</v>
      </c>
      <c r="K920" t="s">
        <v>268</v>
      </c>
      <c r="L920" t="s">
        <v>269</v>
      </c>
      <c r="M920" t="s">
        <v>272</v>
      </c>
      <c r="P920" t="s">
        <v>24</v>
      </c>
      <c r="Q920" t="s">
        <v>24</v>
      </c>
      <c r="R920" t="s">
        <v>270</v>
      </c>
    </row>
    <row r="921" spans="1:18" x14ac:dyDescent="0.25">
      <c r="A921" t="str">
        <f>"10001"</f>
        <v>10001</v>
      </c>
      <c r="B921" t="str">
        <f>"03785"</f>
        <v>03785</v>
      </c>
      <c r="C921" t="str">
        <f>"1400"</f>
        <v>1400</v>
      </c>
      <c r="D921" t="str">
        <f>""</f>
        <v/>
      </c>
      <c r="E921" t="s">
        <v>20</v>
      </c>
      <c r="F921" t="s">
        <v>323</v>
      </c>
      <c r="G921" t="str">
        <f>""</f>
        <v/>
      </c>
      <c r="H921" t="str">
        <f>" 00"</f>
        <v xml:space="preserve"> 00</v>
      </c>
      <c r="I921">
        <v>0.01</v>
      </c>
      <c r="J921">
        <v>9999999.9900000002</v>
      </c>
      <c r="K921" t="s">
        <v>31</v>
      </c>
      <c r="L921" t="s">
        <v>217</v>
      </c>
      <c r="P921" t="s">
        <v>24</v>
      </c>
      <c r="Q921" t="s">
        <v>24</v>
      </c>
      <c r="R921" t="s">
        <v>31</v>
      </c>
    </row>
    <row r="922" spans="1:18" x14ac:dyDescent="0.25">
      <c r="A922" t="str">
        <f>"10001"</f>
        <v>10001</v>
      </c>
      <c r="B922" t="str">
        <f>"03785"</f>
        <v>03785</v>
      </c>
      <c r="C922" t="str">
        <f>"1500"</f>
        <v>1500</v>
      </c>
      <c r="D922" t="str">
        <f>""</f>
        <v/>
      </c>
      <c r="E922" t="s">
        <v>20</v>
      </c>
      <c r="F922" t="s">
        <v>323</v>
      </c>
      <c r="G922" t="str">
        <f>""</f>
        <v/>
      </c>
      <c r="H922" t="str">
        <f>" 00"</f>
        <v xml:space="preserve"> 00</v>
      </c>
      <c r="I922">
        <v>0.01</v>
      </c>
      <c r="J922">
        <v>9999999.9900000002</v>
      </c>
      <c r="K922" t="s">
        <v>31</v>
      </c>
      <c r="L922" t="s">
        <v>217</v>
      </c>
      <c r="P922" t="s">
        <v>24</v>
      </c>
      <c r="Q922" t="s">
        <v>24</v>
      </c>
      <c r="R922" t="s">
        <v>31</v>
      </c>
    </row>
    <row r="923" spans="1:18" x14ac:dyDescent="0.25">
      <c r="A923" t="str">
        <f>"10001"</f>
        <v>10001</v>
      </c>
      <c r="B923" t="str">
        <f>"04000"</f>
        <v>04000</v>
      </c>
      <c r="C923" t="str">
        <f>"1400"</f>
        <v>1400</v>
      </c>
      <c r="D923" t="str">
        <f>"04000"</f>
        <v>04000</v>
      </c>
      <c r="E923" t="s">
        <v>20</v>
      </c>
      <c r="F923" t="s">
        <v>337</v>
      </c>
      <c r="G923" t="str">
        <f>""</f>
        <v/>
      </c>
      <c r="H923" t="str">
        <f>" 00"</f>
        <v xml:space="preserve"> 00</v>
      </c>
      <c r="I923">
        <v>0.01</v>
      </c>
      <c r="J923">
        <v>9999999.9900000002</v>
      </c>
      <c r="K923" t="s">
        <v>219</v>
      </c>
      <c r="L923" t="s">
        <v>31</v>
      </c>
      <c r="P923" t="s">
        <v>24</v>
      </c>
      <c r="Q923" t="s">
        <v>24</v>
      </c>
      <c r="R923" t="s">
        <v>31</v>
      </c>
    </row>
    <row r="924" spans="1:18" x14ac:dyDescent="0.25">
      <c r="A924" t="str">
        <f>"10001"</f>
        <v>10001</v>
      </c>
      <c r="B924" t="str">
        <f>"04010"</f>
        <v>04010</v>
      </c>
      <c r="C924" t="str">
        <f>"1400"</f>
        <v>1400</v>
      </c>
      <c r="D924" t="str">
        <f>"04010"</f>
        <v>04010</v>
      </c>
      <c r="E924" t="s">
        <v>20</v>
      </c>
      <c r="F924" t="s">
        <v>338</v>
      </c>
      <c r="G924" t="str">
        <f>""</f>
        <v/>
      </c>
      <c r="H924" t="str">
        <f>" 00"</f>
        <v xml:space="preserve"> 00</v>
      </c>
      <c r="I924">
        <v>0.01</v>
      </c>
      <c r="J924">
        <v>9999999.9900000002</v>
      </c>
      <c r="K924" t="s">
        <v>32</v>
      </c>
      <c r="L924" t="s">
        <v>34</v>
      </c>
      <c r="P924" t="s">
        <v>24</v>
      </c>
      <c r="Q924" t="s">
        <v>24</v>
      </c>
      <c r="R924" t="s">
        <v>35</v>
      </c>
    </row>
    <row r="925" spans="1:18" x14ac:dyDescent="0.25">
      <c r="A925" t="str">
        <f>"10001"</f>
        <v>10001</v>
      </c>
      <c r="B925" t="str">
        <f>"04015"</f>
        <v>04015</v>
      </c>
      <c r="C925" t="str">
        <f>"1400"</f>
        <v>1400</v>
      </c>
      <c r="D925" t="str">
        <f>"04015"</f>
        <v>04015</v>
      </c>
      <c r="E925" t="s">
        <v>20</v>
      </c>
      <c r="F925" t="s">
        <v>339</v>
      </c>
      <c r="G925" t="str">
        <f>""</f>
        <v/>
      </c>
      <c r="H925" t="str">
        <f>" 00"</f>
        <v xml:space="preserve"> 00</v>
      </c>
      <c r="I925">
        <v>0.01</v>
      </c>
      <c r="J925">
        <v>9999999.9900000002</v>
      </c>
      <c r="K925" t="s">
        <v>340</v>
      </c>
      <c r="L925" t="s">
        <v>219</v>
      </c>
      <c r="P925" t="s">
        <v>24</v>
      </c>
      <c r="Q925" t="s">
        <v>24</v>
      </c>
      <c r="R925" t="s">
        <v>31</v>
      </c>
    </row>
    <row r="926" spans="1:18" x14ac:dyDescent="0.25">
      <c r="A926" t="str">
        <f>"10001"</f>
        <v>10001</v>
      </c>
      <c r="B926" t="str">
        <f>"04020"</f>
        <v>04020</v>
      </c>
      <c r="C926" t="str">
        <f>"1400"</f>
        <v>1400</v>
      </c>
      <c r="D926" t="str">
        <f>"04020"</f>
        <v>04020</v>
      </c>
      <c r="E926" t="s">
        <v>20</v>
      </c>
      <c r="F926" t="s">
        <v>341</v>
      </c>
      <c r="G926" t="str">
        <f>""</f>
        <v/>
      </c>
      <c r="H926" t="str">
        <f>" 00"</f>
        <v xml:space="preserve"> 00</v>
      </c>
      <c r="I926">
        <v>0.01</v>
      </c>
      <c r="J926">
        <v>9999999.9900000002</v>
      </c>
      <c r="K926" t="s">
        <v>32</v>
      </c>
      <c r="L926" t="s">
        <v>34</v>
      </c>
      <c r="P926" t="s">
        <v>24</v>
      </c>
      <c r="Q926" t="s">
        <v>24</v>
      </c>
      <c r="R926" t="s">
        <v>35</v>
      </c>
    </row>
    <row r="927" spans="1:18" x14ac:dyDescent="0.25">
      <c r="A927" t="str">
        <f>"10001"</f>
        <v>10001</v>
      </c>
      <c r="B927" t="str">
        <f>"05115"</f>
        <v>05115</v>
      </c>
      <c r="C927" t="str">
        <f>"1700"</f>
        <v>1700</v>
      </c>
      <c r="D927" t="str">
        <f>"05115"</f>
        <v>05115</v>
      </c>
      <c r="E927" t="s">
        <v>20</v>
      </c>
      <c r="F927" t="s">
        <v>366</v>
      </c>
      <c r="G927" t="str">
        <f>""</f>
        <v/>
      </c>
      <c r="H927" t="str">
        <f>" 00"</f>
        <v xml:space="preserve"> 00</v>
      </c>
      <c r="I927">
        <v>0.01</v>
      </c>
      <c r="J927">
        <v>9999999.9900000002</v>
      </c>
      <c r="K927" t="s">
        <v>367</v>
      </c>
      <c r="L927" t="s">
        <v>368</v>
      </c>
      <c r="M927" t="s">
        <v>369</v>
      </c>
      <c r="P927" t="s">
        <v>24</v>
      </c>
      <c r="Q927" t="s">
        <v>24</v>
      </c>
      <c r="R927" t="s">
        <v>367</v>
      </c>
    </row>
    <row r="928" spans="1:18" x14ac:dyDescent="0.25">
      <c r="A928" t="str">
        <f>"10001"</f>
        <v>10001</v>
      </c>
      <c r="B928" t="str">
        <f>"05120"</f>
        <v>05120</v>
      </c>
      <c r="C928" t="str">
        <f>"1700"</f>
        <v>1700</v>
      </c>
      <c r="D928" t="str">
        <f>"05120"</f>
        <v>05120</v>
      </c>
      <c r="E928" t="s">
        <v>20</v>
      </c>
      <c r="F928" t="s">
        <v>370</v>
      </c>
      <c r="G928" t="str">
        <f>""</f>
        <v/>
      </c>
      <c r="H928" t="str">
        <f>" 00"</f>
        <v xml:space="preserve"> 00</v>
      </c>
      <c r="I928">
        <v>0.01</v>
      </c>
      <c r="J928">
        <v>9999999.9900000002</v>
      </c>
      <c r="K928" t="s">
        <v>371</v>
      </c>
      <c r="L928" t="s">
        <v>368</v>
      </c>
      <c r="P928" t="s">
        <v>24</v>
      </c>
      <c r="Q928" t="s">
        <v>24</v>
      </c>
      <c r="R928" t="s">
        <v>372</v>
      </c>
    </row>
    <row r="929" spans="1:18" x14ac:dyDescent="0.25">
      <c r="A929" t="str">
        <f>"10001"</f>
        <v>10001</v>
      </c>
      <c r="B929" t="str">
        <f>"05140"</f>
        <v>05140</v>
      </c>
      <c r="C929" t="str">
        <f>"1700"</f>
        <v>1700</v>
      </c>
      <c r="D929" t="str">
        <f>"05140"</f>
        <v>05140</v>
      </c>
      <c r="E929" t="s">
        <v>20</v>
      </c>
      <c r="F929" t="s">
        <v>373</v>
      </c>
      <c r="G929" t="str">
        <f>""</f>
        <v/>
      </c>
      <c r="H929" t="str">
        <f>" 00"</f>
        <v xml:space="preserve"> 00</v>
      </c>
      <c r="I929">
        <v>0.01</v>
      </c>
      <c r="J929">
        <v>9999999.9900000002</v>
      </c>
      <c r="K929" t="s">
        <v>374</v>
      </c>
      <c r="L929" t="s">
        <v>40</v>
      </c>
      <c r="M929" t="s">
        <v>42</v>
      </c>
      <c r="P929" t="s">
        <v>24</v>
      </c>
      <c r="Q929" t="s">
        <v>24</v>
      </c>
      <c r="R929" t="s">
        <v>374</v>
      </c>
    </row>
    <row r="930" spans="1:18" x14ac:dyDescent="0.25">
      <c r="A930" t="str">
        <f>"10001"</f>
        <v>10001</v>
      </c>
      <c r="B930" t="str">
        <f>"05160"</f>
        <v>05160</v>
      </c>
      <c r="C930" t="str">
        <f>"1700"</f>
        <v>1700</v>
      </c>
      <c r="D930" t="str">
        <f>"05160"</f>
        <v>05160</v>
      </c>
      <c r="E930" t="s">
        <v>20</v>
      </c>
      <c r="F930" t="s">
        <v>379</v>
      </c>
      <c r="G930" t="str">
        <f>""</f>
        <v/>
      </c>
      <c r="H930" t="str">
        <f>" 00"</f>
        <v xml:space="preserve"> 00</v>
      </c>
      <c r="I930">
        <v>0.01</v>
      </c>
      <c r="J930">
        <v>9999999.9900000002</v>
      </c>
      <c r="K930" t="s">
        <v>335</v>
      </c>
      <c r="L930" t="s">
        <v>336</v>
      </c>
      <c r="M930" t="s">
        <v>368</v>
      </c>
      <c r="P930" t="s">
        <v>24</v>
      </c>
      <c r="Q930" t="s">
        <v>24</v>
      </c>
      <c r="R930" t="s">
        <v>335</v>
      </c>
    </row>
    <row r="931" spans="1:18" x14ac:dyDescent="0.25">
      <c r="A931" t="str">
        <f>"10001"</f>
        <v>10001</v>
      </c>
      <c r="B931" t="str">
        <f>"05500"</f>
        <v>05500</v>
      </c>
      <c r="C931" t="str">
        <f>"1700"</f>
        <v>1700</v>
      </c>
      <c r="D931" t="str">
        <f>"05500"</f>
        <v>05500</v>
      </c>
      <c r="E931" t="s">
        <v>20</v>
      </c>
      <c r="F931" t="s">
        <v>380</v>
      </c>
      <c r="G931" t="str">
        <f>""</f>
        <v/>
      </c>
      <c r="H931" t="str">
        <f>" 10"</f>
        <v xml:space="preserve"> 10</v>
      </c>
      <c r="I931">
        <v>0.01</v>
      </c>
      <c r="J931">
        <v>500</v>
      </c>
      <c r="K931" t="s">
        <v>381</v>
      </c>
      <c r="L931" t="s">
        <v>368</v>
      </c>
      <c r="M931" t="s">
        <v>371</v>
      </c>
      <c r="P931" t="s">
        <v>24</v>
      </c>
      <c r="Q931" t="s">
        <v>24</v>
      </c>
      <c r="R931" t="s">
        <v>381</v>
      </c>
    </row>
    <row r="932" spans="1:18" x14ac:dyDescent="0.25">
      <c r="A932" t="str">
        <f>"10001"</f>
        <v>10001</v>
      </c>
      <c r="B932" t="str">
        <f>"05500"</f>
        <v>05500</v>
      </c>
      <c r="C932" t="str">
        <f>"1700"</f>
        <v>1700</v>
      </c>
      <c r="D932" t="str">
        <f>"05500"</f>
        <v>05500</v>
      </c>
      <c r="E932" t="s">
        <v>20</v>
      </c>
      <c r="F932" t="s">
        <v>380</v>
      </c>
      <c r="G932" t="str">
        <f>""</f>
        <v/>
      </c>
      <c r="H932" t="str">
        <f>" 20"</f>
        <v xml:space="preserve"> 20</v>
      </c>
      <c r="I932">
        <v>500.01</v>
      </c>
      <c r="J932">
        <v>9999999.9900000002</v>
      </c>
      <c r="K932" t="s">
        <v>368</v>
      </c>
      <c r="L932" t="s">
        <v>371</v>
      </c>
      <c r="P932" t="s">
        <v>24</v>
      </c>
      <c r="Q932" t="s">
        <v>24</v>
      </c>
      <c r="R932" t="s">
        <v>381</v>
      </c>
    </row>
    <row r="933" spans="1:18" x14ac:dyDescent="0.25">
      <c r="A933" t="str">
        <f>"11004"</f>
        <v>11004</v>
      </c>
      <c r="B933" t="str">
        <f>"03775"</f>
        <v>03775</v>
      </c>
      <c r="C933" t="str">
        <f>"1300"</f>
        <v>1300</v>
      </c>
      <c r="D933" t="str">
        <f>""</f>
        <v/>
      </c>
      <c r="E933" t="s">
        <v>407</v>
      </c>
      <c r="F933" t="s">
        <v>321</v>
      </c>
      <c r="G933" t="str">
        <f>""</f>
        <v/>
      </c>
      <c r="H933" t="str">
        <f>" 00"</f>
        <v xml:space="preserve"> 00</v>
      </c>
      <c r="I933">
        <v>0.01</v>
      </c>
      <c r="J933">
        <v>9999999.9900000002</v>
      </c>
      <c r="K933" t="s">
        <v>31</v>
      </c>
      <c r="L933" t="s">
        <v>217</v>
      </c>
      <c r="P933" t="s">
        <v>24</v>
      </c>
      <c r="Q933" t="s">
        <v>24</v>
      </c>
      <c r="R933" t="s">
        <v>31</v>
      </c>
    </row>
    <row r="934" spans="1:18" x14ac:dyDescent="0.25">
      <c r="A934" t="str">
        <f>"11012"</f>
        <v>11012</v>
      </c>
      <c r="B934" t="str">
        <f>"03020"</f>
        <v>03020</v>
      </c>
      <c r="C934" t="str">
        <f>"1400"</f>
        <v>1400</v>
      </c>
      <c r="D934" t="str">
        <f>""</f>
        <v/>
      </c>
      <c r="E934" t="s">
        <v>413</v>
      </c>
      <c r="F934" t="s">
        <v>224</v>
      </c>
      <c r="G934" t="str">
        <f>""</f>
        <v/>
      </c>
      <c r="H934" t="str">
        <f>" 00"</f>
        <v xml:space="preserve"> 00</v>
      </c>
      <c r="I934">
        <v>0.01</v>
      </c>
      <c r="J934">
        <v>9999999.9900000002</v>
      </c>
      <c r="K934" t="s">
        <v>31</v>
      </c>
      <c r="L934" t="s">
        <v>217</v>
      </c>
      <c r="P934" t="s">
        <v>24</v>
      </c>
      <c r="Q934" t="s">
        <v>24</v>
      </c>
      <c r="R934" t="s">
        <v>31</v>
      </c>
    </row>
    <row r="935" spans="1:18" x14ac:dyDescent="0.25">
      <c r="A935" t="str">
        <f>"11013"</f>
        <v>11013</v>
      </c>
      <c r="B935" t="str">
        <f>"03094"</f>
        <v>03094</v>
      </c>
      <c r="C935" t="str">
        <f>"1400"</f>
        <v>1400</v>
      </c>
      <c r="D935" t="str">
        <f>""</f>
        <v/>
      </c>
      <c r="E935" t="s">
        <v>414</v>
      </c>
      <c r="F935" t="s">
        <v>252</v>
      </c>
      <c r="G935" t="str">
        <f>""</f>
        <v/>
      </c>
      <c r="H935" t="str">
        <f>" 00"</f>
        <v xml:space="preserve"> 00</v>
      </c>
      <c r="I935">
        <v>0.01</v>
      </c>
      <c r="J935">
        <v>9999999.9900000002</v>
      </c>
      <c r="K935" t="s">
        <v>31</v>
      </c>
      <c r="L935" t="s">
        <v>217</v>
      </c>
      <c r="P935" t="s">
        <v>24</v>
      </c>
      <c r="Q935" t="s">
        <v>24</v>
      </c>
      <c r="R935" t="s">
        <v>31</v>
      </c>
    </row>
    <row r="936" spans="1:18" x14ac:dyDescent="0.25">
      <c r="A936" t="str">
        <f>"11014"</f>
        <v>11014</v>
      </c>
      <c r="B936" t="str">
        <f>"03020"</f>
        <v>03020</v>
      </c>
      <c r="C936" t="str">
        <f>"1400"</f>
        <v>1400</v>
      </c>
      <c r="D936" t="str">
        <f>""</f>
        <v/>
      </c>
      <c r="E936" t="s">
        <v>415</v>
      </c>
      <c r="F936" t="s">
        <v>224</v>
      </c>
      <c r="G936" t="str">
        <f>""</f>
        <v/>
      </c>
      <c r="H936" t="str">
        <f>" 00"</f>
        <v xml:space="preserve"> 00</v>
      </c>
      <c r="I936">
        <v>0.01</v>
      </c>
      <c r="J936">
        <v>9999999.9900000002</v>
      </c>
      <c r="K936" t="s">
        <v>31</v>
      </c>
      <c r="L936" t="s">
        <v>217</v>
      </c>
      <c r="P936" t="s">
        <v>24</v>
      </c>
      <c r="Q936" t="s">
        <v>24</v>
      </c>
      <c r="R936" t="s">
        <v>31</v>
      </c>
    </row>
    <row r="937" spans="1:18" x14ac:dyDescent="0.25">
      <c r="A937" t="str">
        <f>"11015"</f>
        <v>11015</v>
      </c>
      <c r="B937" t="str">
        <f>"03020"</f>
        <v>03020</v>
      </c>
      <c r="C937" t="str">
        <f>"1400"</f>
        <v>1400</v>
      </c>
      <c r="D937" t="str">
        <f>""</f>
        <v/>
      </c>
      <c r="E937" t="s">
        <v>416</v>
      </c>
      <c r="F937" t="s">
        <v>224</v>
      </c>
      <c r="G937" t="str">
        <f>""</f>
        <v/>
      </c>
      <c r="H937" t="str">
        <f>" 00"</f>
        <v xml:space="preserve"> 00</v>
      </c>
      <c r="I937">
        <v>0.01</v>
      </c>
      <c r="J937">
        <v>9999999.9900000002</v>
      </c>
      <c r="K937" t="s">
        <v>31</v>
      </c>
      <c r="L937" t="s">
        <v>217</v>
      </c>
      <c r="P937" t="s">
        <v>24</v>
      </c>
      <c r="Q937" t="s">
        <v>24</v>
      </c>
      <c r="R937" t="s">
        <v>31</v>
      </c>
    </row>
    <row r="938" spans="1:18" x14ac:dyDescent="0.25">
      <c r="A938" t="str">
        <f>"11016"</f>
        <v>11016</v>
      </c>
      <c r="B938" t="str">
        <f>"03020"</f>
        <v>03020</v>
      </c>
      <c r="C938" t="str">
        <f>"1400"</f>
        <v>1400</v>
      </c>
      <c r="D938" t="str">
        <f>""</f>
        <v/>
      </c>
      <c r="E938" t="s">
        <v>417</v>
      </c>
      <c r="F938" t="s">
        <v>224</v>
      </c>
      <c r="G938" t="str">
        <f>""</f>
        <v/>
      </c>
      <c r="H938" t="str">
        <f>" 00"</f>
        <v xml:space="preserve"> 00</v>
      </c>
      <c r="I938">
        <v>0.01</v>
      </c>
      <c r="J938">
        <v>9999999.9900000002</v>
      </c>
      <c r="K938" t="s">
        <v>31</v>
      </c>
      <c r="L938" t="s">
        <v>217</v>
      </c>
      <c r="P938" t="s">
        <v>24</v>
      </c>
      <c r="Q938" t="s">
        <v>24</v>
      </c>
      <c r="R938" t="s">
        <v>31</v>
      </c>
    </row>
    <row r="939" spans="1:18" x14ac:dyDescent="0.25">
      <c r="A939" t="str">
        <f>"11017"</f>
        <v>11017</v>
      </c>
      <c r="B939" t="str">
        <f>"03020"</f>
        <v>03020</v>
      </c>
      <c r="C939" t="str">
        <f>"1400"</f>
        <v>1400</v>
      </c>
      <c r="D939" t="str">
        <f>""</f>
        <v/>
      </c>
      <c r="E939" t="s">
        <v>418</v>
      </c>
      <c r="F939" t="s">
        <v>224</v>
      </c>
      <c r="G939" t="str">
        <f>""</f>
        <v/>
      </c>
      <c r="H939" t="str">
        <f>" 00"</f>
        <v xml:space="preserve"> 00</v>
      </c>
      <c r="I939">
        <v>0.01</v>
      </c>
      <c r="J939">
        <v>9999999.9900000002</v>
      </c>
      <c r="K939" t="s">
        <v>31</v>
      </c>
      <c r="L939" t="s">
        <v>217</v>
      </c>
      <c r="P939" t="s">
        <v>24</v>
      </c>
      <c r="Q939" t="s">
        <v>24</v>
      </c>
      <c r="R939" t="s">
        <v>31</v>
      </c>
    </row>
    <row r="940" spans="1:18" x14ac:dyDescent="0.25">
      <c r="A940" t="str">
        <f>"11019"</f>
        <v>11019</v>
      </c>
      <c r="B940" t="str">
        <f>"03020"</f>
        <v>03020</v>
      </c>
      <c r="C940" t="str">
        <f>"1400"</f>
        <v>1400</v>
      </c>
      <c r="D940" t="str">
        <f>""</f>
        <v/>
      </c>
      <c r="E940" t="s">
        <v>419</v>
      </c>
      <c r="F940" t="s">
        <v>224</v>
      </c>
      <c r="G940" t="str">
        <f>""</f>
        <v/>
      </c>
      <c r="H940" t="str">
        <f>" 00"</f>
        <v xml:space="preserve"> 00</v>
      </c>
      <c r="I940">
        <v>0.01</v>
      </c>
      <c r="J940">
        <v>9999999.9900000002</v>
      </c>
      <c r="K940" t="s">
        <v>31</v>
      </c>
      <c r="L940" t="s">
        <v>217</v>
      </c>
      <c r="P940" t="s">
        <v>24</v>
      </c>
      <c r="Q940" t="s">
        <v>24</v>
      </c>
      <c r="R940" t="s">
        <v>31</v>
      </c>
    </row>
    <row r="941" spans="1:18" x14ac:dyDescent="0.25">
      <c r="A941" t="str">
        <f>"11020"</f>
        <v>11020</v>
      </c>
      <c r="B941" t="str">
        <f>"03020"</f>
        <v>03020</v>
      </c>
      <c r="C941" t="str">
        <f>"1400"</f>
        <v>1400</v>
      </c>
      <c r="D941" t="str">
        <f>""</f>
        <v/>
      </c>
      <c r="E941" t="s">
        <v>420</v>
      </c>
      <c r="F941" t="s">
        <v>224</v>
      </c>
      <c r="G941" t="str">
        <f>""</f>
        <v/>
      </c>
      <c r="H941" t="str">
        <f>" 00"</f>
        <v xml:space="preserve"> 00</v>
      </c>
      <c r="I941">
        <v>0.01</v>
      </c>
      <c r="J941">
        <v>9999999.9900000002</v>
      </c>
      <c r="K941" t="s">
        <v>31</v>
      </c>
      <c r="L941" t="s">
        <v>217</v>
      </c>
      <c r="P941" t="s">
        <v>24</v>
      </c>
      <c r="Q941" t="s">
        <v>24</v>
      </c>
      <c r="R941" t="s">
        <v>31</v>
      </c>
    </row>
    <row r="942" spans="1:18" x14ac:dyDescent="0.25">
      <c r="A942" t="str">
        <f>"11021"</f>
        <v>11021</v>
      </c>
      <c r="B942" t="str">
        <f>"03020"</f>
        <v>03020</v>
      </c>
      <c r="C942" t="str">
        <f>"1400"</f>
        <v>1400</v>
      </c>
      <c r="D942" t="str">
        <f>""</f>
        <v/>
      </c>
      <c r="E942" t="s">
        <v>421</v>
      </c>
      <c r="F942" t="s">
        <v>224</v>
      </c>
      <c r="G942" t="str">
        <f>""</f>
        <v/>
      </c>
      <c r="H942" t="str">
        <f>" 00"</f>
        <v xml:space="preserve"> 00</v>
      </c>
      <c r="I942">
        <v>0.01</v>
      </c>
      <c r="J942">
        <v>9999999.9900000002</v>
      </c>
      <c r="K942" t="s">
        <v>31</v>
      </c>
      <c r="L942" t="s">
        <v>217</v>
      </c>
      <c r="P942" t="s">
        <v>24</v>
      </c>
      <c r="Q942" t="s">
        <v>24</v>
      </c>
      <c r="R942" t="s">
        <v>31</v>
      </c>
    </row>
    <row r="943" spans="1:18" x14ac:dyDescent="0.25">
      <c r="A943" t="str">
        <f>"11023"</f>
        <v>11023</v>
      </c>
      <c r="B943" t="str">
        <f>"03000"</f>
        <v>03000</v>
      </c>
      <c r="C943" t="str">
        <f>"1400"</f>
        <v>1400</v>
      </c>
      <c r="D943" t="str">
        <f>""</f>
        <v/>
      </c>
      <c r="E943" t="s">
        <v>422</v>
      </c>
      <c r="F943" t="s">
        <v>216</v>
      </c>
      <c r="G943" t="str">
        <f>""</f>
        <v/>
      </c>
      <c r="H943" t="str">
        <f>" 00"</f>
        <v xml:space="preserve"> 00</v>
      </c>
      <c r="I943">
        <v>0.01</v>
      </c>
      <c r="J943">
        <v>9999999.9900000002</v>
      </c>
      <c r="K943" t="s">
        <v>31</v>
      </c>
      <c r="L943" t="s">
        <v>217</v>
      </c>
      <c r="P943" t="s">
        <v>24</v>
      </c>
      <c r="Q943" t="s">
        <v>24</v>
      </c>
      <c r="R943" t="s">
        <v>31</v>
      </c>
    </row>
    <row r="944" spans="1:18" x14ac:dyDescent="0.25">
      <c r="A944" t="str">
        <f>"11026"</f>
        <v>11026</v>
      </c>
      <c r="B944" t="str">
        <f>"03000"</f>
        <v>03000</v>
      </c>
      <c r="C944" t="str">
        <f>"1400"</f>
        <v>1400</v>
      </c>
      <c r="D944" t="str">
        <f>""</f>
        <v/>
      </c>
      <c r="E944" t="s">
        <v>425</v>
      </c>
      <c r="F944" t="s">
        <v>216</v>
      </c>
      <c r="G944" t="str">
        <f>""</f>
        <v/>
      </c>
      <c r="H944" t="str">
        <f>" 00"</f>
        <v xml:space="preserve"> 00</v>
      </c>
      <c r="I944">
        <v>0.01</v>
      </c>
      <c r="J944">
        <v>9999999.9900000002</v>
      </c>
      <c r="K944" t="s">
        <v>31</v>
      </c>
      <c r="L944" t="s">
        <v>217</v>
      </c>
      <c r="P944" t="s">
        <v>24</v>
      </c>
      <c r="Q944" t="s">
        <v>24</v>
      </c>
      <c r="R944" t="s">
        <v>31</v>
      </c>
    </row>
    <row r="945" spans="1:18" x14ac:dyDescent="0.25">
      <c r="A945" t="str">
        <f>"11034"</f>
        <v>11034</v>
      </c>
      <c r="B945" t="str">
        <f>"01660"</f>
        <v>01660</v>
      </c>
      <c r="C945" t="str">
        <f>"1300"</f>
        <v>1300</v>
      </c>
      <c r="D945" t="str">
        <f>""</f>
        <v/>
      </c>
      <c r="E945" t="s">
        <v>431</v>
      </c>
      <c r="F945" t="s">
        <v>138</v>
      </c>
      <c r="G945" t="str">
        <f>""</f>
        <v/>
      </c>
      <c r="H945" t="str">
        <f>" 00"</f>
        <v xml:space="preserve"> 00</v>
      </c>
      <c r="I945">
        <v>0.01</v>
      </c>
      <c r="J945">
        <v>9999999.9900000002</v>
      </c>
      <c r="K945" t="s">
        <v>140</v>
      </c>
      <c r="L945" t="s">
        <v>142</v>
      </c>
      <c r="P945" t="s">
        <v>24</v>
      </c>
      <c r="Q945" t="s">
        <v>24</v>
      </c>
      <c r="R945" t="s">
        <v>139</v>
      </c>
    </row>
    <row r="946" spans="1:18" x14ac:dyDescent="0.25">
      <c r="A946" t="str">
        <f>"11040"</f>
        <v>11040</v>
      </c>
      <c r="B946" t="str">
        <f>"01670"</f>
        <v>01670</v>
      </c>
      <c r="C946" t="str">
        <f>"1100"</f>
        <v>1100</v>
      </c>
      <c r="D946" t="str">
        <f>""</f>
        <v/>
      </c>
      <c r="E946" t="s">
        <v>437</v>
      </c>
      <c r="F946" t="s">
        <v>145</v>
      </c>
      <c r="G946" t="str">
        <f>""</f>
        <v/>
      </c>
      <c r="H946" t="str">
        <f>" 00"</f>
        <v xml:space="preserve"> 00</v>
      </c>
      <c r="I946">
        <v>0.01</v>
      </c>
      <c r="J946">
        <v>9999999.9900000002</v>
      </c>
      <c r="K946" t="s">
        <v>140</v>
      </c>
      <c r="L946" t="s">
        <v>142</v>
      </c>
      <c r="P946" t="s">
        <v>24</v>
      </c>
      <c r="Q946" t="s">
        <v>24</v>
      </c>
      <c r="R946" t="s">
        <v>139</v>
      </c>
    </row>
    <row r="947" spans="1:18" x14ac:dyDescent="0.25">
      <c r="A947" t="str">
        <f>"11041"</f>
        <v>11041</v>
      </c>
      <c r="B947" t="str">
        <f>"01040"</f>
        <v>01040</v>
      </c>
      <c r="C947" t="str">
        <f>"1100"</f>
        <v>1100</v>
      </c>
      <c r="D947" t="str">
        <f>""</f>
        <v/>
      </c>
      <c r="E947" t="s">
        <v>438</v>
      </c>
      <c r="F947" t="s">
        <v>44</v>
      </c>
      <c r="G947" t="str">
        <f>""</f>
        <v/>
      </c>
      <c r="H947" t="str">
        <f>" 00"</f>
        <v xml:space="preserve"> 00</v>
      </c>
      <c r="I947">
        <v>0.01</v>
      </c>
      <c r="J947">
        <v>9999999.9900000002</v>
      </c>
      <c r="K947" t="s">
        <v>40</v>
      </c>
      <c r="L947" t="s">
        <v>45</v>
      </c>
      <c r="M947" t="s">
        <v>42</v>
      </c>
      <c r="P947" t="s">
        <v>24</v>
      </c>
      <c r="Q947" t="s">
        <v>24</v>
      </c>
      <c r="R947" t="s">
        <v>45</v>
      </c>
    </row>
    <row r="948" spans="1:18" x14ac:dyDescent="0.25">
      <c r="A948" t="str">
        <f>"11042"</f>
        <v>11042</v>
      </c>
      <c r="B948" t="str">
        <f>"01710"</f>
        <v>01710</v>
      </c>
      <c r="C948" t="str">
        <f>"1100"</f>
        <v>1100</v>
      </c>
      <c r="D948" t="str">
        <f>""</f>
        <v/>
      </c>
      <c r="E948" t="s">
        <v>439</v>
      </c>
      <c r="F948" t="s">
        <v>155</v>
      </c>
      <c r="G948" t="str">
        <f>""</f>
        <v/>
      </c>
      <c r="H948" t="str">
        <f>" 00"</f>
        <v xml:space="preserve"> 00</v>
      </c>
      <c r="I948">
        <v>0.01</v>
      </c>
      <c r="J948">
        <v>9999999.9900000002</v>
      </c>
      <c r="K948" t="s">
        <v>140</v>
      </c>
      <c r="L948" t="s">
        <v>148</v>
      </c>
      <c r="P948" t="s">
        <v>24</v>
      </c>
      <c r="Q948" t="s">
        <v>24</v>
      </c>
      <c r="R948" t="s">
        <v>139</v>
      </c>
    </row>
    <row r="949" spans="1:18" x14ac:dyDescent="0.25">
      <c r="A949" t="str">
        <f>"11049"</f>
        <v>11049</v>
      </c>
      <c r="B949" t="str">
        <f>"03020"</f>
        <v>03020</v>
      </c>
      <c r="C949" t="str">
        <f>"1400"</f>
        <v>1400</v>
      </c>
      <c r="D949" t="str">
        <f>""</f>
        <v/>
      </c>
      <c r="E949" t="s">
        <v>446</v>
      </c>
      <c r="F949" t="s">
        <v>224</v>
      </c>
      <c r="G949" t="str">
        <f>""</f>
        <v/>
      </c>
      <c r="H949" t="str">
        <f>" 00"</f>
        <v xml:space="preserve"> 00</v>
      </c>
      <c r="I949">
        <v>0.01</v>
      </c>
      <c r="J949">
        <v>9999999.9900000002</v>
      </c>
      <c r="K949" t="s">
        <v>31</v>
      </c>
      <c r="L949" t="s">
        <v>217</v>
      </c>
      <c r="P949" t="s">
        <v>24</v>
      </c>
      <c r="Q949" t="s">
        <v>24</v>
      </c>
      <c r="R949" t="s">
        <v>31</v>
      </c>
    </row>
    <row r="950" spans="1:18" x14ac:dyDescent="0.25">
      <c r="A950" t="str">
        <f>"11050"</f>
        <v>11050</v>
      </c>
      <c r="B950" t="str">
        <f>"03020"</f>
        <v>03020</v>
      </c>
      <c r="C950" t="str">
        <f>"1400"</f>
        <v>1400</v>
      </c>
      <c r="D950" t="str">
        <f>""</f>
        <v/>
      </c>
      <c r="E950" t="s">
        <v>447</v>
      </c>
      <c r="F950" t="s">
        <v>224</v>
      </c>
      <c r="G950" t="str">
        <f>""</f>
        <v/>
      </c>
      <c r="H950" t="str">
        <f>" 00"</f>
        <v xml:space="preserve"> 00</v>
      </c>
      <c r="I950">
        <v>0.01</v>
      </c>
      <c r="J950">
        <v>9999999.9900000002</v>
      </c>
      <c r="K950" t="s">
        <v>31</v>
      </c>
      <c r="L950" t="s">
        <v>217</v>
      </c>
      <c r="P950" t="s">
        <v>24</v>
      </c>
      <c r="Q950" t="s">
        <v>24</v>
      </c>
      <c r="R950" t="s">
        <v>31</v>
      </c>
    </row>
    <row r="951" spans="1:18" x14ac:dyDescent="0.25">
      <c r="A951" t="str">
        <f>"11051"</f>
        <v>11051</v>
      </c>
      <c r="B951" t="str">
        <f>"01770"</f>
        <v>01770</v>
      </c>
      <c r="C951" t="str">
        <f>"1100"</f>
        <v>1100</v>
      </c>
      <c r="D951" t="str">
        <f>""</f>
        <v/>
      </c>
      <c r="E951" t="s">
        <v>448</v>
      </c>
      <c r="F951" t="s">
        <v>169</v>
      </c>
      <c r="G951" t="str">
        <f>""</f>
        <v/>
      </c>
      <c r="H951" t="str">
        <f>" 00"</f>
        <v xml:space="preserve"> 00</v>
      </c>
      <c r="I951">
        <v>0.01</v>
      </c>
      <c r="J951">
        <v>9999999.9900000002</v>
      </c>
      <c r="K951" t="s">
        <v>140</v>
      </c>
      <c r="L951" t="s">
        <v>148</v>
      </c>
      <c r="P951" t="s">
        <v>24</v>
      </c>
      <c r="Q951" t="s">
        <v>24</v>
      </c>
      <c r="R951" t="s">
        <v>139</v>
      </c>
    </row>
    <row r="952" spans="1:18" x14ac:dyDescent="0.25">
      <c r="A952" t="str">
        <f>"16010"</f>
        <v>16010</v>
      </c>
      <c r="B952" t="str">
        <f>"05115"</f>
        <v>05115</v>
      </c>
      <c r="C952" t="str">
        <f>"1700"</f>
        <v>1700</v>
      </c>
      <c r="D952" t="str">
        <f>"16010"</f>
        <v>16010</v>
      </c>
      <c r="E952" t="s">
        <v>481</v>
      </c>
      <c r="F952" t="s">
        <v>366</v>
      </c>
      <c r="G952" t="str">
        <f>""</f>
        <v/>
      </c>
      <c r="H952" t="str">
        <f>" 00"</f>
        <v xml:space="preserve"> 00</v>
      </c>
      <c r="I952">
        <v>0.01</v>
      </c>
      <c r="J952">
        <v>9999999.9900000002</v>
      </c>
      <c r="K952" t="s">
        <v>367</v>
      </c>
      <c r="L952" t="s">
        <v>368</v>
      </c>
      <c r="M952" t="s">
        <v>369</v>
      </c>
      <c r="P952" t="s">
        <v>24</v>
      </c>
      <c r="Q952" t="s">
        <v>24</v>
      </c>
      <c r="R952" t="s">
        <v>367</v>
      </c>
    </row>
    <row r="953" spans="1:18" x14ac:dyDescent="0.25">
      <c r="A953" t="str">
        <f>"16017"</f>
        <v>16017</v>
      </c>
      <c r="B953" t="str">
        <f>"05115"</f>
        <v>05115</v>
      </c>
      <c r="C953" t="str">
        <f>"1700"</f>
        <v>1700</v>
      </c>
      <c r="D953" t="str">
        <f>"16017"</f>
        <v>16017</v>
      </c>
      <c r="E953" t="s">
        <v>489</v>
      </c>
      <c r="F953" t="s">
        <v>366</v>
      </c>
      <c r="G953" t="str">
        <f>""</f>
        <v/>
      </c>
      <c r="H953" t="str">
        <f>" 00"</f>
        <v xml:space="preserve"> 00</v>
      </c>
      <c r="I953">
        <v>0.01</v>
      </c>
      <c r="J953">
        <v>9999999.9900000002</v>
      </c>
      <c r="K953" t="s">
        <v>367</v>
      </c>
      <c r="L953" t="s">
        <v>368</v>
      </c>
      <c r="M953" t="s">
        <v>369</v>
      </c>
      <c r="P953" t="s">
        <v>24</v>
      </c>
      <c r="Q953" t="s">
        <v>24</v>
      </c>
      <c r="R953" t="s">
        <v>367</v>
      </c>
    </row>
    <row r="954" spans="1:18" x14ac:dyDescent="0.25">
      <c r="A954" t="str">
        <f>"16021"</f>
        <v>16021</v>
      </c>
      <c r="B954" t="str">
        <f>"05141"</f>
        <v>05141</v>
      </c>
      <c r="C954" t="str">
        <f>"1700"</f>
        <v>1700</v>
      </c>
      <c r="D954" t="str">
        <f>"05141"</f>
        <v>05141</v>
      </c>
      <c r="E954" t="s">
        <v>493</v>
      </c>
      <c r="F954" t="s">
        <v>494</v>
      </c>
      <c r="G954" t="str">
        <f>""</f>
        <v/>
      </c>
      <c r="H954" t="str">
        <f>" 00"</f>
        <v xml:space="preserve"> 00</v>
      </c>
      <c r="I954">
        <v>0.01</v>
      </c>
      <c r="J954">
        <v>9999999.9900000002</v>
      </c>
      <c r="K954" t="s">
        <v>374</v>
      </c>
      <c r="L954" t="s">
        <v>40</v>
      </c>
      <c r="M954" t="s">
        <v>42</v>
      </c>
      <c r="N954" t="s">
        <v>41</v>
      </c>
      <c r="P954" t="s">
        <v>24</v>
      </c>
      <c r="Q954" t="s">
        <v>24</v>
      </c>
      <c r="R954" t="s">
        <v>374</v>
      </c>
    </row>
    <row r="955" spans="1:18" x14ac:dyDescent="0.25">
      <c r="A955" t="str">
        <f>"16021"</f>
        <v>16021</v>
      </c>
      <c r="B955" t="str">
        <f>"05144"</f>
        <v>05144</v>
      </c>
      <c r="C955" t="str">
        <f>"1700"</f>
        <v>1700</v>
      </c>
      <c r="D955" t="str">
        <f>"05144"</f>
        <v>05144</v>
      </c>
      <c r="E955" t="s">
        <v>493</v>
      </c>
      <c r="F955" t="s">
        <v>495</v>
      </c>
      <c r="G955" t="str">
        <f>""</f>
        <v/>
      </c>
      <c r="H955" t="str">
        <f>" 00"</f>
        <v xml:space="preserve"> 00</v>
      </c>
      <c r="I955">
        <v>0.01</v>
      </c>
      <c r="J955">
        <v>9999999.9900000002</v>
      </c>
      <c r="K955" t="s">
        <v>374</v>
      </c>
      <c r="L955" t="s">
        <v>40</v>
      </c>
      <c r="M955" t="s">
        <v>42</v>
      </c>
      <c r="P955" t="s">
        <v>24</v>
      </c>
      <c r="Q955" t="s">
        <v>24</v>
      </c>
      <c r="R955" t="s">
        <v>374</v>
      </c>
    </row>
    <row r="956" spans="1:18" x14ac:dyDescent="0.25">
      <c r="A956" t="str">
        <f>"16062"</f>
        <v>16062</v>
      </c>
      <c r="B956" t="str">
        <f>"03050"</f>
        <v>03050</v>
      </c>
      <c r="C956" t="str">
        <f>"1700"</f>
        <v>1700</v>
      </c>
      <c r="D956" t="str">
        <f>"16062"</f>
        <v>16062</v>
      </c>
      <c r="E956" t="s">
        <v>522</v>
      </c>
      <c r="F956" t="s">
        <v>229</v>
      </c>
      <c r="G956" t="str">
        <f>""</f>
        <v/>
      </c>
      <c r="H956" t="str">
        <f>" 00"</f>
        <v xml:space="preserve"> 00</v>
      </c>
      <c r="I956">
        <v>0.01</v>
      </c>
      <c r="J956">
        <v>9999999.9900000002</v>
      </c>
      <c r="K956" t="s">
        <v>217</v>
      </c>
      <c r="L956" t="s">
        <v>240</v>
      </c>
      <c r="P956" t="s">
        <v>24</v>
      </c>
      <c r="Q956" t="s">
        <v>24</v>
      </c>
      <c r="R956" t="s">
        <v>231</v>
      </c>
    </row>
    <row r="957" spans="1:18" x14ac:dyDescent="0.25">
      <c r="A957" t="str">
        <f>"17292"</f>
        <v>17292</v>
      </c>
      <c r="B957" t="str">
        <f>"01160"</f>
        <v>01160</v>
      </c>
      <c r="C957" t="str">
        <f>"1600"</f>
        <v>1600</v>
      </c>
      <c r="D957" t="str">
        <f>"17292"</f>
        <v>17292</v>
      </c>
      <c r="E957" t="s">
        <v>529</v>
      </c>
      <c r="F957" t="s">
        <v>49</v>
      </c>
      <c r="G957" t="str">
        <f>"GR0017292"</f>
        <v>GR0017292</v>
      </c>
      <c r="H957" t="str">
        <f>" 10"</f>
        <v xml:space="preserve"> 10</v>
      </c>
      <c r="I957">
        <v>0.01</v>
      </c>
      <c r="J957">
        <v>500</v>
      </c>
      <c r="K957" t="s">
        <v>50</v>
      </c>
      <c r="P957" t="s">
        <v>24</v>
      </c>
      <c r="Q957" t="s">
        <v>24</v>
      </c>
      <c r="R957" t="s">
        <v>42</v>
      </c>
    </row>
    <row r="958" spans="1:18" x14ac:dyDescent="0.25">
      <c r="A958" t="str">
        <f>"17292"</f>
        <v>17292</v>
      </c>
      <c r="B958" t="str">
        <f>"01160"</f>
        <v>01160</v>
      </c>
      <c r="C958" t="str">
        <f>"1600"</f>
        <v>1600</v>
      </c>
      <c r="D958" t="str">
        <f>"17292"</f>
        <v>17292</v>
      </c>
      <c r="E958" t="s">
        <v>529</v>
      </c>
      <c r="F958" t="s">
        <v>49</v>
      </c>
      <c r="G958" t="str">
        <f>"GR0017292"</f>
        <v>GR0017292</v>
      </c>
      <c r="H958" t="str">
        <f>" 20"</f>
        <v xml:space="preserve"> 20</v>
      </c>
      <c r="I958">
        <v>500.01</v>
      </c>
      <c r="J958">
        <v>9999999.9900000002</v>
      </c>
      <c r="K958" t="s">
        <v>42</v>
      </c>
      <c r="L958" t="s">
        <v>40</v>
      </c>
      <c r="M958" t="s">
        <v>41</v>
      </c>
      <c r="P958" t="s">
        <v>24</v>
      </c>
      <c r="Q958" t="s">
        <v>24</v>
      </c>
      <c r="R958" t="s">
        <v>42</v>
      </c>
    </row>
    <row r="959" spans="1:18" x14ac:dyDescent="0.25">
      <c r="A959" t="str">
        <f>"18004"</f>
        <v>18004</v>
      </c>
      <c r="B959" t="str">
        <f>"01090"</f>
        <v>01090</v>
      </c>
      <c r="C959" t="str">
        <f>"1600"</f>
        <v>1600</v>
      </c>
      <c r="D959" t="str">
        <f>"18004"</f>
        <v>18004</v>
      </c>
      <c r="E959" t="s">
        <v>533</v>
      </c>
      <c r="F959" t="s">
        <v>48</v>
      </c>
      <c r="G959" t="str">
        <f>""</f>
        <v/>
      </c>
      <c r="H959" t="str">
        <f>" 00"</f>
        <v xml:space="preserve"> 00</v>
      </c>
      <c r="I959">
        <v>0.01</v>
      </c>
      <c r="J959">
        <v>9999999.9900000002</v>
      </c>
      <c r="K959" t="s">
        <v>40</v>
      </c>
      <c r="L959" t="s">
        <v>41</v>
      </c>
      <c r="M959" t="s">
        <v>42</v>
      </c>
      <c r="P959" t="s">
        <v>24</v>
      </c>
      <c r="Q959" t="s">
        <v>24</v>
      </c>
      <c r="R959" t="s">
        <v>41</v>
      </c>
    </row>
    <row r="960" spans="1:18" x14ac:dyDescent="0.25">
      <c r="A960" t="str">
        <f>"18005"</f>
        <v>18005</v>
      </c>
      <c r="B960" t="str">
        <f>"01160"</f>
        <v>01160</v>
      </c>
      <c r="C960" t="str">
        <f>"1600"</f>
        <v>1600</v>
      </c>
      <c r="D960" t="str">
        <f>"18005"</f>
        <v>18005</v>
      </c>
      <c r="E960" t="s">
        <v>534</v>
      </c>
      <c r="F960" t="s">
        <v>49</v>
      </c>
      <c r="G960" t="str">
        <f>""</f>
        <v/>
      </c>
      <c r="H960" t="str">
        <f>" 10"</f>
        <v xml:space="preserve"> 10</v>
      </c>
      <c r="I960">
        <v>0.01</v>
      </c>
      <c r="J960">
        <v>500</v>
      </c>
      <c r="K960" t="s">
        <v>50</v>
      </c>
      <c r="P960" t="s">
        <v>24</v>
      </c>
      <c r="Q960" t="s">
        <v>24</v>
      </c>
      <c r="R960" t="s">
        <v>42</v>
      </c>
    </row>
    <row r="961" spans="1:18" x14ac:dyDescent="0.25">
      <c r="A961" t="str">
        <f>"18005"</f>
        <v>18005</v>
      </c>
      <c r="B961" t="str">
        <f>"01160"</f>
        <v>01160</v>
      </c>
      <c r="C961" t="str">
        <f>"1600"</f>
        <v>1600</v>
      </c>
      <c r="D961" t="str">
        <f>"18005"</f>
        <v>18005</v>
      </c>
      <c r="E961" t="s">
        <v>534</v>
      </c>
      <c r="F961" t="s">
        <v>49</v>
      </c>
      <c r="G961" t="str">
        <f>""</f>
        <v/>
      </c>
      <c r="H961" t="str">
        <f>" 20"</f>
        <v xml:space="preserve"> 20</v>
      </c>
      <c r="I961">
        <v>500.01</v>
      </c>
      <c r="J961">
        <v>9999999.9900000002</v>
      </c>
      <c r="K961" t="s">
        <v>42</v>
      </c>
      <c r="L961" t="s">
        <v>40</v>
      </c>
      <c r="M961" t="s">
        <v>41</v>
      </c>
      <c r="P961" t="s">
        <v>24</v>
      </c>
      <c r="Q961" t="s">
        <v>24</v>
      </c>
      <c r="R961" t="s">
        <v>42</v>
      </c>
    </row>
    <row r="962" spans="1:18" x14ac:dyDescent="0.25">
      <c r="A962" t="str">
        <f>"18007"</f>
        <v>18007</v>
      </c>
      <c r="B962" t="str">
        <f>"01090"</f>
        <v>01090</v>
      </c>
      <c r="C962" t="str">
        <f>"1100"</f>
        <v>1100</v>
      </c>
      <c r="D962" t="str">
        <f>"18007"</f>
        <v>18007</v>
      </c>
      <c r="E962" t="s">
        <v>535</v>
      </c>
      <c r="F962" t="s">
        <v>48</v>
      </c>
      <c r="G962" t="str">
        <f>""</f>
        <v/>
      </c>
      <c r="H962" t="str">
        <f>" 00"</f>
        <v xml:space="preserve"> 00</v>
      </c>
      <c r="I962">
        <v>0.01</v>
      </c>
      <c r="J962">
        <v>9999999.9900000002</v>
      </c>
      <c r="K962" t="s">
        <v>40</v>
      </c>
      <c r="L962" t="s">
        <v>41</v>
      </c>
      <c r="M962" t="s">
        <v>42</v>
      </c>
      <c r="P962" t="s">
        <v>24</v>
      </c>
      <c r="Q962" t="s">
        <v>24</v>
      </c>
      <c r="R962" t="s">
        <v>40</v>
      </c>
    </row>
    <row r="963" spans="1:18" x14ac:dyDescent="0.25">
      <c r="A963" t="str">
        <f>"18008"</f>
        <v>18008</v>
      </c>
      <c r="B963" t="str">
        <f>"01090"</f>
        <v>01090</v>
      </c>
      <c r="C963" t="str">
        <f>"1600"</f>
        <v>1600</v>
      </c>
      <c r="D963" t="str">
        <f>"18008"</f>
        <v>18008</v>
      </c>
      <c r="E963" t="s">
        <v>536</v>
      </c>
      <c r="F963" t="s">
        <v>48</v>
      </c>
      <c r="G963" t="str">
        <f>""</f>
        <v/>
      </c>
      <c r="H963" t="str">
        <f>" 00"</f>
        <v xml:space="preserve"> 00</v>
      </c>
      <c r="I963">
        <v>0.01</v>
      </c>
      <c r="J963">
        <v>9999999.9900000002</v>
      </c>
      <c r="K963" t="s">
        <v>40</v>
      </c>
      <c r="L963" t="s">
        <v>41</v>
      </c>
      <c r="M963" t="s">
        <v>42</v>
      </c>
      <c r="P963" t="s">
        <v>24</v>
      </c>
      <c r="Q963" t="s">
        <v>24</v>
      </c>
      <c r="R963" t="s">
        <v>41</v>
      </c>
    </row>
    <row r="964" spans="1:18" x14ac:dyDescent="0.25">
      <c r="A964" t="str">
        <f>"18009"</f>
        <v>18009</v>
      </c>
      <c r="B964" t="str">
        <f>"01090"</f>
        <v>01090</v>
      </c>
      <c r="C964" t="str">
        <f>"1100"</f>
        <v>1100</v>
      </c>
      <c r="D964" t="str">
        <f>"18009"</f>
        <v>18009</v>
      </c>
      <c r="E964" t="s">
        <v>537</v>
      </c>
      <c r="F964" t="s">
        <v>48</v>
      </c>
      <c r="G964" t="str">
        <f>""</f>
        <v/>
      </c>
      <c r="H964" t="str">
        <f>" 00"</f>
        <v xml:space="preserve"> 00</v>
      </c>
      <c r="I964">
        <v>0.01</v>
      </c>
      <c r="J964">
        <v>9999999.9900000002</v>
      </c>
      <c r="K964" t="s">
        <v>40</v>
      </c>
      <c r="L964" t="s">
        <v>41</v>
      </c>
      <c r="M964" t="s">
        <v>42</v>
      </c>
      <c r="P964" t="s">
        <v>24</v>
      </c>
      <c r="Q964" t="s">
        <v>24</v>
      </c>
      <c r="R964" t="s">
        <v>41</v>
      </c>
    </row>
    <row r="965" spans="1:18" x14ac:dyDescent="0.25">
      <c r="A965" t="str">
        <f>"18010"</f>
        <v>18010</v>
      </c>
      <c r="B965" t="str">
        <f>"01687"</f>
        <v>01687</v>
      </c>
      <c r="C965" t="str">
        <f>"1600"</f>
        <v>1600</v>
      </c>
      <c r="D965" t="str">
        <f>"18010"</f>
        <v>18010</v>
      </c>
      <c r="E965" t="s">
        <v>538</v>
      </c>
      <c r="F965" t="s">
        <v>539</v>
      </c>
      <c r="G965" t="str">
        <f>""</f>
        <v/>
      </c>
      <c r="H965" t="str">
        <f>" 10"</f>
        <v xml:space="preserve"> 10</v>
      </c>
      <c r="I965">
        <v>0.01</v>
      </c>
      <c r="J965">
        <v>500</v>
      </c>
      <c r="K965" t="s">
        <v>139</v>
      </c>
      <c r="L965" t="s">
        <v>140</v>
      </c>
      <c r="M965" t="s">
        <v>141</v>
      </c>
      <c r="P965" t="s">
        <v>24</v>
      </c>
      <c r="Q965" t="s">
        <v>24</v>
      </c>
      <c r="R965" t="s">
        <v>139</v>
      </c>
    </row>
    <row r="966" spans="1:18" x14ac:dyDescent="0.25">
      <c r="A966" t="str">
        <f>"18010"</f>
        <v>18010</v>
      </c>
      <c r="B966" t="str">
        <f>"01687"</f>
        <v>01687</v>
      </c>
      <c r="C966" t="str">
        <f>"1600"</f>
        <v>1600</v>
      </c>
      <c r="D966" t="str">
        <f>"18010"</f>
        <v>18010</v>
      </c>
      <c r="E966" t="s">
        <v>538</v>
      </c>
      <c r="F966" t="s">
        <v>539</v>
      </c>
      <c r="G966" t="str">
        <f>""</f>
        <v/>
      </c>
      <c r="H966" t="str">
        <f>" 20"</f>
        <v xml:space="preserve"> 20</v>
      </c>
      <c r="I966">
        <v>500.01</v>
      </c>
      <c r="J966">
        <v>9999999.9900000002</v>
      </c>
      <c r="K966" t="s">
        <v>140</v>
      </c>
      <c r="L966" t="s">
        <v>540</v>
      </c>
      <c r="P966" t="s">
        <v>24</v>
      </c>
      <c r="Q966" t="s">
        <v>24</v>
      </c>
      <c r="R966" t="s">
        <v>139</v>
      </c>
    </row>
    <row r="967" spans="1:18" x14ac:dyDescent="0.25">
      <c r="A967" t="str">
        <f>"18038"</f>
        <v>18038</v>
      </c>
      <c r="B967" t="str">
        <f>"03094"</f>
        <v>03094</v>
      </c>
      <c r="C967" t="str">
        <f>"1400"</f>
        <v>1400</v>
      </c>
      <c r="D967" t="str">
        <f>"18038"</f>
        <v>18038</v>
      </c>
      <c r="E967" t="s">
        <v>252</v>
      </c>
      <c r="F967" t="s">
        <v>252</v>
      </c>
      <c r="G967" t="str">
        <f>""</f>
        <v/>
      </c>
      <c r="H967" t="str">
        <f>" 00"</f>
        <v xml:space="preserve"> 00</v>
      </c>
      <c r="I967">
        <v>0.01</v>
      </c>
      <c r="J967">
        <v>9999999.9900000002</v>
      </c>
      <c r="K967" t="s">
        <v>243</v>
      </c>
      <c r="L967" t="s">
        <v>253</v>
      </c>
      <c r="P967" t="s">
        <v>24</v>
      </c>
      <c r="Q967" t="s">
        <v>24</v>
      </c>
      <c r="R967" t="s">
        <v>253</v>
      </c>
    </row>
    <row r="968" spans="1:18" x14ac:dyDescent="0.25">
      <c r="A968" t="str">
        <f>"18039"</f>
        <v>18039</v>
      </c>
      <c r="B968" t="str">
        <f>"03170"</f>
        <v>03170</v>
      </c>
      <c r="C968" t="str">
        <f>"1400"</f>
        <v>1400</v>
      </c>
      <c r="D968" t="str">
        <f>"18039"</f>
        <v>18039</v>
      </c>
      <c r="E968" t="s">
        <v>548</v>
      </c>
      <c r="F968" t="s">
        <v>267</v>
      </c>
      <c r="G968" t="str">
        <f>""</f>
        <v/>
      </c>
      <c r="H968" t="str">
        <f>" 00"</f>
        <v xml:space="preserve"> 00</v>
      </c>
      <c r="I968">
        <v>0.01</v>
      </c>
      <c r="J968">
        <v>9999999.9900000002</v>
      </c>
      <c r="K968" t="s">
        <v>268</v>
      </c>
      <c r="L968" t="s">
        <v>269</v>
      </c>
      <c r="P968" t="s">
        <v>24</v>
      </c>
      <c r="Q968" t="s">
        <v>24</v>
      </c>
      <c r="R968" t="s">
        <v>270</v>
      </c>
    </row>
    <row r="969" spans="1:18" x14ac:dyDescent="0.25">
      <c r="A969" t="str">
        <f>"18041"</f>
        <v>18041</v>
      </c>
      <c r="B969" t="str">
        <f>"03094"</f>
        <v>03094</v>
      </c>
      <c r="C969" t="str">
        <f>"1400"</f>
        <v>1400</v>
      </c>
      <c r="D969" t="str">
        <f>"18041"</f>
        <v>18041</v>
      </c>
      <c r="E969" t="s">
        <v>549</v>
      </c>
      <c r="F969" t="s">
        <v>252</v>
      </c>
      <c r="G969" t="str">
        <f>""</f>
        <v/>
      </c>
      <c r="H969" t="str">
        <f>" 00"</f>
        <v xml:space="preserve"> 00</v>
      </c>
      <c r="I969">
        <v>0.01</v>
      </c>
      <c r="J969">
        <v>9999999.9900000002</v>
      </c>
      <c r="K969" t="s">
        <v>243</v>
      </c>
      <c r="L969" t="s">
        <v>253</v>
      </c>
      <c r="P969" t="s">
        <v>24</v>
      </c>
      <c r="Q969" t="s">
        <v>24</v>
      </c>
      <c r="R969" t="s">
        <v>253</v>
      </c>
    </row>
    <row r="970" spans="1:18" x14ac:dyDescent="0.25">
      <c r="A970" t="str">
        <f>"18042"</f>
        <v>18042</v>
      </c>
      <c r="B970" t="str">
        <f>"03170"</f>
        <v>03170</v>
      </c>
      <c r="C970" t="str">
        <f>"1400"</f>
        <v>1400</v>
      </c>
      <c r="D970" t="str">
        <f>"18042"</f>
        <v>18042</v>
      </c>
      <c r="E970" t="s">
        <v>550</v>
      </c>
      <c r="F970" t="s">
        <v>267</v>
      </c>
      <c r="G970" t="str">
        <f>""</f>
        <v/>
      </c>
      <c r="H970" t="str">
        <f>" 00"</f>
        <v xml:space="preserve"> 00</v>
      </c>
      <c r="I970">
        <v>0.01</v>
      </c>
      <c r="J970">
        <v>9999999.9900000002</v>
      </c>
      <c r="K970" t="s">
        <v>268</v>
      </c>
      <c r="L970" t="s">
        <v>269</v>
      </c>
      <c r="P970" t="s">
        <v>24</v>
      </c>
      <c r="Q970" t="s">
        <v>24</v>
      </c>
      <c r="R970" t="s">
        <v>270</v>
      </c>
    </row>
    <row r="971" spans="1:18" x14ac:dyDescent="0.25">
      <c r="A971" t="str">
        <f>"18044"</f>
        <v>18044</v>
      </c>
      <c r="B971" t="str">
        <f>"04010"</f>
        <v>04010</v>
      </c>
      <c r="C971" t="str">
        <f>"1400"</f>
        <v>1400</v>
      </c>
      <c r="D971" t="str">
        <f>"18044"</f>
        <v>18044</v>
      </c>
      <c r="E971" t="s">
        <v>551</v>
      </c>
      <c r="F971" t="s">
        <v>338</v>
      </c>
      <c r="G971" t="str">
        <f>""</f>
        <v/>
      </c>
      <c r="H971" t="str">
        <f>" 00"</f>
        <v xml:space="preserve"> 00</v>
      </c>
      <c r="I971">
        <v>0.01</v>
      </c>
      <c r="J971">
        <v>9999999.9900000002</v>
      </c>
      <c r="K971" t="s">
        <v>32</v>
      </c>
      <c r="L971" t="s">
        <v>34</v>
      </c>
      <c r="P971" t="s">
        <v>24</v>
      </c>
      <c r="Q971" t="s">
        <v>24</v>
      </c>
      <c r="R971" t="s">
        <v>451</v>
      </c>
    </row>
    <row r="972" spans="1:18" x14ac:dyDescent="0.25">
      <c r="A972" t="str">
        <f>"18048"</f>
        <v>18048</v>
      </c>
      <c r="B972" t="str">
        <f>"05115"</f>
        <v>05115</v>
      </c>
      <c r="C972" t="str">
        <f>"1700"</f>
        <v>1700</v>
      </c>
      <c r="D972" t="str">
        <f>"18048"</f>
        <v>18048</v>
      </c>
      <c r="E972" t="s">
        <v>552</v>
      </c>
      <c r="F972" t="s">
        <v>366</v>
      </c>
      <c r="G972" t="str">
        <f>""</f>
        <v/>
      </c>
      <c r="H972" t="str">
        <f>" 00"</f>
        <v xml:space="preserve"> 00</v>
      </c>
      <c r="I972">
        <v>0.01</v>
      </c>
      <c r="J972">
        <v>9999999.9900000002</v>
      </c>
      <c r="K972" t="s">
        <v>367</v>
      </c>
      <c r="L972" t="s">
        <v>368</v>
      </c>
      <c r="M972" t="s">
        <v>369</v>
      </c>
      <c r="P972" t="s">
        <v>24</v>
      </c>
      <c r="Q972" t="s">
        <v>24</v>
      </c>
      <c r="R972" t="s">
        <v>367</v>
      </c>
    </row>
    <row r="973" spans="1:18" x14ac:dyDescent="0.25">
      <c r="A973" t="str">
        <f>"18049"</f>
        <v>18049</v>
      </c>
      <c r="B973" t="str">
        <f>"01687"</f>
        <v>01687</v>
      </c>
      <c r="C973" t="str">
        <f>"1600"</f>
        <v>1600</v>
      </c>
      <c r="D973" t="str">
        <f>"18049"</f>
        <v>18049</v>
      </c>
      <c r="E973" t="s">
        <v>553</v>
      </c>
      <c r="F973" t="s">
        <v>539</v>
      </c>
      <c r="G973" t="str">
        <f>""</f>
        <v/>
      </c>
      <c r="H973" t="str">
        <f>" 10"</f>
        <v xml:space="preserve"> 10</v>
      </c>
      <c r="I973">
        <v>0.01</v>
      </c>
      <c r="J973">
        <v>500</v>
      </c>
      <c r="K973" t="s">
        <v>139</v>
      </c>
      <c r="L973" t="s">
        <v>140</v>
      </c>
      <c r="M973" t="s">
        <v>141</v>
      </c>
      <c r="P973" t="s">
        <v>24</v>
      </c>
      <c r="Q973" t="s">
        <v>24</v>
      </c>
      <c r="R973" t="s">
        <v>139</v>
      </c>
    </row>
    <row r="974" spans="1:18" x14ac:dyDescent="0.25">
      <c r="A974" t="str">
        <f>"18049"</f>
        <v>18049</v>
      </c>
      <c r="B974" t="str">
        <f>"01687"</f>
        <v>01687</v>
      </c>
      <c r="C974" t="str">
        <f>"1600"</f>
        <v>1600</v>
      </c>
      <c r="D974" t="str">
        <f>"18049"</f>
        <v>18049</v>
      </c>
      <c r="E974" t="s">
        <v>553</v>
      </c>
      <c r="F974" t="s">
        <v>539</v>
      </c>
      <c r="G974" t="str">
        <f>""</f>
        <v/>
      </c>
      <c r="H974" t="str">
        <f>" 20"</f>
        <v xml:space="preserve"> 20</v>
      </c>
      <c r="I974">
        <v>500.01</v>
      </c>
      <c r="J974">
        <v>9999999.9900000002</v>
      </c>
      <c r="K974" t="s">
        <v>140</v>
      </c>
      <c r="L974" t="s">
        <v>540</v>
      </c>
      <c r="P974" t="s">
        <v>24</v>
      </c>
      <c r="Q974" t="s">
        <v>24</v>
      </c>
      <c r="R974" t="s">
        <v>139</v>
      </c>
    </row>
    <row r="975" spans="1:18" x14ac:dyDescent="0.25">
      <c r="A975" t="str">
        <f>"18054"</f>
        <v>18054</v>
      </c>
      <c r="B975" t="str">
        <f>"01662"</f>
        <v>01662</v>
      </c>
      <c r="C975" t="str">
        <f>"1100"</f>
        <v>1100</v>
      </c>
      <c r="D975" t="str">
        <f>"01662"</f>
        <v>01662</v>
      </c>
      <c r="E975" t="s">
        <v>555</v>
      </c>
      <c r="F975" t="s">
        <v>555</v>
      </c>
      <c r="G975" t="str">
        <f>""</f>
        <v/>
      </c>
      <c r="H975" t="str">
        <f>" 10"</f>
        <v xml:space="preserve"> 10</v>
      </c>
      <c r="I975">
        <v>0.01</v>
      </c>
      <c r="J975">
        <v>500</v>
      </c>
      <c r="K975" t="s">
        <v>139</v>
      </c>
      <c r="L975" t="s">
        <v>140</v>
      </c>
      <c r="M975" t="s">
        <v>141</v>
      </c>
      <c r="P975" t="s">
        <v>24</v>
      </c>
      <c r="Q975" t="s">
        <v>24</v>
      </c>
      <c r="R975" t="s">
        <v>139</v>
      </c>
    </row>
    <row r="976" spans="1:18" x14ac:dyDescent="0.25">
      <c r="A976" t="str">
        <f>"18054"</f>
        <v>18054</v>
      </c>
      <c r="B976" t="str">
        <f>"01662"</f>
        <v>01662</v>
      </c>
      <c r="C976" t="str">
        <f>"1100"</f>
        <v>1100</v>
      </c>
      <c r="D976" t="str">
        <f>"01662"</f>
        <v>01662</v>
      </c>
      <c r="E976" t="s">
        <v>555</v>
      </c>
      <c r="F976" t="s">
        <v>555</v>
      </c>
      <c r="G976" t="str">
        <f>""</f>
        <v/>
      </c>
      <c r="H976" t="str">
        <f>" 20"</f>
        <v xml:space="preserve"> 20</v>
      </c>
      <c r="I976">
        <v>500.01</v>
      </c>
      <c r="J976">
        <v>9999999.9900000002</v>
      </c>
      <c r="K976" t="s">
        <v>140</v>
      </c>
      <c r="L976" t="s">
        <v>540</v>
      </c>
      <c r="P976" t="s">
        <v>24</v>
      </c>
      <c r="Q976" t="s">
        <v>24</v>
      </c>
      <c r="R976" t="s">
        <v>139</v>
      </c>
    </row>
    <row r="977" spans="1:18" x14ac:dyDescent="0.25">
      <c r="A977" t="str">
        <f>"18054"</f>
        <v>18054</v>
      </c>
      <c r="B977" t="str">
        <f>"01663"</f>
        <v>01663</v>
      </c>
      <c r="C977" t="str">
        <f>"1100"</f>
        <v>1100</v>
      </c>
      <c r="D977" t="str">
        <f>"01663"</f>
        <v>01663</v>
      </c>
      <c r="E977" t="s">
        <v>555</v>
      </c>
      <c r="F977" t="s">
        <v>556</v>
      </c>
      <c r="G977" t="str">
        <f>""</f>
        <v/>
      </c>
      <c r="H977" t="str">
        <f>" 10"</f>
        <v xml:space="preserve"> 10</v>
      </c>
      <c r="I977">
        <v>0.01</v>
      </c>
      <c r="J977">
        <v>500</v>
      </c>
      <c r="K977" t="s">
        <v>139</v>
      </c>
      <c r="L977" t="s">
        <v>140</v>
      </c>
      <c r="M977" t="s">
        <v>141</v>
      </c>
      <c r="P977" t="s">
        <v>24</v>
      </c>
      <c r="Q977" t="s">
        <v>24</v>
      </c>
      <c r="R977" t="s">
        <v>139</v>
      </c>
    </row>
    <row r="978" spans="1:18" x14ac:dyDescent="0.25">
      <c r="A978" t="str">
        <f>"18054"</f>
        <v>18054</v>
      </c>
      <c r="B978" t="str">
        <f>"01663"</f>
        <v>01663</v>
      </c>
      <c r="C978" t="str">
        <f>"1100"</f>
        <v>1100</v>
      </c>
      <c r="D978" t="str">
        <f>"01663"</f>
        <v>01663</v>
      </c>
      <c r="E978" t="s">
        <v>555</v>
      </c>
      <c r="F978" t="s">
        <v>556</v>
      </c>
      <c r="G978" t="str">
        <f>""</f>
        <v/>
      </c>
      <c r="H978" t="str">
        <f>" 20"</f>
        <v xml:space="preserve"> 20</v>
      </c>
      <c r="I978">
        <v>500.01</v>
      </c>
      <c r="J978">
        <v>9999999.9900000002</v>
      </c>
      <c r="K978" t="s">
        <v>140</v>
      </c>
      <c r="L978" t="s">
        <v>540</v>
      </c>
      <c r="P978" t="s">
        <v>24</v>
      </c>
      <c r="Q978" t="s">
        <v>24</v>
      </c>
      <c r="R978" t="s">
        <v>139</v>
      </c>
    </row>
    <row r="979" spans="1:18" x14ac:dyDescent="0.25">
      <c r="A979" t="str">
        <f>"18054"</f>
        <v>18054</v>
      </c>
      <c r="B979" t="str">
        <f>"01664"</f>
        <v>01664</v>
      </c>
      <c r="C979" t="str">
        <f>"1100"</f>
        <v>1100</v>
      </c>
      <c r="D979" t="str">
        <f>"01664"</f>
        <v>01664</v>
      </c>
      <c r="E979" t="s">
        <v>555</v>
      </c>
      <c r="F979" t="s">
        <v>557</v>
      </c>
      <c r="G979" t="str">
        <f>""</f>
        <v/>
      </c>
      <c r="H979" t="str">
        <f>" 10"</f>
        <v xml:space="preserve"> 10</v>
      </c>
      <c r="I979">
        <v>0.01</v>
      </c>
      <c r="J979">
        <v>500</v>
      </c>
      <c r="K979" t="s">
        <v>139</v>
      </c>
      <c r="L979" t="s">
        <v>140</v>
      </c>
      <c r="M979" t="s">
        <v>141</v>
      </c>
      <c r="P979" t="s">
        <v>24</v>
      </c>
      <c r="Q979" t="s">
        <v>24</v>
      </c>
      <c r="R979" t="s">
        <v>139</v>
      </c>
    </row>
    <row r="980" spans="1:18" x14ac:dyDescent="0.25">
      <c r="A980" t="str">
        <f>"18054"</f>
        <v>18054</v>
      </c>
      <c r="B980" t="str">
        <f>"01664"</f>
        <v>01664</v>
      </c>
      <c r="C980" t="str">
        <f>"1100"</f>
        <v>1100</v>
      </c>
      <c r="D980" t="str">
        <f>"01664"</f>
        <v>01664</v>
      </c>
      <c r="E980" t="s">
        <v>555</v>
      </c>
      <c r="F980" t="s">
        <v>557</v>
      </c>
      <c r="G980" t="str">
        <f>""</f>
        <v/>
      </c>
      <c r="H980" t="str">
        <f>" 20"</f>
        <v xml:space="preserve"> 20</v>
      </c>
      <c r="I980">
        <v>500.01</v>
      </c>
      <c r="J980">
        <v>9999999.9900000002</v>
      </c>
      <c r="K980" t="s">
        <v>140</v>
      </c>
      <c r="L980" t="s">
        <v>540</v>
      </c>
      <c r="P980" t="s">
        <v>24</v>
      </c>
      <c r="Q980" t="s">
        <v>24</v>
      </c>
      <c r="R980" t="s">
        <v>139</v>
      </c>
    </row>
    <row r="981" spans="1:18" x14ac:dyDescent="0.25">
      <c r="A981" t="str">
        <f>"18054"</f>
        <v>18054</v>
      </c>
      <c r="B981" t="str">
        <f>"01665"</f>
        <v>01665</v>
      </c>
      <c r="C981" t="str">
        <f>"1100"</f>
        <v>1100</v>
      </c>
      <c r="D981" t="str">
        <f>"01665"</f>
        <v>01665</v>
      </c>
      <c r="E981" t="s">
        <v>555</v>
      </c>
      <c r="F981" t="s">
        <v>558</v>
      </c>
      <c r="G981" t="str">
        <f>""</f>
        <v/>
      </c>
      <c r="H981" t="str">
        <f>" 10"</f>
        <v xml:space="preserve"> 10</v>
      </c>
      <c r="I981">
        <v>0.01</v>
      </c>
      <c r="J981">
        <v>500</v>
      </c>
      <c r="K981" t="s">
        <v>139</v>
      </c>
      <c r="L981" t="s">
        <v>140</v>
      </c>
      <c r="M981" t="s">
        <v>141</v>
      </c>
      <c r="P981" t="s">
        <v>24</v>
      </c>
      <c r="Q981" t="s">
        <v>24</v>
      </c>
      <c r="R981" t="s">
        <v>139</v>
      </c>
    </row>
    <row r="982" spans="1:18" x14ac:dyDescent="0.25">
      <c r="A982" t="str">
        <f>"18054"</f>
        <v>18054</v>
      </c>
      <c r="B982" t="str">
        <f>"01665"</f>
        <v>01665</v>
      </c>
      <c r="C982" t="str">
        <f>"1100"</f>
        <v>1100</v>
      </c>
      <c r="D982" t="str">
        <f>"01665"</f>
        <v>01665</v>
      </c>
      <c r="E982" t="s">
        <v>555</v>
      </c>
      <c r="F982" t="s">
        <v>558</v>
      </c>
      <c r="G982" t="str">
        <f>""</f>
        <v/>
      </c>
      <c r="H982" t="str">
        <f>" 20"</f>
        <v xml:space="preserve"> 20</v>
      </c>
      <c r="I982">
        <v>500.01</v>
      </c>
      <c r="J982">
        <v>9999999.9900000002</v>
      </c>
      <c r="K982" t="s">
        <v>140</v>
      </c>
      <c r="L982" t="s">
        <v>540</v>
      </c>
      <c r="P982" t="s">
        <v>24</v>
      </c>
      <c r="Q982" t="s">
        <v>24</v>
      </c>
      <c r="R982" t="s">
        <v>139</v>
      </c>
    </row>
    <row r="983" spans="1:18" x14ac:dyDescent="0.25">
      <c r="A983" t="str">
        <f>"18054"</f>
        <v>18054</v>
      </c>
      <c r="B983" t="str">
        <f>"01666"</f>
        <v>01666</v>
      </c>
      <c r="C983" t="str">
        <f>"1100"</f>
        <v>1100</v>
      </c>
      <c r="D983" t="str">
        <f>"01666"</f>
        <v>01666</v>
      </c>
      <c r="E983" t="s">
        <v>555</v>
      </c>
      <c r="F983" t="s">
        <v>559</v>
      </c>
      <c r="G983" t="str">
        <f>""</f>
        <v/>
      </c>
      <c r="H983" t="str">
        <f>" 10"</f>
        <v xml:space="preserve"> 10</v>
      </c>
      <c r="I983">
        <v>0.01</v>
      </c>
      <c r="J983">
        <v>500</v>
      </c>
      <c r="K983" t="s">
        <v>139</v>
      </c>
      <c r="L983" t="s">
        <v>140</v>
      </c>
      <c r="M983" t="s">
        <v>141</v>
      </c>
      <c r="P983" t="s">
        <v>24</v>
      </c>
      <c r="Q983" t="s">
        <v>24</v>
      </c>
      <c r="R983" t="s">
        <v>139</v>
      </c>
    </row>
    <row r="984" spans="1:18" x14ac:dyDescent="0.25">
      <c r="A984" t="str">
        <f>"18054"</f>
        <v>18054</v>
      </c>
      <c r="B984" t="str">
        <f>"01666"</f>
        <v>01666</v>
      </c>
      <c r="C984" t="str">
        <f>"1100"</f>
        <v>1100</v>
      </c>
      <c r="D984" t="str">
        <f>"01666"</f>
        <v>01666</v>
      </c>
      <c r="E984" t="s">
        <v>555</v>
      </c>
      <c r="F984" t="s">
        <v>559</v>
      </c>
      <c r="G984" t="str">
        <f>""</f>
        <v/>
      </c>
      <c r="H984" t="str">
        <f>" 20"</f>
        <v xml:space="preserve"> 20</v>
      </c>
      <c r="I984">
        <v>500.01</v>
      </c>
      <c r="J984">
        <v>9999999.9900000002</v>
      </c>
      <c r="K984" t="s">
        <v>140</v>
      </c>
      <c r="L984" t="s">
        <v>540</v>
      </c>
      <c r="P984" t="s">
        <v>24</v>
      </c>
      <c r="Q984" t="s">
        <v>24</v>
      </c>
      <c r="R984" t="s">
        <v>139</v>
      </c>
    </row>
    <row r="985" spans="1:18" x14ac:dyDescent="0.25">
      <c r="A985" t="str">
        <f>"18054"</f>
        <v>18054</v>
      </c>
      <c r="B985" t="str">
        <f>"01667"</f>
        <v>01667</v>
      </c>
      <c r="C985" t="str">
        <f>"1100"</f>
        <v>1100</v>
      </c>
      <c r="D985" t="str">
        <f>"01667"</f>
        <v>01667</v>
      </c>
      <c r="E985" t="s">
        <v>555</v>
      </c>
      <c r="F985" t="s">
        <v>560</v>
      </c>
      <c r="G985" t="str">
        <f>""</f>
        <v/>
      </c>
      <c r="H985" t="str">
        <f>" 10"</f>
        <v xml:space="preserve"> 10</v>
      </c>
      <c r="I985">
        <v>0.01</v>
      </c>
      <c r="J985">
        <v>500</v>
      </c>
      <c r="K985" t="s">
        <v>139</v>
      </c>
      <c r="L985" t="s">
        <v>140</v>
      </c>
      <c r="M985" t="s">
        <v>141</v>
      </c>
      <c r="P985" t="s">
        <v>24</v>
      </c>
      <c r="Q985" t="s">
        <v>24</v>
      </c>
      <c r="R985" t="s">
        <v>139</v>
      </c>
    </row>
    <row r="986" spans="1:18" x14ac:dyDescent="0.25">
      <c r="A986" t="str">
        <f>"18054"</f>
        <v>18054</v>
      </c>
      <c r="B986" t="str">
        <f>"01667"</f>
        <v>01667</v>
      </c>
      <c r="C986" t="str">
        <f>"1100"</f>
        <v>1100</v>
      </c>
      <c r="D986" t="str">
        <f>"01667"</f>
        <v>01667</v>
      </c>
      <c r="E986" t="s">
        <v>555</v>
      </c>
      <c r="F986" t="s">
        <v>560</v>
      </c>
      <c r="G986" t="str">
        <f>""</f>
        <v/>
      </c>
      <c r="H986" t="str">
        <f>" 20"</f>
        <v xml:space="preserve"> 20</v>
      </c>
      <c r="I986">
        <v>500.01</v>
      </c>
      <c r="J986">
        <v>9999999.9900000002</v>
      </c>
      <c r="K986" t="s">
        <v>140</v>
      </c>
      <c r="L986" t="s">
        <v>540</v>
      </c>
      <c r="P986" t="s">
        <v>24</v>
      </c>
      <c r="Q986" t="s">
        <v>24</v>
      </c>
      <c r="R986" t="s">
        <v>139</v>
      </c>
    </row>
    <row r="987" spans="1:18" x14ac:dyDescent="0.25">
      <c r="A987" t="str">
        <f>"18054"</f>
        <v>18054</v>
      </c>
      <c r="B987" t="str">
        <f>"01668"</f>
        <v>01668</v>
      </c>
      <c r="C987" t="str">
        <f>"1100"</f>
        <v>1100</v>
      </c>
      <c r="D987" t="str">
        <f>"01668"</f>
        <v>01668</v>
      </c>
      <c r="E987" t="s">
        <v>555</v>
      </c>
      <c r="F987" t="s">
        <v>561</v>
      </c>
      <c r="G987" t="str">
        <f>""</f>
        <v/>
      </c>
      <c r="H987" t="str">
        <f>" 10"</f>
        <v xml:space="preserve"> 10</v>
      </c>
      <c r="I987">
        <v>0.01</v>
      </c>
      <c r="J987">
        <v>500</v>
      </c>
      <c r="K987" t="s">
        <v>139</v>
      </c>
      <c r="L987" t="s">
        <v>140</v>
      </c>
      <c r="M987" t="s">
        <v>141</v>
      </c>
      <c r="P987" t="s">
        <v>24</v>
      </c>
      <c r="Q987" t="s">
        <v>24</v>
      </c>
      <c r="R987" t="s">
        <v>139</v>
      </c>
    </row>
    <row r="988" spans="1:18" x14ac:dyDescent="0.25">
      <c r="A988" t="str">
        <f>"18054"</f>
        <v>18054</v>
      </c>
      <c r="B988" t="str">
        <f>"01668"</f>
        <v>01668</v>
      </c>
      <c r="C988" t="str">
        <f>"1100"</f>
        <v>1100</v>
      </c>
      <c r="D988" t="str">
        <f>"01668"</f>
        <v>01668</v>
      </c>
      <c r="E988" t="s">
        <v>555</v>
      </c>
      <c r="F988" t="s">
        <v>561</v>
      </c>
      <c r="G988" t="str">
        <f>""</f>
        <v/>
      </c>
      <c r="H988" t="str">
        <f>" 20"</f>
        <v xml:space="preserve"> 20</v>
      </c>
      <c r="I988">
        <v>500.01</v>
      </c>
      <c r="J988">
        <v>9999999.9900000002</v>
      </c>
      <c r="K988" t="s">
        <v>140</v>
      </c>
      <c r="L988" t="s">
        <v>540</v>
      </c>
      <c r="P988" t="s">
        <v>24</v>
      </c>
      <c r="Q988" t="s">
        <v>24</v>
      </c>
      <c r="R988" t="s">
        <v>139</v>
      </c>
    </row>
    <row r="989" spans="1:18" x14ac:dyDescent="0.25">
      <c r="A989" t="str">
        <f>"18054"</f>
        <v>18054</v>
      </c>
      <c r="B989" t="str">
        <f>"01669"</f>
        <v>01669</v>
      </c>
      <c r="C989" t="str">
        <f>"1100"</f>
        <v>1100</v>
      </c>
      <c r="D989" t="str">
        <f>"01669"</f>
        <v>01669</v>
      </c>
      <c r="E989" t="s">
        <v>555</v>
      </c>
      <c r="F989" t="s">
        <v>562</v>
      </c>
      <c r="G989" t="str">
        <f>""</f>
        <v/>
      </c>
      <c r="H989" t="str">
        <f>" 10"</f>
        <v xml:space="preserve"> 10</v>
      </c>
      <c r="I989">
        <v>0.01</v>
      </c>
      <c r="J989">
        <v>500</v>
      </c>
      <c r="K989" t="s">
        <v>139</v>
      </c>
      <c r="L989" t="s">
        <v>140</v>
      </c>
      <c r="M989" t="s">
        <v>141</v>
      </c>
      <c r="P989" t="s">
        <v>24</v>
      </c>
      <c r="Q989" t="s">
        <v>24</v>
      </c>
      <c r="R989" t="s">
        <v>139</v>
      </c>
    </row>
    <row r="990" spans="1:18" x14ac:dyDescent="0.25">
      <c r="A990" t="str">
        <f>"18054"</f>
        <v>18054</v>
      </c>
      <c r="B990" t="str">
        <f>"01669"</f>
        <v>01669</v>
      </c>
      <c r="C990" t="str">
        <f>"1100"</f>
        <v>1100</v>
      </c>
      <c r="D990" t="str">
        <f>"01669"</f>
        <v>01669</v>
      </c>
      <c r="E990" t="s">
        <v>555</v>
      </c>
      <c r="F990" t="s">
        <v>562</v>
      </c>
      <c r="G990" t="str">
        <f>""</f>
        <v/>
      </c>
      <c r="H990" t="str">
        <f>" 20"</f>
        <v xml:space="preserve"> 20</v>
      </c>
      <c r="I990">
        <v>500.01</v>
      </c>
      <c r="J990">
        <v>9999999.9900000002</v>
      </c>
      <c r="K990" t="s">
        <v>140</v>
      </c>
      <c r="L990" t="s">
        <v>540</v>
      </c>
      <c r="P990" t="s">
        <v>24</v>
      </c>
      <c r="Q990" t="s">
        <v>24</v>
      </c>
      <c r="R990" t="s">
        <v>139</v>
      </c>
    </row>
    <row r="991" spans="1:18" x14ac:dyDescent="0.25">
      <c r="A991" t="str">
        <f>"18054"</f>
        <v>18054</v>
      </c>
      <c r="B991" t="str">
        <f>"01671"</f>
        <v>01671</v>
      </c>
      <c r="C991" t="str">
        <f>"1100"</f>
        <v>1100</v>
      </c>
      <c r="D991" t="str">
        <f>"01671"</f>
        <v>01671</v>
      </c>
      <c r="E991" t="s">
        <v>555</v>
      </c>
      <c r="F991" t="s">
        <v>563</v>
      </c>
      <c r="G991" t="str">
        <f>""</f>
        <v/>
      </c>
      <c r="H991" t="str">
        <f>" 10"</f>
        <v xml:space="preserve"> 10</v>
      </c>
      <c r="I991">
        <v>0.01</v>
      </c>
      <c r="J991">
        <v>500</v>
      </c>
      <c r="K991" t="s">
        <v>139</v>
      </c>
      <c r="L991" t="s">
        <v>140</v>
      </c>
      <c r="M991" t="s">
        <v>141</v>
      </c>
      <c r="P991" t="s">
        <v>24</v>
      </c>
      <c r="Q991" t="s">
        <v>24</v>
      </c>
      <c r="R991" t="s">
        <v>139</v>
      </c>
    </row>
    <row r="992" spans="1:18" x14ac:dyDescent="0.25">
      <c r="A992" t="str">
        <f>"18054"</f>
        <v>18054</v>
      </c>
      <c r="B992" t="str">
        <f>"01671"</f>
        <v>01671</v>
      </c>
      <c r="C992" t="str">
        <f>"1100"</f>
        <v>1100</v>
      </c>
      <c r="D992" t="str">
        <f>"01671"</f>
        <v>01671</v>
      </c>
      <c r="E992" t="s">
        <v>555</v>
      </c>
      <c r="F992" t="s">
        <v>563</v>
      </c>
      <c r="G992" t="str">
        <f>""</f>
        <v/>
      </c>
      <c r="H992" t="str">
        <f>" 20"</f>
        <v xml:space="preserve"> 20</v>
      </c>
      <c r="I992">
        <v>500.01</v>
      </c>
      <c r="J992">
        <v>9999999.9900000002</v>
      </c>
      <c r="K992" t="s">
        <v>140</v>
      </c>
      <c r="L992" t="s">
        <v>540</v>
      </c>
      <c r="P992" t="s">
        <v>24</v>
      </c>
      <c r="Q992" t="s">
        <v>24</v>
      </c>
      <c r="R992" t="s">
        <v>139</v>
      </c>
    </row>
    <row r="993" spans="1:18" x14ac:dyDescent="0.25">
      <c r="A993" t="str">
        <f>"18054"</f>
        <v>18054</v>
      </c>
      <c r="B993" t="str">
        <f>"01674"</f>
        <v>01674</v>
      </c>
      <c r="C993" t="str">
        <f>"1100"</f>
        <v>1100</v>
      </c>
      <c r="D993" t="str">
        <f>"01674"</f>
        <v>01674</v>
      </c>
      <c r="E993" t="s">
        <v>555</v>
      </c>
      <c r="F993" t="s">
        <v>564</v>
      </c>
      <c r="G993" t="str">
        <f>""</f>
        <v/>
      </c>
      <c r="H993" t="str">
        <f>" 10"</f>
        <v xml:space="preserve"> 10</v>
      </c>
      <c r="I993">
        <v>0.01</v>
      </c>
      <c r="J993">
        <v>500</v>
      </c>
      <c r="K993" t="s">
        <v>139</v>
      </c>
      <c r="L993" t="s">
        <v>140</v>
      </c>
      <c r="M993" t="s">
        <v>141</v>
      </c>
      <c r="P993" t="s">
        <v>24</v>
      </c>
      <c r="Q993" t="s">
        <v>24</v>
      </c>
      <c r="R993" t="s">
        <v>139</v>
      </c>
    </row>
    <row r="994" spans="1:18" x14ac:dyDescent="0.25">
      <c r="A994" t="str">
        <f>"18054"</f>
        <v>18054</v>
      </c>
      <c r="B994" t="str">
        <f>"01674"</f>
        <v>01674</v>
      </c>
      <c r="C994" t="str">
        <f>"1100"</f>
        <v>1100</v>
      </c>
      <c r="D994" t="str">
        <f>"01674"</f>
        <v>01674</v>
      </c>
      <c r="E994" t="s">
        <v>555</v>
      </c>
      <c r="F994" t="s">
        <v>564</v>
      </c>
      <c r="G994" t="str">
        <f>""</f>
        <v/>
      </c>
      <c r="H994" t="str">
        <f>" 20"</f>
        <v xml:space="preserve"> 20</v>
      </c>
      <c r="I994">
        <v>500.01</v>
      </c>
      <c r="J994">
        <v>9999999.9900000002</v>
      </c>
      <c r="K994" t="s">
        <v>140</v>
      </c>
      <c r="L994" t="s">
        <v>540</v>
      </c>
      <c r="P994" t="s">
        <v>24</v>
      </c>
      <c r="Q994" t="s">
        <v>24</v>
      </c>
      <c r="R994" t="s">
        <v>139</v>
      </c>
    </row>
    <row r="995" spans="1:18" x14ac:dyDescent="0.25">
      <c r="A995" t="str">
        <f>"18054"</f>
        <v>18054</v>
      </c>
      <c r="B995" t="str">
        <f>"01675"</f>
        <v>01675</v>
      </c>
      <c r="C995" t="str">
        <f>"1100"</f>
        <v>1100</v>
      </c>
      <c r="D995" t="str">
        <f>"01675"</f>
        <v>01675</v>
      </c>
      <c r="E995" t="s">
        <v>555</v>
      </c>
      <c r="F995" t="s">
        <v>565</v>
      </c>
      <c r="G995" t="str">
        <f>""</f>
        <v/>
      </c>
      <c r="H995" t="str">
        <f>" 10"</f>
        <v xml:space="preserve"> 10</v>
      </c>
      <c r="I995">
        <v>0.01</v>
      </c>
      <c r="J995">
        <v>500</v>
      </c>
      <c r="K995" t="s">
        <v>139</v>
      </c>
      <c r="L995" t="s">
        <v>140</v>
      </c>
      <c r="M995" t="s">
        <v>141</v>
      </c>
      <c r="P995" t="s">
        <v>24</v>
      </c>
      <c r="Q995" t="s">
        <v>24</v>
      </c>
      <c r="R995" t="s">
        <v>139</v>
      </c>
    </row>
    <row r="996" spans="1:18" x14ac:dyDescent="0.25">
      <c r="A996" t="str">
        <f>"18054"</f>
        <v>18054</v>
      </c>
      <c r="B996" t="str">
        <f>"01675"</f>
        <v>01675</v>
      </c>
      <c r="C996" t="str">
        <f>"1100"</f>
        <v>1100</v>
      </c>
      <c r="D996" t="str">
        <f>"01675"</f>
        <v>01675</v>
      </c>
      <c r="E996" t="s">
        <v>555</v>
      </c>
      <c r="F996" t="s">
        <v>565</v>
      </c>
      <c r="G996" t="str">
        <f>""</f>
        <v/>
      </c>
      <c r="H996" t="str">
        <f>" 20"</f>
        <v xml:space="preserve"> 20</v>
      </c>
      <c r="I996">
        <v>500.01</v>
      </c>
      <c r="J996">
        <v>9999999.9900000002</v>
      </c>
      <c r="K996" t="s">
        <v>140</v>
      </c>
      <c r="L996" t="s">
        <v>540</v>
      </c>
      <c r="P996" t="s">
        <v>24</v>
      </c>
      <c r="Q996" t="s">
        <v>24</v>
      </c>
      <c r="R996" t="s">
        <v>139</v>
      </c>
    </row>
    <row r="997" spans="1:18" x14ac:dyDescent="0.25">
      <c r="A997" t="str">
        <f>"18054"</f>
        <v>18054</v>
      </c>
      <c r="B997" t="str">
        <f>"01678"</f>
        <v>01678</v>
      </c>
      <c r="C997" t="str">
        <f>"1100"</f>
        <v>1100</v>
      </c>
      <c r="D997" t="str">
        <f>"01678"</f>
        <v>01678</v>
      </c>
      <c r="E997" t="s">
        <v>555</v>
      </c>
      <c r="F997" t="s">
        <v>566</v>
      </c>
      <c r="G997" t="str">
        <f>""</f>
        <v/>
      </c>
      <c r="H997" t="str">
        <f>" 10"</f>
        <v xml:space="preserve"> 10</v>
      </c>
      <c r="I997">
        <v>0.01</v>
      </c>
      <c r="J997">
        <v>500</v>
      </c>
      <c r="K997" t="s">
        <v>139</v>
      </c>
      <c r="L997" t="s">
        <v>140</v>
      </c>
      <c r="M997" t="s">
        <v>141</v>
      </c>
      <c r="P997" t="s">
        <v>24</v>
      </c>
      <c r="Q997" t="s">
        <v>24</v>
      </c>
      <c r="R997" t="s">
        <v>139</v>
      </c>
    </row>
    <row r="998" spans="1:18" x14ac:dyDescent="0.25">
      <c r="A998" t="str">
        <f>"18054"</f>
        <v>18054</v>
      </c>
      <c r="B998" t="str">
        <f>"01678"</f>
        <v>01678</v>
      </c>
      <c r="C998" t="str">
        <f>"1100"</f>
        <v>1100</v>
      </c>
      <c r="D998" t="str">
        <f>"01678"</f>
        <v>01678</v>
      </c>
      <c r="E998" t="s">
        <v>555</v>
      </c>
      <c r="F998" t="s">
        <v>566</v>
      </c>
      <c r="G998" t="str">
        <f>""</f>
        <v/>
      </c>
      <c r="H998" t="str">
        <f>" 20"</f>
        <v xml:space="preserve"> 20</v>
      </c>
      <c r="I998">
        <v>500.01</v>
      </c>
      <c r="J998">
        <v>9999999.9900000002</v>
      </c>
      <c r="K998" t="s">
        <v>140</v>
      </c>
      <c r="L998" t="s">
        <v>540</v>
      </c>
      <c r="P998" t="s">
        <v>24</v>
      </c>
      <c r="Q998" t="s">
        <v>24</v>
      </c>
      <c r="R998" t="s">
        <v>139</v>
      </c>
    </row>
    <row r="999" spans="1:18" x14ac:dyDescent="0.25">
      <c r="A999" t="str">
        <f>"18054"</f>
        <v>18054</v>
      </c>
      <c r="B999" t="str">
        <f>"01685"</f>
        <v>01685</v>
      </c>
      <c r="C999" t="str">
        <f>"1100"</f>
        <v>1100</v>
      </c>
      <c r="D999" t="str">
        <f>"01685"</f>
        <v>01685</v>
      </c>
      <c r="E999" t="s">
        <v>555</v>
      </c>
      <c r="F999" t="s">
        <v>567</v>
      </c>
      <c r="G999" t="str">
        <f>""</f>
        <v/>
      </c>
      <c r="H999" t="str">
        <f>" 10"</f>
        <v xml:space="preserve"> 10</v>
      </c>
      <c r="I999">
        <v>0.01</v>
      </c>
      <c r="J999">
        <v>500</v>
      </c>
      <c r="K999" t="s">
        <v>139</v>
      </c>
      <c r="L999" t="s">
        <v>140</v>
      </c>
      <c r="M999" t="s">
        <v>141</v>
      </c>
      <c r="P999" t="s">
        <v>24</v>
      </c>
      <c r="Q999" t="s">
        <v>24</v>
      </c>
      <c r="R999" t="s">
        <v>139</v>
      </c>
    </row>
    <row r="1000" spans="1:18" x14ac:dyDescent="0.25">
      <c r="A1000" t="str">
        <f>"18054"</f>
        <v>18054</v>
      </c>
      <c r="B1000" t="str">
        <f>"01685"</f>
        <v>01685</v>
      </c>
      <c r="C1000" t="str">
        <f>"1100"</f>
        <v>1100</v>
      </c>
      <c r="D1000" t="str">
        <f>"01685"</f>
        <v>01685</v>
      </c>
      <c r="E1000" t="s">
        <v>555</v>
      </c>
      <c r="F1000" t="s">
        <v>567</v>
      </c>
      <c r="G1000" t="str">
        <f>""</f>
        <v/>
      </c>
      <c r="H1000" t="str">
        <f>" 20"</f>
        <v xml:space="preserve"> 20</v>
      </c>
      <c r="I1000">
        <v>500.01</v>
      </c>
      <c r="J1000">
        <v>9999999.9900000002</v>
      </c>
      <c r="K1000" t="s">
        <v>140</v>
      </c>
      <c r="L1000" t="s">
        <v>540</v>
      </c>
      <c r="P1000" t="s">
        <v>24</v>
      </c>
      <c r="Q1000" t="s">
        <v>24</v>
      </c>
      <c r="R1000" t="s">
        <v>139</v>
      </c>
    </row>
    <row r="1001" spans="1:18" x14ac:dyDescent="0.25">
      <c r="A1001" t="str">
        <f>"18054"</f>
        <v>18054</v>
      </c>
      <c r="B1001" t="str">
        <f>"01688"</f>
        <v>01688</v>
      </c>
      <c r="C1001" t="str">
        <f>"1100"</f>
        <v>1100</v>
      </c>
      <c r="D1001" t="str">
        <f>"01688"</f>
        <v>01688</v>
      </c>
      <c r="E1001" t="s">
        <v>555</v>
      </c>
      <c r="F1001" t="s">
        <v>568</v>
      </c>
      <c r="G1001" t="str">
        <f>""</f>
        <v/>
      </c>
      <c r="H1001" t="str">
        <f>" 10"</f>
        <v xml:space="preserve"> 10</v>
      </c>
      <c r="I1001">
        <v>0.01</v>
      </c>
      <c r="J1001">
        <v>500</v>
      </c>
      <c r="K1001" t="s">
        <v>139</v>
      </c>
      <c r="L1001" t="s">
        <v>140</v>
      </c>
      <c r="M1001" t="s">
        <v>141</v>
      </c>
      <c r="P1001" t="s">
        <v>24</v>
      </c>
      <c r="Q1001" t="s">
        <v>24</v>
      </c>
      <c r="R1001" t="s">
        <v>139</v>
      </c>
    </row>
    <row r="1002" spans="1:18" x14ac:dyDescent="0.25">
      <c r="A1002" t="str">
        <f>"18054"</f>
        <v>18054</v>
      </c>
      <c r="B1002" t="str">
        <f>"01688"</f>
        <v>01688</v>
      </c>
      <c r="C1002" t="str">
        <f>"1100"</f>
        <v>1100</v>
      </c>
      <c r="D1002" t="str">
        <f>"01688"</f>
        <v>01688</v>
      </c>
      <c r="E1002" t="s">
        <v>555</v>
      </c>
      <c r="F1002" t="s">
        <v>568</v>
      </c>
      <c r="G1002" t="str">
        <f>""</f>
        <v/>
      </c>
      <c r="H1002" t="str">
        <f>" 20"</f>
        <v xml:space="preserve"> 20</v>
      </c>
      <c r="I1002">
        <v>500.01</v>
      </c>
      <c r="J1002">
        <v>9999999.9900000002</v>
      </c>
      <c r="K1002" t="s">
        <v>140</v>
      </c>
      <c r="L1002" t="s">
        <v>540</v>
      </c>
      <c r="P1002" t="s">
        <v>24</v>
      </c>
      <c r="Q1002" t="s">
        <v>24</v>
      </c>
      <c r="R1002" t="s">
        <v>139</v>
      </c>
    </row>
    <row r="1003" spans="1:18" x14ac:dyDescent="0.25">
      <c r="A1003" t="str">
        <f>"18054"</f>
        <v>18054</v>
      </c>
      <c r="B1003" t="str">
        <f>"01696"</f>
        <v>01696</v>
      </c>
      <c r="C1003" t="str">
        <f>"1100"</f>
        <v>1100</v>
      </c>
      <c r="D1003" t="str">
        <f>"01696"</f>
        <v>01696</v>
      </c>
      <c r="E1003" t="s">
        <v>555</v>
      </c>
      <c r="F1003" t="s">
        <v>569</v>
      </c>
      <c r="G1003" t="str">
        <f>""</f>
        <v/>
      </c>
      <c r="H1003" t="str">
        <f>" 10"</f>
        <v xml:space="preserve"> 10</v>
      </c>
      <c r="I1003">
        <v>0.01</v>
      </c>
      <c r="J1003">
        <v>500</v>
      </c>
      <c r="K1003" t="s">
        <v>139</v>
      </c>
      <c r="L1003" t="s">
        <v>140</v>
      </c>
      <c r="M1003" t="s">
        <v>141</v>
      </c>
      <c r="P1003" t="s">
        <v>24</v>
      </c>
      <c r="Q1003" t="s">
        <v>24</v>
      </c>
      <c r="R1003" t="s">
        <v>139</v>
      </c>
    </row>
    <row r="1004" spans="1:18" x14ac:dyDescent="0.25">
      <c r="A1004" t="str">
        <f>"18054"</f>
        <v>18054</v>
      </c>
      <c r="B1004" t="str">
        <f>"01696"</f>
        <v>01696</v>
      </c>
      <c r="C1004" t="str">
        <f>"1100"</f>
        <v>1100</v>
      </c>
      <c r="D1004" t="str">
        <f>"01696"</f>
        <v>01696</v>
      </c>
      <c r="E1004" t="s">
        <v>555</v>
      </c>
      <c r="F1004" t="s">
        <v>569</v>
      </c>
      <c r="G1004" t="str">
        <f>""</f>
        <v/>
      </c>
      <c r="H1004" t="str">
        <f>" 20"</f>
        <v xml:space="preserve"> 20</v>
      </c>
      <c r="I1004">
        <v>500.01</v>
      </c>
      <c r="J1004">
        <v>9999999.9900000002</v>
      </c>
      <c r="K1004" t="s">
        <v>140</v>
      </c>
      <c r="L1004" t="s">
        <v>540</v>
      </c>
      <c r="P1004" t="s">
        <v>24</v>
      </c>
      <c r="Q1004" t="s">
        <v>24</v>
      </c>
      <c r="R1004" t="s">
        <v>139</v>
      </c>
    </row>
    <row r="1005" spans="1:18" x14ac:dyDescent="0.25">
      <c r="A1005" t="str">
        <f>"18054"</f>
        <v>18054</v>
      </c>
      <c r="B1005" t="str">
        <f>"01713"</f>
        <v>01713</v>
      </c>
      <c r="C1005" t="str">
        <f>"1100"</f>
        <v>1100</v>
      </c>
      <c r="D1005" t="str">
        <f>"01713"</f>
        <v>01713</v>
      </c>
      <c r="E1005" t="s">
        <v>555</v>
      </c>
      <c r="F1005" t="s">
        <v>570</v>
      </c>
      <c r="G1005" t="str">
        <f>""</f>
        <v/>
      </c>
      <c r="H1005" t="str">
        <f>" 10"</f>
        <v xml:space="preserve"> 10</v>
      </c>
      <c r="I1005">
        <v>0.01</v>
      </c>
      <c r="J1005">
        <v>500</v>
      </c>
      <c r="K1005" t="s">
        <v>139</v>
      </c>
      <c r="L1005" t="s">
        <v>140</v>
      </c>
      <c r="M1005" t="s">
        <v>141</v>
      </c>
      <c r="P1005" t="s">
        <v>24</v>
      </c>
      <c r="Q1005" t="s">
        <v>24</v>
      </c>
      <c r="R1005" t="s">
        <v>139</v>
      </c>
    </row>
    <row r="1006" spans="1:18" x14ac:dyDescent="0.25">
      <c r="A1006" t="str">
        <f>"18054"</f>
        <v>18054</v>
      </c>
      <c r="B1006" t="str">
        <f>"01713"</f>
        <v>01713</v>
      </c>
      <c r="C1006" t="str">
        <f>"1100"</f>
        <v>1100</v>
      </c>
      <c r="D1006" t="str">
        <f>"01713"</f>
        <v>01713</v>
      </c>
      <c r="E1006" t="s">
        <v>555</v>
      </c>
      <c r="F1006" t="s">
        <v>570</v>
      </c>
      <c r="G1006" t="str">
        <f>""</f>
        <v/>
      </c>
      <c r="H1006" t="str">
        <f>" 20"</f>
        <v xml:space="preserve"> 20</v>
      </c>
      <c r="I1006">
        <v>500.01</v>
      </c>
      <c r="J1006">
        <v>9999999.9900000002</v>
      </c>
      <c r="K1006" t="s">
        <v>140</v>
      </c>
      <c r="L1006" t="s">
        <v>540</v>
      </c>
      <c r="P1006" t="s">
        <v>24</v>
      </c>
      <c r="Q1006" t="s">
        <v>24</v>
      </c>
      <c r="R1006" t="s">
        <v>139</v>
      </c>
    </row>
    <row r="1007" spans="1:18" x14ac:dyDescent="0.25">
      <c r="A1007" t="str">
        <f>"18054"</f>
        <v>18054</v>
      </c>
      <c r="B1007" t="str">
        <f>"01715"</f>
        <v>01715</v>
      </c>
      <c r="C1007" t="str">
        <f>"1100"</f>
        <v>1100</v>
      </c>
      <c r="D1007" t="str">
        <f>"01715"</f>
        <v>01715</v>
      </c>
      <c r="E1007" t="s">
        <v>555</v>
      </c>
      <c r="F1007" t="s">
        <v>571</v>
      </c>
      <c r="G1007" t="str">
        <f>""</f>
        <v/>
      </c>
      <c r="H1007" t="str">
        <f>" 10"</f>
        <v xml:space="preserve"> 10</v>
      </c>
      <c r="I1007">
        <v>0.01</v>
      </c>
      <c r="J1007">
        <v>500</v>
      </c>
      <c r="K1007" t="s">
        <v>139</v>
      </c>
      <c r="L1007" t="s">
        <v>140</v>
      </c>
      <c r="M1007" t="s">
        <v>141</v>
      </c>
      <c r="P1007" t="s">
        <v>24</v>
      </c>
      <c r="Q1007" t="s">
        <v>24</v>
      </c>
      <c r="R1007" t="s">
        <v>139</v>
      </c>
    </row>
    <row r="1008" spans="1:18" x14ac:dyDescent="0.25">
      <c r="A1008" t="str">
        <f>"18054"</f>
        <v>18054</v>
      </c>
      <c r="B1008" t="str">
        <f>"01715"</f>
        <v>01715</v>
      </c>
      <c r="C1008" t="str">
        <f>"1100"</f>
        <v>1100</v>
      </c>
      <c r="D1008" t="str">
        <f>"01715"</f>
        <v>01715</v>
      </c>
      <c r="E1008" t="s">
        <v>555</v>
      </c>
      <c r="F1008" t="s">
        <v>571</v>
      </c>
      <c r="G1008" t="str">
        <f>""</f>
        <v/>
      </c>
      <c r="H1008" t="str">
        <f>" 20"</f>
        <v xml:space="preserve"> 20</v>
      </c>
      <c r="I1008">
        <v>500.01</v>
      </c>
      <c r="J1008">
        <v>9999999.9900000002</v>
      </c>
      <c r="K1008" t="s">
        <v>140</v>
      </c>
      <c r="L1008" t="s">
        <v>540</v>
      </c>
      <c r="P1008" t="s">
        <v>24</v>
      </c>
      <c r="Q1008" t="s">
        <v>24</v>
      </c>
      <c r="R1008" t="s">
        <v>139</v>
      </c>
    </row>
    <row r="1009" spans="1:18" x14ac:dyDescent="0.25">
      <c r="A1009" t="str">
        <f>"18054"</f>
        <v>18054</v>
      </c>
      <c r="B1009" t="str">
        <f>"01716"</f>
        <v>01716</v>
      </c>
      <c r="C1009" t="str">
        <f>"1100"</f>
        <v>1100</v>
      </c>
      <c r="D1009" t="str">
        <f>"01716"</f>
        <v>01716</v>
      </c>
      <c r="E1009" t="s">
        <v>555</v>
      </c>
      <c r="F1009" t="s">
        <v>572</v>
      </c>
      <c r="G1009" t="str">
        <f>""</f>
        <v/>
      </c>
      <c r="H1009" t="str">
        <f>" 10"</f>
        <v xml:space="preserve"> 10</v>
      </c>
      <c r="I1009">
        <v>0.01</v>
      </c>
      <c r="J1009">
        <v>500</v>
      </c>
      <c r="K1009" t="s">
        <v>139</v>
      </c>
      <c r="L1009" t="s">
        <v>140</v>
      </c>
      <c r="M1009" t="s">
        <v>141</v>
      </c>
      <c r="P1009" t="s">
        <v>24</v>
      </c>
      <c r="Q1009" t="s">
        <v>24</v>
      </c>
      <c r="R1009" t="s">
        <v>139</v>
      </c>
    </row>
    <row r="1010" spans="1:18" x14ac:dyDescent="0.25">
      <c r="A1010" t="str">
        <f>"18054"</f>
        <v>18054</v>
      </c>
      <c r="B1010" t="str">
        <f>"01716"</f>
        <v>01716</v>
      </c>
      <c r="C1010" t="str">
        <f>"1100"</f>
        <v>1100</v>
      </c>
      <c r="D1010" t="str">
        <f>"01716"</f>
        <v>01716</v>
      </c>
      <c r="E1010" t="s">
        <v>555</v>
      </c>
      <c r="F1010" t="s">
        <v>572</v>
      </c>
      <c r="G1010" t="str">
        <f>""</f>
        <v/>
      </c>
      <c r="H1010" t="str">
        <f>" 20"</f>
        <v xml:space="preserve"> 20</v>
      </c>
      <c r="I1010">
        <v>500.01</v>
      </c>
      <c r="J1010">
        <v>9999999.9900000002</v>
      </c>
      <c r="K1010" t="s">
        <v>140</v>
      </c>
      <c r="L1010" t="s">
        <v>540</v>
      </c>
      <c r="P1010" t="s">
        <v>24</v>
      </c>
      <c r="Q1010" t="s">
        <v>24</v>
      </c>
      <c r="R1010" t="s">
        <v>139</v>
      </c>
    </row>
    <row r="1011" spans="1:18" x14ac:dyDescent="0.25">
      <c r="A1011" t="str">
        <f>"18054"</f>
        <v>18054</v>
      </c>
      <c r="B1011" t="str">
        <f>"01717"</f>
        <v>01717</v>
      </c>
      <c r="C1011" t="str">
        <f>"1100"</f>
        <v>1100</v>
      </c>
      <c r="D1011" t="str">
        <f>"01717"</f>
        <v>01717</v>
      </c>
      <c r="E1011" t="s">
        <v>555</v>
      </c>
      <c r="F1011" t="s">
        <v>573</v>
      </c>
      <c r="G1011" t="str">
        <f>""</f>
        <v/>
      </c>
      <c r="H1011" t="str">
        <f>" 10"</f>
        <v xml:space="preserve"> 10</v>
      </c>
      <c r="I1011">
        <v>0.01</v>
      </c>
      <c r="J1011">
        <v>500</v>
      </c>
      <c r="K1011" t="s">
        <v>139</v>
      </c>
      <c r="L1011" t="s">
        <v>140</v>
      </c>
      <c r="M1011" t="s">
        <v>141</v>
      </c>
      <c r="P1011" t="s">
        <v>24</v>
      </c>
      <c r="Q1011" t="s">
        <v>24</v>
      </c>
      <c r="R1011" t="s">
        <v>139</v>
      </c>
    </row>
    <row r="1012" spans="1:18" x14ac:dyDescent="0.25">
      <c r="A1012" t="str">
        <f>"18054"</f>
        <v>18054</v>
      </c>
      <c r="B1012" t="str">
        <f>"01717"</f>
        <v>01717</v>
      </c>
      <c r="C1012" t="str">
        <f>"1100"</f>
        <v>1100</v>
      </c>
      <c r="D1012" t="str">
        <f>"01717"</f>
        <v>01717</v>
      </c>
      <c r="E1012" t="s">
        <v>555</v>
      </c>
      <c r="F1012" t="s">
        <v>573</v>
      </c>
      <c r="G1012" t="str">
        <f>""</f>
        <v/>
      </c>
      <c r="H1012" t="str">
        <f>" 20"</f>
        <v xml:space="preserve"> 20</v>
      </c>
      <c r="I1012">
        <v>500.01</v>
      </c>
      <c r="J1012">
        <v>9999999.9900000002</v>
      </c>
      <c r="K1012" t="s">
        <v>140</v>
      </c>
      <c r="L1012" t="s">
        <v>540</v>
      </c>
      <c r="P1012" t="s">
        <v>24</v>
      </c>
      <c r="Q1012" t="s">
        <v>24</v>
      </c>
      <c r="R1012" t="s">
        <v>139</v>
      </c>
    </row>
    <row r="1013" spans="1:18" x14ac:dyDescent="0.25">
      <c r="A1013" t="str">
        <f>"18057"</f>
        <v>18057</v>
      </c>
      <c r="B1013" t="str">
        <f>"03000"</f>
        <v>03000</v>
      </c>
      <c r="C1013" t="str">
        <f>"1400"</f>
        <v>1400</v>
      </c>
      <c r="D1013" t="str">
        <f>"18057"</f>
        <v>18057</v>
      </c>
      <c r="E1013" t="s">
        <v>576</v>
      </c>
      <c r="F1013" t="s">
        <v>216</v>
      </c>
      <c r="G1013" t="str">
        <f>""</f>
        <v/>
      </c>
      <c r="H1013" t="str">
        <f>" 00"</f>
        <v xml:space="preserve"> 00</v>
      </c>
      <c r="I1013">
        <v>0.01</v>
      </c>
      <c r="J1013">
        <v>9999999.9900000002</v>
      </c>
      <c r="K1013" t="s">
        <v>268</v>
      </c>
      <c r="P1013" t="s">
        <v>24</v>
      </c>
      <c r="Q1013" t="s">
        <v>24</v>
      </c>
      <c r="R1013" t="s">
        <v>31</v>
      </c>
    </row>
    <row r="1014" spans="1:18" x14ac:dyDescent="0.25">
      <c r="A1014" t="str">
        <f>"18064"</f>
        <v>18064</v>
      </c>
      <c r="B1014" t="str">
        <f>"01160"</f>
        <v>01160</v>
      </c>
      <c r="C1014" t="str">
        <f>"1100"</f>
        <v>1100</v>
      </c>
      <c r="D1014" t="str">
        <f>"18064"</f>
        <v>18064</v>
      </c>
      <c r="E1014" t="s">
        <v>578</v>
      </c>
      <c r="F1014" t="s">
        <v>49</v>
      </c>
      <c r="G1014" t="str">
        <f>""</f>
        <v/>
      </c>
      <c r="H1014" t="str">
        <f>" 10"</f>
        <v xml:space="preserve"> 10</v>
      </c>
      <c r="I1014">
        <v>0.01</v>
      </c>
      <c r="J1014">
        <v>500</v>
      </c>
      <c r="K1014" t="s">
        <v>50</v>
      </c>
      <c r="P1014" t="s">
        <v>24</v>
      </c>
      <c r="Q1014" t="s">
        <v>24</v>
      </c>
      <c r="R1014" t="s">
        <v>42</v>
      </c>
    </row>
    <row r="1015" spans="1:18" x14ac:dyDescent="0.25">
      <c r="A1015" t="str">
        <f>"18064"</f>
        <v>18064</v>
      </c>
      <c r="B1015" t="str">
        <f>"01160"</f>
        <v>01160</v>
      </c>
      <c r="C1015" t="str">
        <f>"1100"</f>
        <v>1100</v>
      </c>
      <c r="D1015" t="str">
        <f>"18064"</f>
        <v>18064</v>
      </c>
      <c r="E1015" t="s">
        <v>578</v>
      </c>
      <c r="F1015" t="s">
        <v>49</v>
      </c>
      <c r="G1015" t="str">
        <f>""</f>
        <v/>
      </c>
      <c r="H1015" t="str">
        <f>" 20"</f>
        <v xml:space="preserve"> 20</v>
      </c>
      <c r="I1015">
        <v>500.01</v>
      </c>
      <c r="J1015">
        <v>9999999.9900000002</v>
      </c>
      <c r="K1015" t="s">
        <v>42</v>
      </c>
      <c r="L1015" t="s">
        <v>40</v>
      </c>
      <c r="M1015" t="s">
        <v>41</v>
      </c>
      <c r="P1015" t="s">
        <v>24</v>
      </c>
      <c r="Q1015" t="s">
        <v>24</v>
      </c>
      <c r="R1015" t="s">
        <v>42</v>
      </c>
    </row>
    <row r="1016" spans="1:18" x14ac:dyDescent="0.25">
      <c r="A1016" t="str">
        <f>"18071"</f>
        <v>18071</v>
      </c>
      <c r="B1016" t="str">
        <f>"01030"</f>
        <v>01030</v>
      </c>
      <c r="C1016" t="str">
        <f>"1600"</f>
        <v>1600</v>
      </c>
      <c r="D1016" t="str">
        <f>"18071"</f>
        <v>18071</v>
      </c>
      <c r="E1016" t="s">
        <v>582</v>
      </c>
      <c r="F1016" t="s">
        <v>39</v>
      </c>
      <c r="G1016" t="str">
        <f>""</f>
        <v/>
      </c>
      <c r="H1016" t="str">
        <f>" 00"</f>
        <v xml:space="preserve"> 00</v>
      </c>
      <c r="I1016">
        <v>0.01</v>
      </c>
      <c r="J1016">
        <v>9999999.9900000002</v>
      </c>
      <c r="K1016" t="s">
        <v>40</v>
      </c>
      <c r="L1016" t="s">
        <v>41</v>
      </c>
      <c r="M1016" t="s">
        <v>42</v>
      </c>
      <c r="P1016" t="s">
        <v>24</v>
      </c>
      <c r="Q1016" t="s">
        <v>24</v>
      </c>
      <c r="R1016" t="s">
        <v>40</v>
      </c>
    </row>
    <row r="1017" spans="1:18" x14ac:dyDescent="0.25">
      <c r="A1017" t="str">
        <f>"18076"</f>
        <v>18076</v>
      </c>
      <c r="B1017" t="str">
        <f>"01687"</f>
        <v>01687</v>
      </c>
      <c r="C1017" t="str">
        <f>"1600"</f>
        <v>1600</v>
      </c>
      <c r="D1017" t="str">
        <f>"18076"</f>
        <v>18076</v>
      </c>
      <c r="E1017" t="s">
        <v>583</v>
      </c>
      <c r="F1017" t="s">
        <v>539</v>
      </c>
      <c r="G1017" t="str">
        <f>"GN0018076"</f>
        <v>GN0018076</v>
      </c>
      <c r="H1017" t="str">
        <f>" 10"</f>
        <v xml:space="preserve"> 10</v>
      </c>
      <c r="I1017">
        <v>0.01</v>
      </c>
      <c r="J1017">
        <v>500</v>
      </c>
      <c r="K1017" t="s">
        <v>139</v>
      </c>
      <c r="L1017" t="s">
        <v>140</v>
      </c>
      <c r="M1017" t="s">
        <v>141</v>
      </c>
      <c r="P1017" t="s">
        <v>24</v>
      </c>
      <c r="Q1017" t="s">
        <v>24</v>
      </c>
      <c r="R1017" t="s">
        <v>139</v>
      </c>
    </row>
    <row r="1018" spans="1:18" x14ac:dyDescent="0.25">
      <c r="A1018" t="str">
        <f>"18076"</f>
        <v>18076</v>
      </c>
      <c r="B1018" t="str">
        <f>"01687"</f>
        <v>01687</v>
      </c>
      <c r="C1018" t="str">
        <f>"1600"</f>
        <v>1600</v>
      </c>
      <c r="D1018" t="str">
        <f>"18076"</f>
        <v>18076</v>
      </c>
      <c r="E1018" t="s">
        <v>583</v>
      </c>
      <c r="F1018" t="s">
        <v>539</v>
      </c>
      <c r="G1018" t="str">
        <f>"GN0018076"</f>
        <v>GN0018076</v>
      </c>
      <c r="H1018" t="str">
        <f>" 20"</f>
        <v xml:space="preserve"> 20</v>
      </c>
      <c r="I1018">
        <v>500.01</v>
      </c>
      <c r="J1018">
        <v>9999999.9900000002</v>
      </c>
      <c r="K1018" t="s">
        <v>140</v>
      </c>
      <c r="L1018" t="s">
        <v>540</v>
      </c>
      <c r="P1018" t="s">
        <v>24</v>
      </c>
      <c r="Q1018" t="s">
        <v>24</v>
      </c>
      <c r="R1018" t="s">
        <v>139</v>
      </c>
    </row>
    <row r="1019" spans="1:18" x14ac:dyDescent="0.25">
      <c r="A1019" t="str">
        <f>"18081"</f>
        <v>18081</v>
      </c>
      <c r="B1019" t="str">
        <f>"01670"</f>
        <v>01670</v>
      </c>
      <c r="C1019" t="str">
        <f>"1600"</f>
        <v>1600</v>
      </c>
      <c r="D1019" t="str">
        <f>"18081"</f>
        <v>18081</v>
      </c>
      <c r="E1019" t="s">
        <v>585</v>
      </c>
      <c r="F1019" t="s">
        <v>145</v>
      </c>
      <c r="G1019" t="str">
        <f>""</f>
        <v/>
      </c>
      <c r="H1019" t="str">
        <f>" 10"</f>
        <v xml:space="preserve"> 10</v>
      </c>
      <c r="I1019">
        <v>0.01</v>
      </c>
      <c r="J1019">
        <v>500</v>
      </c>
      <c r="K1019" t="s">
        <v>139</v>
      </c>
      <c r="L1019" t="s">
        <v>140</v>
      </c>
      <c r="M1019" t="s">
        <v>141</v>
      </c>
      <c r="P1019" t="s">
        <v>24</v>
      </c>
      <c r="Q1019" t="s">
        <v>24</v>
      </c>
      <c r="R1019" t="s">
        <v>139</v>
      </c>
    </row>
    <row r="1020" spans="1:18" x14ac:dyDescent="0.25">
      <c r="A1020" t="str">
        <f>"18081"</f>
        <v>18081</v>
      </c>
      <c r="B1020" t="str">
        <f>"01670"</f>
        <v>01670</v>
      </c>
      <c r="C1020" t="str">
        <f>"1600"</f>
        <v>1600</v>
      </c>
      <c r="D1020" t="str">
        <f>"18081"</f>
        <v>18081</v>
      </c>
      <c r="E1020" t="s">
        <v>585</v>
      </c>
      <c r="F1020" t="s">
        <v>145</v>
      </c>
      <c r="G1020" t="str">
        <f>""</f>
        <v/>
      </c>
      <c r="H1020" t="str">
        <f>" 20"</f>
        <v xml:space="preserve"> 20</v>
      </c>
      <c r="I1020">
        <v>500.01</v>
      </c>
      <c r="J1020">
        <v>9999999.9900000002</v>
      </c>
      <c r="K1020" t="s">
        <v>140</v>
      </c>
      <c r="L1020" t="s">
        <v>586</v>
      </c>
      <c r="P1020" t="s">
        <v>24</v>
      </c>
      <c r="Q1020" t="s">
        <v>24</v>
      </c>
      <c r="R1020" t="s">
        <v>139</v>
      </c>
    </row>
    <row r="1021" spans="1:18" x14ac:dyDescent="0.25">
      <c r="A1021" t="str">
        <f>"18108"</f>
        <v>18108</v>
      </c>
      <c r="B1021" t="str">
        <f>"01682"</f>
        <v>01682</v>
      </c>
      <c r="C1021" t="str">
        <f>"1600"</f>
        <v>1600</v>
      </c>
      <c r="D1021" t="str">
        <f>"01682"</f>
        <v>01682</v>
      </c>
      <c r="E1021" t="s">
        <v>539</v>
      </c>
      <c r="F1021" t="s">
        <v>596</v>
      </c>
      <c r="G1021" t="str">
        <f>""</f>
        <v/>
      </c>
      <c r="H1021" t="str">
        <f>" 10"</f>
        <v xml:space="preserve"> 10</v>
      </c>
      <c r="I1021">
        <v>0.01</v>
      </c>
      <c r="J1021">
        <v>500</v>
      </c>
      <c r="K1021" t="s">
        <v>139</v>
      </c>
      <c r="L1021" t="s">
        <v>140</v>
      </c>
      <c r="M1021" t="s">
        <v>141</v>
      </c>
      <c r="P1021" t="s">
        <v>24</v>
      </c>
      <c r="Q1021" t="s">
        <v>24</v>
      </c>
      <c r="R1021" t="s">
        <v>139</v>
      </c>
    </row>
    <row r="1022" spans="1:18" x14ac:dyDescent="0.25">
      <c r="A1022" t="str">
        <f>"18108"</f>
        <v>18108</v>
      </c>
      <c r="B1022" t="str">
        <f>"01682"</f>
        <v>01682</v>
      </c>
      <c r="C1022" t="str">
        <f>"1600"</f>
        <v>1600</v>
      </c>
      <c r="D1022" t="str">
        <f>"01682"</f>
        <v>01682</v>
      </c>
      <c r="E1022" t="s">
        <v>539</v>
      </c>
      <c r="F1022" t="s">
        <v>596</v>
      </c>
      <c r="G1022" t="str">
        <f>""</f>
        <v/>
      </c>
      <c r="H1022" t="str">
        <f>" 20"</f>
        <v xml:space="preserve"> 20</v>
      </c>
      <c r="I1022">
        <v>500.01</v>
      </c>
      <c r="J1022">
        <v>9999999.9900000002</v>
      </c>
      <c r="K1022" t="s">
        <v>140</v>
      </c>
      <c r="L1022" t="s">
        <v>540</v>
      </c>
      <c r="P1022" t="s">
        <v>24</v>
      </c>
      <c r="Q1022" t="s">
        <v>24</v>
      </c>
      <c r="R1022" t="s">
        <v>139</v>
      </c>
    </row>
    <row r="1023" spans="1:18" x14ac:dyDescent="0.25">
      <c r="A1023" t="str">
        <f>"18108"</f>
        <v>18108</v>
      </c>
      <c r="B1023" t="str">
        <f>"01687"</f>
        <v>01687</v>
      </c>
      <c r="C1023" t="str">
        <f>"1600"</f>
        <v>1600</v>
      </c>
      <c r="D1023" t="str">
        <f>"01687"</f>
        <v>01687</v>
      </c>
      <c r="E1023" t="s">
        <v>539</v>
      </c>
      <c r="F1023" t="s">
        <v>539</v>
      </c>
      <c r="G1023" t="str">
        <f>""</f>
        <v/>
      </c>
      <c r="H1023" t="str">
        <f>" 10"</f>
        <v xml:space="preserve"> 10</v>
      </c>
      <c r="I1023">
        <v>0.01</v>
      </c>
      <c r="J1023">
        <v>500</v>
      </c>
      <c r="K1023" t="s">
        <v>139</v>
      </c>
      <c r="L1023" t="s">
        <v>140</v>
      </c>
      <c r="M1023" t="s">
        <v>141</v>
      </c>
      <c r="P1023" t="s">
        <v>24</v>
      </c>
      <c r="Q1023" t="s">
        <v>24</v>
      </c>
      <c r="R1023" t="s">
        <v>139</v>
      </c>
    </row>
    <row r="1024" spans="1:18" x14ac:dyDescent="0.25">
      <c r="A1024" t="str">
        <f>"18108"</f>
        <v>18108</v>
      </c>
      <c r="B1024" t="str">
        <f>"01687"</f>
        <v>01687</v>
      </c>
      <c r="C1024" t="str">
        <f>"1600"</f>
        <v>1600</v>
      </c>
      <c r="D1024" t="str">
        <f>"01687"</f>
        <v>01687</v>
      </c>
      <c r="E1024" t="s">
        <v>539</v>
      </c>
      <c r="F1024" t="s">
        <v>539</v>
      </c>
      <c r="G1024" t="str">
        <f>""</f>
        <v/>
      </c>
      <c r="H1024" t="str">
        <f>" 20"</f>
        <v xml:space="preserve"> 20</v>
      </c>
      <c r="I1024">
        <v>500.01</v>
      </c>
      <c r="J1024">
        <v>9999999.9900000002</v>
      </c>
      <c r="K1024" t="s">
        <v>140</v>
      </c>
      <c r="L1024" t="s">
        <v>540</v>
      </c>
      <c r="P1024" t="s">
        <v>24</v>
      </c>
      <c r="Q1024" t="s">
        <v>24</v>
      </c>
      <c r="R1024" t="s">
        <v>139</v>
      </c>
    </row>
    <row r="1025" spans="1:18" x14ac:dyDescent="0.25">
      <c r="A1025" t="str">
        <f>"18108"</f>
        <v>18108</v>
      </c>
      <c r="B1025" t="str">
        <f>"01689"</f>
        <v>01689</v>
      </c>
      <c r="C1025" t="str">
        <f>"1600"</f>
        <v>1600</v>
      </c>
      <c r="D1025" t="str">
        <f>"01689"</f>
        <v>01689</v>
      </c>
      <c r="E1025" t="s">
        <v>539</v>
      </c>
      <c r="F1025" t="s">
        <v>597</v>
      </c>
      <c r="G1025" t="str">
        <f>""</f>
        <v/>
      </c>
      <c r="H1025" t="str">
        <f>" 10"</f>
        <v xml:space="preserve"> 10</v>
      </c>
      <c r="I1025">
        <v>0.01</v>
      </c>
      <c r="J1025">
        <v>500</v>
      </c>
      <c r="K1025" t="s">
        <v>139</v>
      </c>
      <c r="L1025" t="s">
        <v>140</v>
      </c>
      <c r="M1025" t="s">
        <v>141</v>
      </c>
      <c r="P1025" t="s">
        <v>24</v>
      </c>
      <c r="Q1025" t="s">
        <v>24</v>
      </c>
      <c r="R1025" t="s">
        <v>139</v>
      </c>
    </row>
    <row r="1026" spans="1:18" x14ac:dyDescent="0.25">
      <c r="A1026" t="str">
        <f>"18108"</f>
        <v>18108</v>
      </c>
      <c r="B1026" t="str">
        <f>"01689"</f>
        <v>01689</v>
      </c>
      <c r="C1026" t="str">
        <f>"1600"</f>
        <v>1600</v>
      </c>
      <c r="D1026" t="str">
        <f>"01689"</f>
        <v>01689</v>
      </c>
      <c r="E1026" t="s">
        <v>539</v>
      </c>
      <c r="F1026" t="s">
        <v>597</v>
      </c>
      <c r="G1026" t="str">
        <f>""</f>
        <v/>
      </c>
      <c r="H1026" t="str">
        <f>" 20"</f>
        <v xml:space="preserve"> 20</v>
      </c>
      <c r="I1026">
        <v>500.01</v>
      </c>
      <c r="J1026">
        <v>9999999.9900000002</v>
      </c>
      <c r="K1026" t="s">
        <v>140</v>
      </c>
      <c r="L1026" t="s">
        <v>540</v>
      </c>
      <c r="P1026" t="s">
        <v>24</v>
      </c>
      <c r="Q1026" t="s">
        <v>24</v>
      </c>
      <c r="R1026" t="s">
        <v>139</v>
      </c>
    </row>
    <row r="1027" spans="1:18" x14ac:dyDescent="0.25">
      <c r="A1027" t="str">
        <f>"18108"</f>
        <v>18108</v>
      </c>
      <c r="B1027" t="str">
        <f>"01701"</f>
        <v>01701</v>
      </c>
      <c r="C1027" t="str">
        <f>"1600"</f>
        <v>1600</v>
      </c>
      <c r="D1027" t="str">
        <f>"01701"</f>
        <v>01701</v>
      </c>
      <c r="E1027" t="s">
        <v>539</v>
      </c>
      <c r="F1027" t="s">
        <v>598</v>
      </c>
      <c r="G1027" t="str">
        <f>""</f>
        <v/>
      </c>
      <c r="H1027" t="str">
        <f>" 10"</f>
        <v xml:space="preserve"> 10</v>
      </c>
      <c r="I1027">
        <v>0.01</v>
      </c>
      <c r="J1027">
        <v>500</v>
      </c>
      <c r="K1027" t="s">
        <v>139</v>
      </c>
      <c r="L1027" t="s">
        <v>140</v>
      </c>
      <c r="M1027" t="s">
        <v>141</v>
      </c>
      <c r="P1027" t="s">
        <v>24</v>
      </c>
      <c r="Q1027" t="s">
        <v>24</v>
      </c>
      <c r="R1027" t="s">
        <v>139</v>
      </c>
    </row>
    <row r="1028" spans="1:18" x14ac:dyDescent="0.25">
      <c r="A1028" t="str">
        <f>"18108"</f>
        <v>18108</v>
      </c>
      <c r="B1028" t="str">
        <f>"01701"</f>
        <v>01701</v>
      </c>
      <c r="C1028" t="str">
        <f>"1600"</f>
        <v>1600</v>
      </c>
      <c r="D1028" t="str">
        <f>"01701"</f>
        <v>01701</v>
      </c>
      <c r="E1028" t="s">
        <v>539</v>
      </c>
      <c r="F1028" t="s">
        <v>598</v>
      </c>
      <c r="G1028" t="str">
        <f>""</f>
        <v/>
      </c>
      <c r="H1028" t="str">
        <f>" 20"</f>
        <v xml:space="preserve"> 20</v>
      </c>
      <c r="I1028">
        <v>500.01</v>
      </c>
      <c r="J1028">
        <v>9999999.9900000002</v>
      </c>
      <c r="K1028" t="s">
        <v>140</v>
      </c>
      <c r="L1028" t="s">
        <v>540</v>
      </c>
      <c r="P1028" t="s">
        <v>24</v>
      </c>
      <c r="Q1028" t="s">
        <v>24</v>
      </c>
      <c r="R1028" t="s">
        <v>139</v>
      </c>
    </row>
    <row r="1029" spans="1:18" x14ac:dyDescent="0.25">
      <c r="A1029" t="str">
        <f>"18108"</f>
        <v>18108</v>
      </c>
      <c r="B1029" t="str">
        <f>"01703"</f>
        <v>01703</v>
      </c>
      <c r="C1029" t="str">
        <f>"1600"</f>
        <v>1600</v>
      </c>
      <c r="D1029" t="str">
        <f>"01703"</f>
        <v>01703</v>
      </c>
      <c r="E1029" t="s">
        <v>539</v>
      </c>
      <c r="F1029" t="s">
        <v>599</v>
      </c>
      <c r="G1029" t="str">
        <f>""</f>
        <v/>
      </c>
      <c r="H1029" t="str">
        <f>" 10"</f>
        <v xml:space="preserve"> 10</v>
      </c>
      <c r="I1029">
        <v>0.01</v>
      </c>
      <c r="J1029">
        <v>500</v>
      </c>
      <c r="K1029" t="s">
        <v>139</v>
      </c>
      <c r="L1029" t="s">
        <v>140</v>
      </c>
      <c r="M1029" t="s">
        <v>141</v>
      </c>
      <c r="P1029" t="s">
        <v>24</v>
      </c>
      <c r="Q1029" t="s">
        <v>24</v>
      </c>
      <c r="R1029" t="s">
        <v>139</v>
      </c>
    </row>
    <row r="1030" spans="1:18" x14ac:dyDescent="0.25">
      <c r="A1030" t="str">
        <f>"18108"</f>
        <v>18108</v>
      </c>
      <c r="B1030" t="str">
        <f>"01703"</f>
        <v>01703</v>
      </c>
      <c r="C1030" t="str">
        <f>"1600"</f>
        <v>1600</v>
      </c>
      <c r="D1030" t="str">
        <f>"01703"</f>
        <v>01703</v>
      </c>
      <c r="E1030" t="s">
        <v>539</v>
      </c>
      <c r="F1030" t="s">
        <v>599</v>
      </c>
      <c r="G1030" t="str">
        <f>""</f>
        <v/>
      </c>
      <c r="H1030" t="str">
        <f>" 20"</f>
        <v xml:space="preserve"> 20</v>
      </c>
      <c r="I1030">
        <v>500.01</v>
      </c>
      <c r="J1030">
        <v>9999999.9900000002</v>
      </c>
      <c r="K1030" t="s">
        <v>140</v>
      </c>
      <c r="L1030" t="s">
        <v>540</v>
      </c>
      <c r="P1030" t="s">
        <v>24</v>
      </c>
      <c r="Q1030" t="s">
        <v>24</v>
      </c>
      <c r="R1030" t="s">
        <v>139</v>
      </c>
    </row>
    <row r="1031" spans="1:18" x14ac:dyDescent="0.25">
      <c r="A1031" t="str">
        <f>"18108"</f>
        <v>18108</v>
      </c>
      <c r="B1031" t="str">
        <f>"01706"</f>
        <v>01706</v>
      </c>
      <c r="C1031" t="str">
        <f>"1600"</f>
        <v>1600</v>
      </c>
      <c r="D1031" t="str">
        <f>"01706"</f>
        <v>01706</v>
      </c>
      <c r="E1031" t="s">
        <v>539</v>
      </c>
      <c r="F1031" t="s">
        <v>600</v>
      </c>
      <c r="G1031" t="str">
        <f>""</f>
        <v/>
      </c>
      <c r="H1031" t="str">
        <f>" 10"</f>
        <v xml:space="preserve"> 10</v>
      </c>
      <c r="I1031">
        <v>0.01</v>
      </c>
      <c r="J1031">
        <v>500</v>
      </c>
      <c r="K1031" t="s">
        <v>139</v>
      </c>
      <c r="L1031" t="s">
        <v>140</v>
      </c>
      <c r="M1031" t="s">
        <v>141</v>
      </c>
      <c r="P1031" t="s">
        <v>24</v>
      </c>
      <c r="Q1031" t="s">
        <v>24</v>
      </c>
      <c r="R1031" t="s">
        <v>139</v>
      </c>
    </row>
    <row r="1032" spans="1:18" x14ac:dyDescent="0.25">
      <c r="A1032" t="str">
        <f>"18108"</f>
        <v>18108</v>
      </c>
      <c r="B1032" t="str">
        <f>"01706"</f>
        <v>01706</v>
      </c>
      <c r="C1032" t="str">
        <f>"1600"</f>
        <v>1600</v>
      </c>
      <c r="D1032" t="str">
        <f>"01706"</f>
        <v>01706</v>
      </c>
      <c r="E1032" t="s">
        <v>539</v>
      </c>
      <c r="F1032" t="s">
        <v>600</v>
      </c>
      <c r="G1032" t="str">
        <f>""</f>
        <v/>
      </c>
      <c r="H1032" t="str">
        <f>" 20"</f>
        <v xml:space="preserve"> 20</v>
      </c>
      <c r="I1032">
        <v>500.01</v>
      </c>
      <c r="J1032">
        <v>9999999.9900000002</v>
      </c>
      <c r="K1032" t="s">
        <v>140</v>
      </c>
      <c r="L1032" t="s">
        <v>540</v>
      </c>
      <c r="P1032" t="s">
        <v>24</v>
      </c>
      <c r="Q1032" t="s">
        <v>24</v>
      </c>
      <c r="R1032" t="s">
        <v>139</v>
      </c>
    </row>
    <row r="1033" spans="1:18" x14ac:dyDescent="0.25">
      <c r="A1033" t="str">
        <f>"18108"</f>
        <v>18108</v>
      </c>
      <c r="B1033" t="str">
        <f>"01707"</f>
        <v>01707</v>
      </c>
      <c r="C1033" t="str">
        <f>"1600"</f>
        <v>1600</v>
      </c>
      <c r="D1033" t="str">
        <f>"01707"</f>
        <v>01707</v>
      </c>
      <c r="E1033" t="s">
        <v>539</v>
      </c>
      <c r="F1033" t="s">
        <v>601</v>
      </c>
      <c r="G1033" t="str">
        <f>""</f>
        <v/>
      </c>
      <c r="H1033" t="str">
        <f>" 10"</f>
        <v xml:space="preserve"> 10</v>
      </c>
      <c r="I1033">
        <v>0.01</v>
      </c>
      <c r="J1033">
        <v>500</v>
      </c>
      <c r="K1033" t="s">
        <v>139</v>
      </c>
      <c r="L1033" t="s">
        <v>140</v>
      </c>
      <c r="M1033" t="s">
        <v>141</v>
      </c>
      <c r="P1033" t="s">
        <v>24</v>
      </c>
      <c r="Q1033" t="s">
        <v>24</v>
      </c>
      <c r="R1033" t="s">
        <v>139</v>
      </c>
    </row>
    <row r="1034" spans="1:18" x14ac:dyDescent="0.25">
      <c r="A1034" t="str">
        <f>"18108"</f>
        <v>18108</v>
      </c>
      <c r="B1034" t="str">
        <f>"01707"</f>
        <v>01707</v>
      </c>
      <c r="C1034" t="str">
        <f>"1600"</f>
        <v>1600</v>
      </c>
      <c r="D1034" t="str">
        <f>"01707"</f>
        <v>01707</v>
      </c>
      <c r="E1034" t="s">
        <v>539</v>
      </c>
      <c r="F1034" t="s">
        <v>601</v>
      </c>
      <c r="G1034" t="str">
        <f>""</f>
        <v/>
      </c>
      <c r="H1034" t="str">
        <f>" 20"</f>
        <v xml:space="preserve"> 20</v>
      </c>
      <c r="I1034">
        <v>500.01</v>
      </c>
      <c r="J1034">
        <v>9999999.9900000002</v>
      </c>
      <c r="K1034" t="s">
        <v>140</v>
      </c>
      <c r="L1034" t="s">
        <v>540</v>
      </c>
      <c r="P1034" t="s">
        <v>24</v>
      </c>
      <c r="Q1034" t="s">
        <v>24</v>
      </c>
      <c r="R1034" t="s">
        <v>139</v>
      </c>
    </row>
    <row r="1035" spans="1:18" x14ac:dyDescent="0.25">
      <c r="A1035" t="str">
        <f>"18108"</f>
        <v>18108</v>
      </c>
      <c r="B1035" t="str">
        <f>"01711"</f>
        <v>01711</v>
      </c>
      <c r="C1035" t="str">
        <f>"1600"</f>
        <v>1600</v>
      </c>
      <c r="D1035" t="str">
        <f>"01711"</f>
        <v>01711</v>
      </c>
      <c r="E1035" t="s">
        <v>539</v>
      </c>
      <c r="F1035" t="s">
        <v>602</v>
      </c>
      <c r="G1035" t="str">
        <f>""</f>
        <v/>
      </c>
      <c r="H1035" t="str">
        <f>" 10"</f>
        <v xml:space="preserve"> 10</v>
      </c>
      <c r="I1035">
        <v>0.01</v>
      </c>
      <c r="J1035">
        <v>500</v>
      </c>
      <c r="K1035" t="s">
        <v>139</v>
      </c>
      <c r="L1035" t="s">
        <v>140</v>
      </c>
      <c r="M1035" t="s">
        <v>141</v>
      </c>
      <c r="P1035" t="s">
        <v>24</v>
      </c>
      <c r="Q1035" t="s">
        <v>24</v>
      </c>
      <c r="R1035" t="s">
        <v>139</v>
      </c>
    </row>
    <row r="1036" spans="1:18" x14ac:dyDescent="0.25">
      <c r="A1036" t="str">
        <f>"18108"</f>
        <v>18108</v>
      </c>
      <c r="B1036" t="str">
        <f>"01711"</f>
        <v>01711</v>
      </c>
      <c r="C1036" t="str">
        <f>"1600"</f>
        <v>1600</v>
      </c>
      <c r="D1036" t="str">
        <f>"01711"</f>
        <v>01711</v>
      </c>
      <c r="E1036" t="s">
        <v>539</v>
      </c>
      <c r="F1036" t="s">
        <v>602</v>
      </c>
      <c r="G1036" t="str">
        <f>""</f>
        <v/>
      </c>
      <c r="H1036" t="str">
        <f>" 20"</f>
        <v xml:space="preserve"> 20</v>
      </c>
      <c r="I1036">
        <v>500.01</v>
      </c>
      <c r="J1036">
        <v>9999999.9900000002</v>
      </c>
      <c r="K1036" t="s">
        <v>140</v>
      </c>
      <c r="L1036" t="s">
        <v>540</v>
      </c>
      <c r="P1036" t="s">
        <v>24</v>
      </c>
      <c r="Q1036" t="s">
        <v>24</v>
      </c>
      <c r="R1036" t="s">
        <v>139</v>
      </c>
    </row>
    <row r="1037" spans="1:18" x14ac:dyDescent="0.25">
      <c r="A1037" t="str">
        <f>"18108"</f>
        <v>18108</v>
      </c>
      <c r="B1037" t="str">
        <f>"01718"</f>
        <v>01718</v>
      </c>
      <c r="C1037" t="str">
        <f>"1600"</f>
        <v>1600</v>
      </c>
      <c r="D1037" t="str">
        <f>"01718"</f>
        <v>01718</v>
      </c>
      <c r="E1037" t="s">
        <v>539</v>
      </c>
      <c r="F1037" t="s">
        <v>603</v>
      </c>
      <c r="G1037" t="str">
        <f>""</f>
        <v/>
      </c>
      <c r="H1037" t="str">
        <f>" 10"</f>
        <v xml:space="preserve"> 10</v>
      </c>
      <c r="I1037">
        <v>0.01</v>
      </c>
      <c r="J1037">
        <v>500</v>
      </c>
      <c r="K1037" t="s">
        <v>139</v>
      </c>
      <c r="L1037" t="s">
        <v>140</v>
      </c>
      <c r="M1037" t="s">
        <v>141</v>
      </c>
      <c r="P1037" t="s">
        <v>24</v>
      </c>
      <c r="Q1037" t="s">
        <v>24</v>
      </c>
      <c r="R1037" t="s">
        <v>139</v>
      </c>
    </row>
    <row r="1038" spans="1:18" x14ac:dyDescent="0.25">
      <c r="A1038" t="str">
        <f>"18108"</f>
        <v>18108</v>
      </c>
      <c r="B1038" t="str">
        <f>"01718"</f>
        <v>01718</v>
      </c>
      <c r="C1038" t="str">
        <f>"1600"</f>
        <v>1600</v>
      </c>
      <c r="D1038" t="str">
        <f>"01718"</f>
        <v>01718</v>
      </c>
      <c r="E1038" t="s">
        <v>539</v>
      </c>
      <c r="F1038" t="s">
        <v>603</v>
      </c>
      <c r="G1038" t="str">
        <f>""</f>
        <v/>
      </c>
      <c r="H1038" t="str">
        <f>" 20"</f>
        <v xml:space="preserve"> 20</v>
      </c>
      <c r="I1038">
        <v>500.01</v>
      </c>
      <c r="J1038">
        <v>9999999.9900000002</v>
      </c>
      <c r="K1038" t="s">
        <v>140</v>
      </c>
      <c r="L1038" t="s">
        <v>540</v>
      </c>
      <c r="P1038" t="s">
        <v>24</v>
      </c>
      <c r="Q1038" t="s">
        <v>24</v>
      </c>
      <c r="R1038" t="s">
        <v>139</v>
      </c>
    </row>
    <row r="1039" spans="1:18" x14ac:dyDescent="0.25">
      <c r="A1039" t="str">
        <f>"18122"</f>
        <v>18122</v>
      </c>
      <c r="B1039" t="str">
        <f>"01695"</f>
        <v>01695</v>
      </c>
      <c r="C1039" t="str">
        <f>"1600"</f>
        <v>1600</v>
      </c>
      <c r="D1039" t="str">
        <f>"18122"</f>
        <v>18122</v>
      </c>
      <c r="E1039" t="s">
        <v>605</v>
      </c>
      <c r="F1039" t="s">
        <v>149</v>
      </c>
      <c r="G1039" t="str">
        <f>""</f>
        <v/>
      </c>
      <c r="H1039" t="str">
        <f>" 10"</f>
        <v xml:space="preserve"> 10</v>
      </c>
      <c r="I1039">
        <v>0.01</v>
      </c>
      <c r="J1039">
        <v>500</v>
      </c>
      <c r="K1039" t="s">
        <v>139</v>
      </c>
      <c r="L1039" t="s">
        <v>140</v>
      </c>
      <c r="M1039" t="s">
        <v>141</v>
      </c>
      <c r="P1039" t="s">
        <v>24</v>
      </c>
      <c r="Q1039" t="s">
        <v>24</v>
      </c>
      <c r="R1039" t="s">
        <v>139</v>
      </c>
    </row>
    <row r="1040" spans="1:18" x14ac:dyDescent="0.25">
      <c r="A1040" t="str">
        <f>"18122"</f>
        <v>18122</v>
      </c>
      <c r="B1040" t="str">
        <f>"01695"</f>
        <v>01695</v>
      </c>
      <c r="C1040" t="str">
        <f>"1600"</f>
        <v>1600</v>
      </c>
      <c r="D1040" t="str">
        <f>"18122"</f>
        <v>18122</v>
      </c>
      <c r="E1040" t="s">
        <v>605</v>
      </c>
      <c r="F1040" t="s">
        <v>149</v>
      </c>
      <c r="G1040" t="str">
        <f>""</f>
        <v/>
      </c>
      <c r="H1040" t="str">
        <f>" 20"</f>
        <v xml:space="preserve"> 20</v>
      </c>
      <c r="I1040">
        <v>500.01</v>
      </c>
      <c r="J1040">
        <v>9999999.9900000002</v>
      </c>
      <c r="K1040" t="s">
        <v>140</v>
      </c>
      <c r="P1040" t="s">
        <v>24</v>
      </c>
      <c r="Q1040" t="s">
        <v>24</v>
      </c>
      <c r="R1040" t="s">
        <v>139</v>
      </c>
    </row>
    <row r="1041" spans="1:18" x14ac:dyDescent="0.25">
      <c r="A1041" t="str">
        <f>"18123"</f>
        <v>18123</v>
      </c>
      <c r="B1041" t="str">
        <f>"01695"</f>
        <v>01695</v>
      </c>
      <c r="C1041" t="str">
        <f>"1600"</f>
        <v>1600</v>
      </c>
      <c r="D1041" t="str">
        <f>"18123"</f>
        <v>18123</v>
      </c>
      <c r="E1041" t="s">
        <v>606</v>
      </c>
      <c r="F1041" t="s">
        <v>149</v>
      </c>
      <c r="G1041" t="str">
        <f>""</f>
        <v/>
      </c>
      <c r="H1041" t="str">
        <f>" 10"</f>
        <v xml:space="preserve"> 10</v>
      </c>
      <c r="I1041">
        <v>0.01</v>
      </c>
      <c r="J1041">
        <v>500</v>
      </c>
      <c r="K1041" t="s">
        <v>139</v>
      </c>
      <c r="L1041" t="s">
        <v>140</v>
      </c>
      <c r="M1041" t="s">
        <v>152</v>
      </c>
      <c r="N1041" t="s">
        <v>141</v>
      </c>
      <c r="P1041" t="s">
        <v>24</v>
      </c>
      <c r="Q1041" t="s">
        <v>24</v>
      </c>
      <c r="R1041" t="s">
        <v>139</v>
      </c>
    </row>
    <row r="1042" spans="1:18" x14ac:dyDescent="0.25">
      <c r="A1042" t="str">
        <f>"18123"</f>
        <v>18123</v>
      </c>
      <c r="B1042" t="str">
        <f>"01695"</f>
        <v>01695</v>
      </c>
      <c r="C1042" t="str">
        <f>"1600"</f>
        <v>1600</v>
      </c>
      <c r="D1042" t="str">
        <f>"18123"</f>
        <v>18123</v>
      </c>
      <c r="E1042" t="s">
        <v>606</v>
      </c>
      <c r="F1042" t="s">
        <v>149</v>
      </c>
      <c r="G1042" t="str">
        <f>""</f>
        <v/>
      </c>
      <c r="H1042" t="str">
        <f>" 20"</f>
        <v xml:space="preserve"> 20</v>
      </c>
      <c r="I1042">
        <v>500.01</v>
      </c>
      <c r="J1042">
        <v>9999999.9900000002</v>
      </c>
      <c r="K1042" t="s">
        <v>140</v>
      </c>
      <c r="L1042" t="s">
        <v>152</v>
      </c>
      <c r="M1042" t="s">
        <v>150</v>
      </c>
      <c r="P1042" t="s">
        <v>24</v>
      </c>
      <c r="Q1042" t="s">
        <v>24</v>
      </c>
      <c r="R1042" t="s">
        <v>139</v>
      </c>
    </row>
    <row r="1043" spans="1:18" x14ac:dyDescent="0.25">
      <c r="A1043" t="str">
        <f>"18124"</f>
        <v>18124</v>
      </c>
      <c r="B1043" t="str">
        <f>"01095"</f>
        <v>01095</v>
      </c>
      <c r="C1043" t="str">
        <f>"1600"</f>
        <v>1600</v>
      </c>
      <c r="D1043" t="str">
        <f>"18124"</f>
        <v>18124</v>
      </c>
      <c r="E1043" t="s">
        <v>607</v>
      </c>
      <c r="F1043" t="s">
        <v>607</v>
      </c>
      <c r="G1043" t="str">
        <f>""</f>
        <v/>
      </c>
      <c r="H1043" t="str">
        <f>" 00"</f>
        <v xml:space="preserve"> 00</v>
      </c>
      <c r="I1043">
        <v>0.01</v>
      </c>
      <c r="J1043">
        <v>9999999.9900000002</v>
      </c>
      <c r="K1043" t="s">
        <v>45</v>
      </c>
      <c r="L1043" t="s">
        <v>40</v>
      </c>
      <c r="M1043" t="s">
        <v>42</v>
      </c>
      <c r="N1043" t="s">
        <v>41</v>
      </c>
      <c r="P1043" t="s">
        <v>24</v>
      </c>
      <c r="Q1043" t="s">
        <v>24</v>
      </c>
      <c r="R1043" t="s">
        <v>608</v>
      </c>
    </row>
    <row r="1044" spans="1:18" x14ac:dyDescent="0.25">
      <c r="A1044" t="str">
        <f>"18128"</f>
        <v>18128</v>
      </c>
      <c r="B1044" t="str">
        <f>"00100"</f>
        <v>00100</v>
      </c>
      <c r="C1044" t="str">
        <f>"1400"</f>
        <v>1400</v>
      </c>
      <c r="D1044" t="str">
        <f>"18128"</f>
        <v>18128</v>
      </c>
      <c r="E1044" t="s">
        <v>613</v>
      </c>
      <c r="F1044" t="s">
        <v>21</v>
      </c>
      <c r="G1044" t="str">
        <f>""</f>
        <v/>
      </c>
      <c r="H1044" t="str">
        <f>" 00"</f>
        <v xml:space="preserve"> 00</v>
      </c>
      <c r="I1044">
        <v>0.01</v>
      </c>
      <c r="J1044">
        <v>9999999.9900000002</v>
      </c>
      <c r="K1044" t="s">
        <v>22</v>
      </c>
      <c r="L1044" t="s">
        <v>23</v>
      </c>
      <c r="P1044" t="s">
        <v>24</v>
      </c>
      <c r="Q1044" t="s">
        <v>24</v>
      </c>
      <c r="R1044" t="s">
        <v>23</v>
      </c>
    </row>
    <row r="1045" spans="1:18" x14ac:dyDescent="0.25">
      <c r="A1045" t="str">
        <f>"18503"</f>
        <v>18503</v>
      </c>
      <c r="B1045" t="str">
        <f>"01660"</f>
        <v>01660</v>
      </c>
      <c r="C1045" t="str">
        <f>"1300"</f>
        <v>1300</v>
      </c>
      <c r="D1045" t="str">
        <f>""</f>
        <v/>
      </c>
      <c r="E1045" t="s">
        <v>622</v>
      </c>
      <c r="F1045" t="s">
        <v>138</v>
      </c>
      <c r="G1045" t="str">
        <f>""</f>
        <v/>
      </c>
      <c r="H1045" t="str">
        <f>" 00"</f>
        <v xml:space="preserve"> 00</v>
      </c>
      <c r="I1045">
        <v>0.01</v>
      </c>
      <c r="J1045">
        <v>9999999.9900000002</v>
      </c>
      <c r="K1045" t="s">
        <v>140</v>
      </c>
      <c r="L1045" t="s">
        <v>142</v>
      </c>
      <c r="P1045" t="s">
        <v>24</v>
      </c>
      <c r="Q1045" t="s">
        <v>24</v>
      </c>
      <c r="R1045" t="s">
        <v>139</v>
      </c>
    </row>
    <row r="1046" spans="1:18" x14ac:dyDescent="0.25">
      <c r="A1046" t="str">
        <f>"18507"</f>
        <v>18507</v>
      </c>
      <c r="B1046" t="str">
        <f>"01670"</f>
        <v>01670</v>
      </c>
      <c r="C1046" t="str">
        <f>"1300"</f>
        <v>1300</v>
      </c>
      <c r="D1046" t="str">
        <f>""</f>
        <v/>
      </c>
      <c r="E1046" t="s">
        <v>625</v>
      </c>
      <c r="F1046" t="s">
        <v>145</v>
      </c>
      <c r="G1046" t="str">
        <f>""</f>
        <v/>
      </c>
      <c r="H1046" t="str">
        <f>" 00"</f>
        <v xml:space="preserve"> 00</v>
      </c>
      <c r="I1046">
        <v>0.01</v>
      </c>
      <c r="J1046">
        <v>9999999.9900000002</v>
      </c>
      <c r="K1046" t="s">
        <v>140</v>
      </c>
      <c r="L1046" t="s">
        <v>142</v>
      </c>
      <c r="P1046" t="s">
        <v>24</v>
      </c>
      <c r="Q1046" t="s">
        <v>24</v>
      </c>
      <c r="R1046" t="s">
        <v>139</v>
      </c>
    </row>
    <row r="1047" spans="1:18" x14ac:dyDescent="0.25">
      <c r="A1047" t="str">
        <f>"18510"</f>
        <v>18510</v>
      </c>
      <c r="B1047" t="str">
        <f>"01030"</f>
        <v>01030</v>
      </c>
      <c r="C1047" t="str">
        <f>"1600"</f>
        <v>1600</v>
      </c>
      <c r="D1047" t="str">
        <f>""</f>
        <v/>
      </c>
      <c r="E1047" t="s">
        <v>628</v>
      </c>
      <c r="F1047" t="s">
        <v>39</v>
      </c>
      <c r="G1047" t="str">
        <f>""</f>
        <v/>
      </c>
      <c r="H1047" t="str">
        <f>" 00"</f>
        <v xml:space="preserve"> 00</v>
      </c>
      <c r="I1047">
        <v>0.01</v>
      </c>
      <c r="J1047">
        <v>9999999.9900000002</v>
      </c>
      <c r="K1047" t="s">
        <v>40</v>
      </c>
      <c r="L1047" t="s">
        <v>629</v>
      </c>
      <c r="M1047" t="s">
        <v>42</v>
      </c>
      <c r="P1047" t="s">
        <v>24</v>
      </c>
      <c r="Q1047" t="s">
        <v>24</v>
      </c>
      <c r="R1047" t="s">
        <v>629</v>
      </c>
    </row>
    <row r="1048" spans="1:18" x14ac:dyDescent="0.25">
      <c r="A1048" t="str">
        <f>"18512"</f>
        <v>18512</v>
      </c>
      <c r="B1048" t="str">
        <f>"01695"</f>
        <v>01695</v>
      </c>
      <c r="C1048" t="str">
        <f>"1300"</f>
        <v>1300</v>
      </c>
      <c r="D1048" t="str">
        <f>""</f>
        <v/>
      </c>
      <c r="E1048" t="s">
        <v>630</v>
      </c>
      <c r="F1048" t="s">
        <v>149</v>
      </c>
      <c r="G1048" t="str">
        <f>""</f>
        <v/>
      </c>
      <c r="H1048" t="str">
        <f>" 00"</f>
        <v xml:space="preserve"> 00</v>
      </c>
      <c r="I1048">
        <v>0.01</v>
      </c>
      <c r="J1048">
        <v>9999999.9900000002</v>
      </c>
      <c r="K1048" t="s">
        <v>140</v>
      </c>
      <c r="P1048" t="s">
        <v>24</v>
      </c>
      <c r="Q1048" t="s">
        <v>24</v>
      </c>
      <c r="R1048" t="s">
        <v>139</v>
      </c>
    </row>
    <row r="1049" spans="1:18" x14ac:dyDescent="0.25">
      <c r="A1049" t="str">
        <f>"18513"</f>
        <v>18513</v>
      </c>
      <c r="B1049" t="str">
        <f>"01035"</f>
        <v>01035</v>
      </c>
      <c r="C1049" t="str">
        <f>"1600"</f>
        <v>1600</v>
      </c>
      <c r="D1049" t="str">
        <f>""</f>
        <v/>
      </c>
      <c r="E1049" t="s">
        <v>631</v>
      </c>
      <c r="F1049" t="s">
        <v>43</v>
      </c>
      <c r="G1049" t="str">
        <f>""</f>
        <v/>
      </c>
      <c r="H1049" t="str">
        <f>" 00"</f>
        <v xml:space="preserve"> 00</v>
      </c>
      <c r="I1049">
        <v>0.01</v>
      </c>
      <c r="J1049">
        <v>9999999.9900000002</v>
      </c>
      <c r="K1049" t="s">
        <v>40</v>
      </c>
      <c r="L1049" t="s">
        <v>629</v>
      </c>
      <c r="M1049" t="s">
        <v>42</v>
      </c>
      <c r="P1049" t="s">
        <v>24</v>
      </c>
      <c r="Q1049" t="s">
        <v>24</v>
      </c>
      <c r="R1049" t="s">
        <v>629</v>
      </c>
    </row>
    <row r="1050" spans="1:18" x14ac:dyDescent="0.25">
      <c r="A1050" t="str">
        <f>"18524"</f>
        <v>18524</v>
      </c>
      <c r="B1050" t="str">
        <f>"01705"</f>
        <v>01705</v>
      </c>
      <c r="C1050" t="str">
        <f>"1300"</f>
        <v>1300</v>
      </c>
      <c r="D1050" t="str">
        <f>""</f>
        <v/>
      </c>
      <c r="E1050" t="s">
        <v>640</v>
      </c>
      <c r="F1050" t="s">
        <v>153</v>
      </c>
      <c r="G1050" t="str">
        <f>""</f>
        <v/>
      </c>
      <c r="H1050" t="str">
        <f>" 00"</f>
        <v xml:space="preserve"> 00</v>
      </c>
      <c r="I1050">
        <v>0.01</v>
      </c>
      <c r="J1050">
        <v>9999999.9900000002</v>
      </c>
      <c r="K1050" t="s">
        <v>140</v>
      </c>
      <c r="P1050" t="s">
        <v>24</v>
      </c>
      <c r="Q1050" t="s">
        <v>24</v>
      </c>
      <c r="R1050" t="s">
        <v>139</v>
      </c>
    </row>
    <row r="1051" spans="1:18" x14ac:dyDescent="0.25">
      <c r="A1051" t="str">
        <f>"18527"</f>
        <v>18527</v>
      </c>
      <c r="B1051" t="str">
        <f>"01100"</f>
        <v>01100</v>
      </c>
      <c r="C1051" t="str">
        <f>"1930"</f>
        <v>1930</v>
      </c>
      <c r="D1051" t="str">
        <f>""</f>
        <v/>
      </c>
      <c r="E1051" t="s">
        <v>643</v>
      </c>
      <c r="F1051" t="s">
        <v>644</v>
      </c>
      <c r="G1051" t="str">
        <f>""</f>
        <v/>
      </c>
      <c r="H1051" t="str">
        <f>" 00"</f>
        <v xml:space="preserve"> 00</v>
      </c>
      <c r="I1051">
        <v>0.01</v>
      </c>
      <c r="J1051">
        <v>9999999.9900000002</v>
      </c>
      <c r="K1051" t="s">
        <v>42</v>
      </c>
      <c r="L1051" t="s">
        <v>40</v>
      </c>
      <c r="M1051" t="s">
        <v>645</v>
      </c>
      <c r="P1051" t="s">
        <v>24</v>
      </c>
      <c r="Q1051" t="s">
        <v>24</v>
      </c>
      <c r="R1051" t="s">
        <v>646</v>
      </c>
    </row>
    <row r="1052" spans="1:18" x14ac:dyDescent="0.25">
      <c r="A1052" t="str">
        <f>"18528"</f>
        <v>18528</v>
      </c>
      <c r="B1052" t="str">
        <f>"01700"</f>
        <v>01700</v>
      </c>
      <c r="C1052" t="str">
        <f>"1300"</f>
        <v>1300</v>
      </c>
      <c r="D1052" t="str">
        <f>""</f>
        <v/>
      </c>
      <c r="E1052" t="s">
        <v>647</v>
      </c>
      <c r="F1052" t="s">
        <v>151</v>
      </c>
      <c r="G1052" t="str">
        <f>""</f>
        <v/>
      </c>
      <c r="H1052" t="str">
        <f>" 00"</f>
        <v xml:space="preserve"> 00</v>
      </c>
      <c r="I1052">
        <v>0.01</v>
      </c>
      <c r="J1052">
        <v>9999999.9900000002</v>
      </c>
      <c r="K1052" t="s">
        <v>152</v>
      </c>
      <c r="L1052" t="s">
        <v>140</v>
      </c>
      <c r="P1052" t="s">
        <v>24</v>
      </c>
      <c r="Q1052" t="s">
        <v>24</v>
      </c>
      <c r="R1052" t="s">
        <v>139</v>
      </c>
    </row>
    <row r="1053" spans="1:18" x14ac:dyDescent="0.25">
      <c r="A1053" t="str">
        <f>"19293"</f>
        <v>19293</v>
      </c>
      <c r="B1053" t="str">
        <f>"01670"</f>
        <v>01670</v>
      </c>
      <c r="C1053" t="str">
        <f>"1300"</f>
        <v>1300</v>
      </c>
      <c r="D1053" t="str">
        <f>"19293"</f>
        <v>19293</v>
      </c>
      <c r="E1053" t="s">
        <v>672</v>
      </c>
      <c r="F1053" t="s">
        <v>145</v>
      </c>
      <c r="G1053" t="str">
        <f>"GR0019293"</f>
        <v>GR0019293</v>
      </c>
      <c r="H1053" t="str">
        <f>" 10"</f>
        <v xml:space="preserve"> 10</v>
      </c>
      <c r="I1053">
        <v>0.01</v>
      </c>
      <c r="J1053">
        <v>500</v>
      </c>
      <c r="K1053" t="s">
        <v>139</v>
      </c>
      <c r="L1053" t="s">
        <v>140</v>
      </c>
      <c r="M1053" t="s">
        <v>141</v>
      </c>
      <c r="O1053" t="s">
        <v>673</v>
      </c>
      <c r="P1053" t="s">
        <v>24</v>
      </c>
      <c r="Q1053" t="s">
        <v>24</v>
      </c>
      <c r="R1053" t="s">
        <v>139</v>
      </c>
    </row>
    <row r="1054" spans="1:18" x14ac:dyDescent="0.25">
      <c r="A1054" t="str">
        <f>"19293"</f>
        <v>19293</v>
      </c>
      <c r="B1054" t="str">
        <f>"01670"</f>
        <v>01670</v>
      </c>
      <c r="C1054" t="str">
        <f>"1300"</f>
        <v>1300</v>
      </c>
      <c r="D1054" t="str">
        <f>"19293"</f>
        <v>19293</v>
      </c>
      <c r="E1054" t="s">
        <v>672</v>
      </c>
      <c r="F1054" t="s">
        <v>145</v>
      </c>
      <c r="G1054" t="str">
        <f>"GR0019293"</f>
        <v>GR0019293</v>
      </c>
      <c r="H1054" t="str">
        <f>" 20"</f>
        <v xml:space="preserve"> 20</v>
      </c>
      <c r="I1054">
        <v>500.01</v>
      </c>
      <c r="J1054">
        <v>9999999.9900000002</v>
      </c>
      <c r="K1054" t="s">
        <v>140</v>
      </c>
      <c r="L1054" t="s">
        <v>142</v>
      </c>
      <c r="O1054" t="s">
        <v>673</v>
      </c>
      <c r="P1054" t="s">
        <v>24</v>
      </c>
      <c r="Q1054" t="s">
        <v>24</v>
      </c>
      <c r="R1054" t="s">
        <v>139</v>
      </c>
    </row>
    <row r="1055" spans="1:18" x14ac:dyDescent="0.25">
      <c r="A1055" t="str">
        <f>"19326"</f>
        <v>19326</v>
      </c>
      <c r="B1055" t="str">
        <f>"01705"</f>
        <v>01705</v>
      </c>
      <c r="C1055" t="str">
        <f>"1300"</f>
        <v>1300</v>
      </c>
      <c r="D1055" t="str">
        <f>"19326"</f>
        <v>19326</v>
      </c>
      <c r="E1055" t="s">
        <v>677</v>
      </c>
      <c r="F1055" t="s">
        <v>153</v>
      </c>
      <c r="G1055" t="str">
        <f>"GR0019326"</f>
        <v>GR0019326</v>
      </c>
      <c r="H1055" t="str">
        <f>" 10"</f>
        <v xml:space="preserve"> 10</v>
      </c>
      <c r="I1055">
        <v>0.01</v>
      </c>
      <c r="J1055">
        <v>500</v>
      </c>
      <c r="K1055" t="s">
        <v>139</v>
      </c>
      <c r="L1055" t="s">
        <v>154</v>
      </c>
      <c r="M1055" t="s">
        <v>141</v>
      </c>
      <c r="O1055" t="s">
        <v>154</v>
      </c>
      <c r="P1055" t="s">
        <v>24</v>
      </c>
      <c r="Q1055" t="s">
        <v>24</v>
      </c>
      <c r="R1055" t="s">
        <v>139</v>
      </c>
    </row>
    <row r="1056" spans="1:18" x14ac:dyDescent="0.25">
      <c r="A1056" t="str">
        <f>"19326"</f>
        <v>19326</v>
      </c>
      <c r="B1056" t="str">
        <f>"01705"</f>
        <v>01705</v>
      </c>
      <c r="C1056" t="str">
        <f>"1300"</f>
        <v>1300</v>
      </c>
      <c r="D1056" t="str">
        <f>"19326"</f>
        <v>19326</v>
      </c>
      <c r="E1056" t="s">
        <v>677</v>
      </c>
      <c r="F1056" t="s">
        <v>153</v>
      </c>
      <c r="G1056" t="str">
        <f>"GR0019326"</f>
        <v>GR0019326</v>
      </c>
      <c r="H1056" t="str">
        <f>" 20"</f>
        <v xml:space="preserve"> 20</v>
      </c>
      <c r="I1056">
        <v>500.01</v>
      </c>
      <c r="J1056">
        <v>9999999.9900000002</v>
      </c>
      <c r="K1056" t="s">
        <v>154</v>
      </c>
      <c r="L1056" t="s">
        <v>140</v>
      </c>
      <c r="M1056" t="s">
        <v>148</v>
      </c>
      <c r="O1056" t="s">
        <v>154</v>
      </c>
      <c r="P1056" t="s">
        <v>24</v>
      </c>
      <c r="Q1056" t="s">
        <v>24</v>
      </c>
      <c r="R1056" t="s">
        <v>139</v>
      </c>
    </row>
    <row r="1057" spans="1:18" x14ac:dyDescent="0.25">
      <c r="A1057" t="str">
        <f>"19327"</f>
        <v>19327</v>
      </c>
      <c r="B1057" t="str">
        <f>"01670"</f>
        <v>01670</v>
      </c>
      <c r="C1057" t="str">
        <f>"1300"</f>
        <v>1300</v>
      </c>
      <c r="D1057" t="str">
        <f>"19327"</f>
        <v>19327</v>
      </c>
      <c r="E1057" t="s">
        <v>678</v>
      </c>
      <c r="F1057" t="s">
        <v>145</v>
      </c>
      <c r="G1057" t="str">
        <f>"GR0019327"</f>
        <v>GR0019327</v>
      </c>
      <c r="H1057" t="str">
        <f>" 10"</f>
        <v xml:space="preserve"> 10</v>
      </c>
      <c r="I1057">
        <v>0.01</v>
      </c>
      <c r="J1057">
        <v>500</v>
      </c>
      <c r="K1057" t="s">
        <v>139</v>
      </c>
      <c r="L1057" t="s">
        <v>140</v>
      </c>
      <c r="M1057" t="s">
        <v>141</v>
      </c>
      <c r="P1057" t="s">
        <v>24</v>
      </c>
      <c r="Q1057" t="s">
        <v>24</v>
      </c>
      <c r="R1057" t="s">
        <v>139</v>
      </c>
    </row>
    <row r="1058" spans="1:18" x14ac:dyDescent="0.25">
      <c r="A1058" t="str">
        <f>"19327"</f>
        <v>19327</v>
      </c>
      <c r="B1058" t="str">
        <f>"01670"</f>
        <v>01670</v>
      </c>
      <c r="C1058" t="str">
        <f>"1300"</f>
        <v>1300</v>
      </c>
      <c r="D1058" t="str">
        <f>"19327"</f>
        <v>19327</v>
      </c>
      <c r="E1058" t="s">
        <v>678</v>
      </c>
      <c r="F1058" t="s">
        <v>145</v>
      </c>
      <c r="G1058" t="str">
        <f>"GR0019327"</f>
        <v>GR0019327</v>
      </c>
      <c r="H1058" t="str">
        <f>" 20"</f>
        <v xml:space="preserve"> 20</v>
      </c>
      <c r="I1058">
        <v>500.01</v>
      </c>
      <c r="J1058">
        <v>9999999.9900000002</v>
      </c>
      <c r="K1058" t="s">
        <v>142</v>
      </c>
      <c r="L1058" t="s">
        <v>140</v>
      </c>
      <c r="M1058" t="s">
        <v>148</v>
      </c>
      <c r="P1058" t="s">
        <v>24</v>
      </c>
      <c r="Q1058" t="s">
        <v>24</v>
      </c>
      <c r="R1058" t="s">
        <v>139</v>
      </c>
    </row>
    <row r="1059" spans="1:18" x14ac:dyDescent="0.25">
      <c r="A1059" t="str">
        <f>"19331"</f>
        <v>19331</v>
      </c>
      <c r="B1059" t="str">
        <f>"01770"</f>
        <v>01770</v>
      </c>
      <c r="C1059" t="str">
        <f>"1200"</f>
        <v>1200</v>
      </c>
      <c r="D1059" t="str">
        <f>"19331"</f>
        <v>19331</v>
      </c>
      <c r="E1059" t="s">
        <v>679</v>
      </c>
      <c r="F1059" t="s">
        <v>169</v>
      </c>
      <c r="G1059" t="str">
        <f>"GR0019331"</f>
        <v>GR0019331</v>
      </c>
      <c r="H1059" t="str">
        <f>" 10"</f>
        <v xml:space="preserve"> 10</v>
      </c>
      <c r="I1059">
        <v>0.01</v>
      </c>
      <c r="J1059">
        <v>500</v>
      </c>
      <c r="K1059" t="s">
        <v>139</v>
      </c>
      <c r="L1059" t="s">
        <v>140</v>
      </c>
      <c r="M1059" t="s">
        <v>141</v>
      </c>
      <c r="O1059" t="s">
        <v>680</v>
      </c>
      <c r="P1059" t="s">
        <v>24</v>
      </c>
      <c r="Q1059" t="s">
        <v>24</v>
      </c>
      <c r="R1059" t="s">
        <v>139</v>
      </c>
    </row>
    <row r="1060" spans="1:18" x14ac:dyDescent="0.25">
      <c r="A1060" t="str">
        <f>"19331"</f>
        <v>19331</v>
      </c>
      <c r="B1060" t="str">
        <f>"01770"</f>
        <v>01770</v>
      </c>
      <c r="C1060" t="str">
        <f>"1200"</f>
        <v>1200</v>
      </c>
      <c r="D1060" t="str">
        <f>"19331"</f>
        <v>19331</v>
      </c>
      <c r="E1060" t="s">
        <v>679</v>
      </c>
      <c r="F1060" t="s">
        <v>169</v>
      </c>
      <c r="G1060" t="str">
        <f>"GR0019331"</f>
        <v>GR0019331</v>
      </c>
      <c r="H1060" t="str">
        <f>" 20"</f>
        <v xml:space="preserve"> 20</v>
      </c>
      <c r="I1060">
        <v>500.01</v>
      </c>
      <c r="J1060">
        <v>9999999.9900000002</v>
      </c>
      <c r="K1060" t="s">
        <v>170</v>
      </c>
      <c r="L1060" t="s">
        <v>140</v>
      </c>
      <c r="M1060" t="s">
        <v>148</v>
      </c>
      <c r="O1060" t="s">
        <v>680</v>
      </c>
      <c r="P1060" t="s">
        <v>24</v>
      </c>
      <c r="Q1060" t="s">
        <v>24</v>
      </c>
      <c r="R1060" t="s">
        <v>139</v>
      </c>
    </row>
    <row r="1061" spans="1:18" x14ac:dyDescent="0.25">
      <c r="A1061" t="str">
        <f>"19345"</f>
        <v>19345</v>
      </c>
      <c r="B1061" t="str">
        <f>"01775"</f>
        <v>01775</v>
      </c>
      <c r="C1061" t="str">
        <f>"1200"</f>
        <v>1200</v>
      </c>
      <c r="D1061" t="str">
        <f>"19345"</f>
        <v>19345</v>
      </c>
      <c r="E1061" t="s">
        <v>685</v>
      </c>
      <c r="F1061" t="s">
        <v>171</v>
      </c>
      <c r="G1061" t="str">
        <f>"GR0019345"</f>
        <v>GR0019345</v>
      </c>
      <c r="H1061" t="str">
        <f>" 10"</f>
        <v xml:space="preserve"> 10</v>
      </c>
      <c r="I1061">
        <v>0.01</v>
      </c>
      <c r="J1061">
        <v>500</v>
      </c>
      <c r="K1061" t="s">
        <v>139</v>
      </c>
      <c r="L1061" t="s">
        <v>140</v>
      </c>
      <c r="M1061" t="s">
        <v>141</v>
      </c>
      <c r="O1061" t="s">
        <v>686</v>
      </c>
      <c r="P1061" t="s">
        <v>24</v>
      </c>
      <c r="Q1061" t="s">
        <v>24</v>
      </c>
      <c r="R1061" t="s">
        <v>139</v>
      </c>
    </row>
    <row r="1062" spans="1:18" x14ac:dyDescent="0.25">
      <c r="A1062" t="str">
        <f>"19345"</f>
        <v>19345</v>
      </c>
      <c r="B1062" t="str">
        <f>"01775"</f>
        <v>01775</v>
      </c>
      <c r="C1062" t="str">
        <f>"1200"</f>
        <v>1200</v>
      </c>
      <c r="D1062" t="str">
        <f>"19345"</f>
        <v>19345</v>
      </c>
      <c r="E1062" t="s">
        <v>685</v>
      </c>
      <c r="F1062" t="s">
        <v>171</v>
      </c>
      <c r="G1062" t="str">
        <f>"GR0019345"</f>
        <v>GR0019345</v>
      </c>
      <c r="H1062" t="str">
        <f>" 20"</f>
        <v xml:space="preserve"> 20</v>
      </c>
      <c r="I1062">
        <v>500.01</v>
      </c>
      <c r="J1062">
        <v>9999999.9900000002</v>
      </c>
      <c r="K1062" t="s">
        <v>152</v>
      </c>
      <c r="L1062" t="s">
        <v>140</v>
      </c>
      <c r="O1062" t="s">
        <v>686</v>
      </c>
      <c r="P1062" t="s">
        <v>24</v>
      </c>
      <c r="Q1062" t="s">
        <v>24</v>
      </c>
      <c r="R1062" t="s">
        <v>139</v>
      </c>
    </row>
    <row r="1063" spans="1:18" x14ac:dyDescent="0.25">
      <c r="A1063" t="str">
        <f>"19362"</f>
        <v>19362</v>
      </c>
      <c r="B1063" t="str">
        <f>"01710"</f>
        <v>01710</v>
      </c>
      <c r="C1063" t="str">
        <f>"1300"</f>
        <v>1300</v>
      </c>
      <c r="D1063" t="str">
        <f>"19362"</f>
        <v>19362</v>
      </c>
      <c r="E1063" t="s">
        <v>707</v>
      </c>
      <c r="F1063" t="s">
        <v>155</v>
      </c>
      <c r="G1063" t="str">
        <f>"GR0019362"</f>
        <v>GR0019362</v>
      </c>
      <c r="H1063" t="str">
        <f>" 00"</f>
        <v xml:space="preserve"> 00</v>
      </c>
      <c r="I1063">
        <v>0.01</v>
      </c>
      <c r="J1063">
        <v>9999999.9900000002</v>
      </c>
      <c r="K1063" t="s">
        <v>156</v>
      </c>
      <c r="L1063" t="s">
        <v>140</v>
      </c>
      <c r="M1063" t="s">
        <v>148</v>
      </c>
      <c r="N1063" t="s">
        <v>708</v>
      </c>
      <c r="O1063" t="s">
        <v>156</v>
      </c>
      <c r="P1063" t="s">
        <v>24</v>
      </c>
      <c r="Q1063" t="s">
        <v>24</v>
      </c>
      <c r="R1063" t="s">
        <v>139</v>
      </c>
    </row>
    <row r="1064" spans="1:18" x14ac:dyDescent="0.25">
      <c r="A1064" t="str">
        <f>"19369"</f>
        <v>19369</v>
      </c>
      <c r="B1064" t="str">
        <f>"01710"</f>
        <v>01710</v>
      </c>
      <c r="C1064" t="str">
        <f>"1200"</f>
        <v>1200</v>
      </c>
      <c r="D1064" t="str">
        <f>"19369"</f>
        <v>19369</v>
      </c>
      <c r="E1064" t="s">
        <v>721</v>
      </c>
      <c r="F1064" t="s">
        <v>155</v>
      </c>
      <c r="G1064" t="str">
        <f>"GR0019369"</f>
        <v>GR0019369</v>
      </c>
      <c r="H1064" t="str">
        <f>" 00"</f>
        <v xml:space="preserve"> 00</v>
      </c>
      <c r="I1064">
        <v>0.01</v>
      </c>
      <c r="J1064">
        <v>9999999.9900000002</v>
      </c>
      <c r="K1064" t="s">
        <v>156</v>
      </c>
      <c r="L1064" t="s">
        <v>140</v>
      </c>
      <c r="M1064" t="s">
        <v>148</v>
      </c>
      <c r="O1064" t="s">
        <v>722</v>
      </c>
      <c r="P1064" t="s">
        <v>24</v>
      </c>
      <c r="Q1064" t="s">
        <v>24</v>
      </c>
      <c r="R1064" t="s">
        <v>139</v>
      </c>
    </row>
    <row r="1065" spans="1:18" x14ac:dyDescent="0.25">
      <c r="A1065" t="str">
        <f>"21601"</f>
        <v>21601</v>
      </c>
      <c r="B1065" t="str">
        <f>"01695"</f>
        <v>01695</v>
      </c>
      <c r="C1065" t="str">
        <f>"1600"</f>
        <v>1600</v>
      </c>
      <c r="D1065" t="str">
        <f>"21601"</f>
        <v>21601</v>
      </c>
      <c r="E1065" t="s">
        <v>762</v>
      </c>
      <c r="F1065" t="s">
        <v>149</v>
      </c>
      <c r="G1065" t="str">
        <f>"GR0021601"</f>
        <v>GR0021601</v>
      </c>
      <c r="H1065" t="str">
        <f>" 10"</f>
        <v xml:space="preserve"> 10</v>
      </c>
      <c r="I1065">
        <v>0.01</v>
      </c>
      <c r="J1065">
        <v>500</v>
      </c>
      <c r="K1065" t="s">
        <v>139</v>
      </c>
      <c r="L1065" t="s">
        <v>140</v>
      </c>
      <c r="M1065" t="s">
        <v>150</v>
      </c>
      <c r="N1065" t="s">
        <v>141</v>
      </c>
      <c r="O1065" t="s">
        <v>763</v>
      </c>
      <c r="P1065" t="s">
        <v>24</v>
      </c>
      <c r="Q1065" t="s">
        <v>24</v>
      </c>
      <c r="R1065" t="s">
        <v>139</v>
      </c>
    </row>
    <row r="1066" spans="1:18" x14ac:dyDescent="0.25">
      <c r="A1066" t="str">
        <f>"21601"</f>
        <v>21601</v>
      </c>
      <c r="B1066" t="str">
        <f>"01695"</f>
        <v>01695</v>
      </c>
      <c r="C1066" t="str">
        <f>"1600"</f>
        <v>1600</v>
      </c>
      <c r="D1066" t="str">
        <f>"21601"</f>
        <v>21601</v>
      </c>
      <c r="E1066" t="s">
        <v>762</v>
      </c>
      <c r="F1066" t="s">
        <v>149</v>
      </c>
      <c r="G1066" t="str">
        <f>"GR0021601"</f>
        <v>GR0021601</v>
      </c>
      <c r="H1066" t="str">
        <f>" 20"</f>
        <v xml:space="preserve"> 20</v>
      </c>
      <c r="I1066">
        <v>500.01</v>
      </c>
      <c r="J1066">
        <v>9999999.9900000002</v>
      </c>
      <c r="K1066" t="s">
        <v>140</v>
      </c>
      <c r="L1066" t="s">
        <v>150</v>
      </c>
      <c r="O1066" t="s">
        <v>763</v>
      </c>
      <c r="P1066" t="s">
        <v>24</v>
      </c>
      <c r="Q1066" t="s">
        <v>24</v>
      </c>
      <c r="R1066" t="s">
        <v>139</v>
      </c>
    </row>
    <row r="1067" spans="1:18" x14ac:dyDescent="0.25">
      <c r="A1067" t="str">
        <f>"21602"</f>
        <v>21602</v>
      </c>
      <c r="B1067" t="str">
        <f>"01695"</f>
        <v>01695</v>
      </c>
      <c r="C1067" t="str">
        <f>"1600"</f>
        <v>1600</v>
      </c>
      <c r="D1067" t="str">
        <f>"21602"</f>
        <v>21602</v>
      </c>
      <c r="E1067" t="s">
        <v>764</v>
      </c>
      <c r="F1067" t="s">
        <v>149</v>
      </c>
      <c r="G1067" t="str">
        <f>"GR0021601"</f>
        <v>GR0021601</v>
      </c>
      <c r="H1067" t="str">
        <f>" 10"</f>
        <v xml:space="preserve"> 10</v>
      </c>
      <c r="I1067">
        <v>0.01</v>
      </c>
      <c r="J1067">
        <v>500</v>
      </c>
      <c r="K1067" t="s">
        <v>139</v>
      </c>
      <c r="L1067" t="s">
        <v>140</v>
      </c>
      <c r="M1067" t="s">
        <v>141</v>
      </c>
      <c r="O1067" t="s">
        <v>763</v>
      </c>
      <c r="P1067" t="s">
        <v>24</v>
      </c>
      <c r="Q1067" t="s">
        <v>24</v>
      </c>
      <c r="R1067" t="s">
        <v>139</v>
      </c>
    </row>
    <row r="1068" spans="1:18" x14ac:dyDescent="0.25">
      <c r="A1068" t="str">
        <f>"21602"</f>
        <v>21602</v>
      </c>
      <c r="B1068" t="str">
        <f>"01695"</f>
        <v>01695</v>
      </c>
      <c r="C1068" t="str">
        <f>"1600"</f>
        <v>1600</v>
      </c>
      <c r="D1068" t="str">
        <f>"21602"</f>
        <v>21602</v>
      </c>
      <c r="E1068" t="s">
        <v>764</v>
      </c>
      <c r="F1068" t="s">
        <v>149</v>
      </c>
      <c r="G1068" t="str">
        <f>"GR0021601"</f>
        <v>GR0021601</v>
      </c>
      <c r="H1068" t="str">
        <f>" 20"</f>
        <v xml:space="preserve"> 20</v>
      </c>
      <c r="I1068">
        <v>500.01</v>
      </c>
      <c r="J1068">
        <v>9999999.9900000002</v>
      </c>
      <c r="K1068" t="s">
        <v>140</v>
      </c>
      <c r="L1068" t="s">
        <v>150</v>
      </c>
      <c r="O1068" t="s">
        <v>763</v>
      </c>
      <c r="P1068" t="s">
        <v>24</v>
      </c>
      <c r="Q1068" t="s">
        <v>24</v>
      </c>
      <c r="R1068" t="s">
        <v>139</v>
      </c>
    </row>
    <row r="1069" spans="1:18" x14ac:dyDescent="0.25">
      <c r="A1069" t="str">
        <f>"21603"</f>
        <v>21603</v>
      </c>
      <c r="B1069" t="str">
        <f>"01695"</f>
        <v>01695</v>
      </c>
      <c r="C1069" t="str">
        <f>"1600"</f>
        <v>1600</v>
      </c>
      <c r="D1069" t="str">
        <f>"21603"</f>
        <v>21603</v>
      </c>
      <c r="E1069" t="s">
        <v>765</v>
      </c>
      <c r="F1069" t="s">
        <v>149</v>
      </c>
      <c r="G1069" t="str">
        <f>"GR0021601"</f>
        <v>GR0021601</v>
      </c>
      <c r="H1069" t="str">
        <f>" 10"</f>
        <v xml:space="preserve"> 10</v>
      </c>
      <c r="I1069">
        <v>0.01</v>
      </c>
      <c r="J1069">
        <v>500</v>
      </c>
      <c r="K1069" t="s">
        <v>139</v>
      </c>
      <c r="L1069" t="s">
        <v>140</v>
      </c>
      <c r="M1069" t="s">
        <v>141</v>
      </c>
      <c r="O1069" t="s">
        <v>763</v>
      </c>
      <c r="P1069" t="s">
        <v>24</v>
      </c>
      <c r="Q1069" t="s">
        <v>24</v>
      </c>
      <c r="R1069" t="s">
        <v>139</v>
      </c>
    </row>
    <row r="1070" spans="1:18" x14ac:dyDescent="0.25">
      <c r="A1070" t="str">
        <f>"21603"</f>
        <v>21603</v>
      </c>
      <c r="B1070" t="str">
        <f>"01695"</f>
        <v>01695</v>
      </c>
      <c r="C1070" t="str">
        <f>"1600"</f>
        <v>1600</v>
      </c>
      <c r="D1070" t="str">
        <f>"21603"</f>
        <v>21603</v>
      </c>
      <c r="E1070" t="s">
        <v>765</v>
      </c>
      <c r="F1070" t="s">
        <v>149</v>
      </c>
      <c r="G1070" t="str">
        <f>"GR0021601"</f>
        <v>GR0021601</v>
      </c>
      <c r="H1070" t="str">
        <f>" 20"</f>
        <v xml:space="preserve"> 20</v>
      </c>
      <c r="I1070">
        <v>500.01</v>
      </c>
      <c r="J1070">
        <v>9999999.9900000002</v>
      </c>
      <c r="K1070" t="s">
        <v>140</v>
      </c>
      <c r="L1070" t="s">
        <v>150</v>
      </c>
      <c r="O1070" t="s">
        <v>763</v>
      </c>
      <c r="P1070" t="s">
        <v>24</v>
      </c>
      <c r="Q1070" t="s">
        <v>24</v>
      </c>
      <c r="R1070" t="s">
        <v>139</v>
      </c>
    </row>
    <row r="1071" spans="1:18" x14ac:dyDescent="0.25">
      <c r="A1071" t="str">
        <f>"21606"</f>
        <v>21606</v>
      </c>
      <c r="B1071" t="str">
        <f>"01695"</f>
        <v>01695</v>
      </c>
      <c r="C1071" t="str">
        <f>"1600"</f>
        <v>1600</v>
      </c>
      <c r="D1071" t="str">
        <f>"21606"</f>
        <v>21606</v>
      </c>
      <c r="E1071" t="s">
        <v>766</v>
      </c>
      <c r="F1071" t="s">
        <v>149</v>
      </c>
      <c r="G1071" t="str">
        <f>"GR0021601"</f>
        <v>GR0021601</v>
      </c>
      <c r="H1071" t="str">
        <f>" 10"</f>
        <v xml:space="preserve"> 10</v>
      </c>
      <c r="I1071">
        <v>0.01</v>
      </c>
      <c r="J1071">
        <v>500</v>
      </c>
      <c r="K1071" t="s">
        <v>139</v>
      </c>
      <c r="L1071" t="s">
        <v>140</v>
      </c>
      <c r="M1071" t="s">
        <v>150</v>
      </c>
      <c r="N1071" t="s">
        <v>141</v>
      </c>
      <c r="O1071" t="s">
        <v>763</v>
      </c>
      <c r="P1071" t="s">
        <v>24</v>
      </c>
      <c r="Q1071" t="s">
        <v>24</v>
      </c>
      <c r="R1071" t="s">
        <v>139</v>
      </c>
    </row>
    <row r="1072" spans="1:18" x14ac:dyDescent="0.25">
      <c r="A1072" t="str">
        <f>"21606"</f>
        <v>21606</v>
      </c>
      <c r="B1072" t="str">
        <f>"01695"</f>
        <v>01695</v>
      </c>
      <c r="C1072" t="str">
        <f>"1600"</f>
        <v>1600</v>
      </c>
      <c r="D1072" t="str">
        <f>"21606"</f>
        <v>21606</v>
      </c>
      <c r="E1072" t="s">
        <v>766</v>
      </c>
      <c r="F1072" t="s">
        <v>149</v>
      </c>
      <c r="G1072" t="str">
        <f>"GR0021601"</f>
        <v>GR0021601</v>
      </c>
      <c r="H1072" t="str">
        <f>" 20"</f>
        <v xml:space="preserve"> 20</v>
      </c>
      <c r="I1072">
        <v>500.01</v>
      </c>
      <c r="J1072">
        <v>9999999.9900000002</v>
      </c>
      <c r="K1072" t="s">
        <v>140</v>
      </c>
      <c r="L1072" t="s">
        <v>150</v>
      </c>
      <c r="O1072" t="s">
        <v>763</v>
      </c>
      <c r="P1072" t="s">
        <v>24</v>
      </c>
      <c r="Q1072" t="s">
        <v>24</v>
      </c>
      <c r="R1072" t="s">
        <v>139</v>
      </c>
    </row>
    <row r="1073" spans="1:18" x14ac:dyDescent="0.25">
      <c r="A1073" t="str">
        <f>"21607"</f>
        <v>21607</v>
      </c>
      <c r="B1073" t="str">
        <f>"01695"</f>
        <v>01695</v>
      </c>
      <c r="C1073" t="str">
        <f>"1600"</f>
        <v>1600</v>
      </c>
      <c r="D1073" t="str">
        <f>"21607"</f>
        <v>21607</v>
      </c>
      <c r="E1073" t="s">
        <v>767</v>
      </c>
      <c r="F1073" t="s">
        <v>149</v>
      </c>
      <c r="G1073" t="str">
        <f>"GR0021601"</f>
        <v>GR0021601</v>
      </c>
      <c r="H1073" t="str">
        <f>" 10"</f>
        <v xml:space="preserve"> 10</v>
      </c>
      <c r="I1073">
        <v>0.01</v>
      </c>
      <c r="J1073">
        <v>500</v>
      </c>
      <c r="K1073" t="s">
        <v>139</v>
      </c>
      <c r="L1073" t="s">
        <v>140</v>
      </c>
      <c r="M1073" t="s">
        <v>141</v>
      </c>
      <c r="O1073" t="s">
        <v>763</v>
      </c>
      <c r="P1073" t="s">
        <v>24</v>
      </c>
      <c r="Q1073" t="s">
        <v>24</v>
      </c>
      <c r="R1073" t="s">
        <v>139</v>
      </c>
    </row>
    <row r="1074" spans="1:18" x14ac:dyDescent="0.25">
      <c r="A1074" t="str">
        <f>"21607"</f>
        <v>21607</v>
      </c>
      <c r="B1074" t="str">
        <f>"01695"</f>
        <v>01695</v>
      </c>
      <c r="C1074" t="str">
        <f>"1600"</f>
        <v>1600</v>
      </c>
      <c r="D1074" t="str">
        <f>"21607"</f>
        <v>21607</v>
      </c>
      <c r="E1074" t="s">
        <v>767</v>
      </c>
      <c r="F1074" t="s">
        <v>149</v>
      </c>
      <c r="G1074" t="str">
        <f>"GR0021601"</f>
        <v>GR0021601</v>
      </c>
      <c r="H1074" t="str">
        <f>" 20"</f>
        <v xml:space="preserve"> 20</v>
      </c>
      <c r="I1074">
        <v>500.01</v>
      </c>
      <c r="J1074">
        <v>9999999.9900000002</v>
      </c>
      <c r="K1074" t="s">
        <v>140</v>
      </c>
      <c r="L1074" t="s">
        <v>150</v>
      </c>
      <c r="O1074" t="s">
        <v>763</v>
      </c>
      <c r="P1074" t="s">
        <v>24</v>
      </c>
      <c r="Q1074" t="s">
        <v>24</v>
      </c>
      <c r="R1074" t="s">
        <v>139</v>
      </c>
    </row>
    <row r="1075" spans="1:18" x14ac:dyDescent="0.25">
      <c r="A1075" t="str">
        <f>"21608"</f>
        <v>21608</v>
      </c>
      <c r="B1075" t="str">
        <f>"01695"</f>
        <v>01695</v>
      </c>
      <c r="C1075" t="str">
        <f>"1600"</f>
        <v>1600</v>
      </c>
      <c r="D1075" t="str">
        <f>"21608"</f>
        <v>21608</v>
      </c>
      <c r="E1075" t="s">
        <v>768</v>
      </c>
      <c r="F1075" t="s">
        <v>149</v>
      </c>
      <c r="G1075" t="str">
        <f>"GR0021601"</f>
        <v>GR0021601</v>
      </c>
      <c r="H1075" t="str">
        <f>" 10"</f>
        <v xml:space="preserve"> 10</v>
      </c>
      <c r="I1075">
        <v>0.01</v>
      </c>
      <c r="J1075">
        <v>500</v>
      </c>
      <c r="K1075" t="s">
        <v>139</v>
      </c>
      <c r="L1075" t="s">
        <v>140</v>
      </c>
      <c r="M1075" t="s">
        <v>141</v>
      </c>
      <c r="O1075" t="s">
        <v>763</v>
      </c>
      <c r="P1075" t="s">
        <v>24</v>
      </c>
      <c r="Q1075" t="s">
        <v>24</v>
      </c>
      <c r="R1075" t="s">
        <v>139</v>
      </c>
    </row>
    <row r="1076" spans="1:18" x14ac:dyDescent="0.25">
      <c r="A1076" t="str">
        <f>"21608"</f>
        <v>21608</v>
      </c>
      <c r="B1076" t="str">
        <f>"01695"</f>
        <v>01695</v>
      </c>
      <c r="C1076" t="str">
        <f>"1600"</f>
        <v>1600</v>
      </c>
      <c r="D1076" t="str">
        <f>"21608"</f>
        <v>21608</v>
      </c>
      <c r="E1076" t="s">
        <v>768</v>
      </c>
      <c r="F1076" t="s">
        <v>149</v>
      </c>
      <c r="G1076" t="str">
        <f>"GR0021601"</f>
        <v>GR0021601</v>
      </c>
      <c r="H1076" t="str">
        <f>" 20"</f>
        <v xml:space="preserve"> 20</v>
      </c>
      <c r="I1076">
        <v>500.01</v>
      </c>
      <c r="J1076">
        <v>9999999.9900000002</v>
      </c>
      <c r="K1076" t="s">
        <v>140</v>
      </c>
      <c r="L1076" t="s">
        <v>150</v>
      </c>
      <c r="O1076" t="s">
        <v>763</v>
      </c>
      <c r="P1076" t="s">
        <v>24</v>
      </c>
      <c r="Q1076" t="s">
        <v>24</v>
      </c>
      <c r="R1076" t="s">
        <v>139</v>
      </c>
    </row>
    <row r="1077" spans="1:18" x14ac:dyDescent="0.25">
      <c r="A1077" t="str">
        <f>"21611"</f>
        <v>21611</v>
      </c>
      <c r="B1077" t="str">
        <f>"01670"</f>
        <v>01670</v>
      </c>
      <c r="C1077" t="str">
        <f>"1600"</f>
        <v>1600</v>
      </c>
      <c r="D1077" t="str">
        <f>"21611"</f>
        <v>21611</v>
      </c>
      <c r="E1077" t="s">
        <v>769</v>
      </c>
      <c r="F1077" t="s">
        <v>145</v>
      </c>
      <c r="G1077" t="str">
        <f>"GR0021611"</f>
        <v>GR0021611</v>
      </c>
      <c r="H1077" t="str">
        <f>" 10"</f>
        <v xml:space="preserve"> 10</v>
      </c>
      <c r="I1077">
        <v>0.01</v>
      </c>
      <c r="J1077">
        <v>500</v>
      </c>
      <c r="K1077" t="s">
        <v>139</v>
      </c>
      <c r="L1077" t="s">
        <v>140</v>
      </c>
      <c r="M1077" t="s">
        <v>586</v>
      </c>
      <c r="N1077" t="s">
        <v>770</v>
      </c>
      <c r="O1077" t="s">
        <v>770</v>
      </c>
      <c r="P1077" t="s">
        <v>24</v>
      </c>
      <c r="Q1077" t="s">
        <v>24</v>
      </c>
      <c r="R1077" t="s">
        <v>139</v>
      </c>
    </row>
    <row r="1078" spans="1:18" x14ac:dyDescent="0.25">
      <c r="A1078" t="str">
        <f>"21611"</f>
        <v>21611</v>
      </c>
      <c r="B1078" t="str">
        <f>"01670"</f>
        <v>01670</v>
      </c>
      <c r="C1078" t="str">
        <f>"1600"</f>
        <v>1600</v>
      </c>
      <c r="D1078" t="str">
        <f>"21611"</f>
        <v>21611</v>
      </c>
      <c r="E1078" t="s">
        <v>769</v>
      </c>
      <c r="F1078" t="s">
        <v>145</v>
      </c>
      <c r="G1078" t="str">
        <f>"GR0021611"</f>
        <v>GR0021611</v>
      </c>
      <c r="H1078" t="str">
        <f>" 20"</f>
        <v xml:space="preserve"> 20</v>
      </c>
      <c r="I1078">
        <v>500.01</v>
      </c>
      <c r="J1078">
        <v>9999999.9900000002</v>
      </c>
      <c r="K1078" t="s">
        <v>140</v>
      </c>
      <c r="L1078" t="s">
        <v>770</v>
      </c>
      <c r="M1078" t="s">
        <v>586</v>
      </c>
      <c r="O1078" t="s">
        <v>770</v>
      </c>
      <c r="P1078" t="s">
        <v>24</v>
      </c>
      <c r="Q1078" t="s">
        <v>24</v>
      </c>
      <c r="R1078" t="s">
        <v>139</v>
      </c>
    </row>
    <row r="1079" spans="1:18" x14ac:dyDescent="0.25">
      <c r="A1079" t="str">
        <f>"21612"</f>
        <v>21612</v>
      </c>
      <c r="B1079" t="str">
        <f>"01670"</f>
        <v>01670</v>
      </c>
      <c r="C1079" t="str">
        <f>"1600"</f>
        <v>1600</v>
      </c>
      <c r="D1079" t="str">
        <f>"21612"</f>
        <v>21612</v>
      </c>
      <c r="E1079" t="s">
        <v>771</v>
      </c>
      <c r="F1079" t="s">
        <v>145</v>
      </c>
      <c r="G1079" t="str">
        <f>"GR0021611"</f>
        <v>GR0021611</v>
      </c>
      <c r="H1079" t="str">
        <f>" 10"</f>
        <v xml:space="preserve"> 10</v>
      </c>
      <c r="I1079">
        <v>0.01</v>
      </c>
      <c r="J1079">
        <v>500</v>
      </c>
      <c r="K1079" t="s">
        <v>139</v>
      </c>
      <c r="L1079" t="s">
        <v>140</v>
      </c>
      <c r="M1079" t="s">
        <v>586</v>
      </c>
      <c r="N1079" t="s">
        <v>141</v>
      </c>
      <c r="O1079" t="s">
        <v>770</v>
      </c>
      <c r="P1079" t="s">
        <v>24</v>
      </c>
      <c r="Q1079" t="s">
        <v>24</v>
      </c>
      <c r="R1079" t="s">
        <v>139</v>
      </c>
    </row>
    <row r="1080" spans="1:18" x14ac:dyDescent="0.25">
      <c r="A1080" t="str">
        <f>"21612"</f>
        <v>21612</v>
      </c>
      <c r="B1080" t="str">
        <f>"01670"</f>
        <v>01670</v>
      </c>
      <c r="C1080" t="str">
        <f>"1600"</f>
        <v>1600</v>
      </c>
      <c r="D1080" t="str">
        <f>"21612"</f>
        <v>21612</v>
      </c>
      <c r="E1080" t="s">
        <v>771</v>
      </c>
      <c r="F1080" t="s">
        <v>145</v>
      </c>
      <c r="G1080" t="str">
        <f>"GR0021611"</f>
        <v>GR0021611</v>
      </c>
      <c r="H1080" t="str">
        <f>" 20"</f>
        <v xml:space="preserve"> 20</v>
      </c>
      <c r="I1080">
        <v>500.01</v>
      </c>
      <c r="J1080">
        <v>9999999.9900000002</v>
      </c>
      <c r="K1080" t="s">
        <v>140</v>
      </c>
      <c r="L1080" t="s">
        <v>770</v>
      </c>
      <c r="M1080" t="s">
        <v>586</v>
      </c>
      <c r="O1080" t="s">
        <v>770</v>
      </c>
      <c r="P1080" t="s">
        <v>24</v>
      </c>
      <c r="Q1080" t="s">
        <v>24</v>
      </c>
      <c r="R1080" t="s">
        <v>139</v>
      </c>
    </row>
    <row r="1081" spans="1:18" x14ac:dyDescent="0.25">
      <c r="A1081" t="str">
        <f>"21613"</f>
        <v>21613</v>
      </c>
      <c r="B1081" t="str">
        <f>"01670"</f>
        <v>01670</v>
      </c>
      <c r="C1081" t="str">
        <f>"1600"</f>
        <v>1600</v>
      </c>
      <c r="D1081" t="str">
        <f>"21613"</f>
        <v>21613</v>
      </c>
      <c r="E1081" t="s">
        <v>772</v>
      </c>
      <c r="F1081" t="s">
        <v>145</v>
      </c>
      <c r="G1081" t="str">
        <f>"GR0021611"</f>
        <v>GR0021611</v>
      </c>
      <c r="H1081" t="str">
        <f>" 10"</f>
        <v xml:space="preserve"> 10</v>
      </c>
      <c r="I1081">
        <v>0.01</v>
      </c>
      <c r="J1081">
        <v>500</v>
      </c>
      <c r="K1081" t="s">
        <v>139</v>
      </c>
      <c r="L1081" t="s">
        <v>140</v>
      </c>
      <c r="M1081" t="s">
        <v>141</v>
      </c>
      <c r="O1081" t="s">
        <v>770</v>
      </c>
      <c r="P1081" t="s">
        <v>24</v>
      </c>
      <c r="Q1081" t="s">
        <v>24</v>
      </c>
      <c r="R1081" t="s">
        <v>139</v>
      </c>
    </row>
    <row r="1082" spans="1:18" x14ac:dyDescent="0.25">
      <c r="A1082" t="str">
        <f>"21613"</f>
        <v>21613</v>
      </c>
      <c r="B1082" t="str">
        <f>"01670"</f>
        <v>01670</v>
      </c>
      <c r="C1082" t="str">
        <f>"1600"</f>
        <v>1600</v>
      </c>
      <c r="D1082" t="str">
        <f>"21613"</f>
        <v>21613</v>
      </c>
      <c r="E1082" t="s">
        <v>772</v>
      </c>
      <c r="F1082" t="s">
        <v>145</v>
      </c>
      <c r="G1082" t="str">
        <f>"GR0021611"</f>
        <v>GR0021611</v>
      </c>
      <c r="H1082" t="str">
        <f>" 20"</f>
        <v xml:space="preserve"> 20</v>
      </c>
      <c r="I1082">
        <v>500.01</v>
      </c>
      <c r="J1082">
        <v>9999999.9900000002</v>
      </c>
      <c r="K1082" t="s">
        <v>140</v>
      </c>
      <c r="L1082" t="s">
        <v>770</v>
      </c>
      <c r="M1082" t="s">
        <v>586</v>
      </c>
      <c r="O1082" t="s">
        <v>770</v>
      </c>
      <c r="P1082" t="s">
        <v>24</v>
      </c>
      <c r="Q1082" t="s">
        <v>24</v>
      </c>
      <c r="R1082" t="s">
        <v>139</v>
      </c>
    </row>
    <row r="1083" spans="1:18" x14ac:dyDescent="0.25">
      <c r="A1083" t="str">
        <f>"21614"</f>
        <v>21614</v>
      </c>
      <c r="B1083" t="str">
        <f>"01670"</f>
        <v>01670</v>
      </c>
      <c r="C1083" t="str">
        <f>"1600"</f>
        <v>1600</v>
      </c>
      <c r="D1083" t="str">
        <f>"21614"</f>
        <v>21614</v>
      </c>
      <c r="E1083" t="s">
        <v>773</v>
      </c>
      <c r="F1083" t="s">
        <v>145</v>
      </c>
      <c r="G1083" t="str">
        <f>"GR0021611"</f>
        <v>GR0021611</v>
      </c>
      <c r="H1083" t="str">
        <f>" 10"</f>
        <v xml:space="preserve"> 10</v>
      </c>
      <c r="I1083">
        <v>0.01</v>
      </c>
      <c r="J1083">
        <v>500</v>
      </c>
      <c r="K1083" t="s">
        <v>139</v>
      </c>
      <c r="L1083" t="s">
        <v>140</v>
      </c>
      <c r="M1083" t="s">
        <v>141</v>
      </c>
      <c r="O1083" t="s">
        <v>770</v>
      </c>
      <c r="P1083" t="s">
        <v>24</v>
      </c>
      <c r="Q1083" t="s">
        <v>24</v>
      </c>
      <c r="R1083" t="s">
        <v>139</v>
      </c>
    </row>
    <row r="1084" spans="1:18" x14ac:dyDescent="0.25">
      <c r="A1084" t="str">
        <f>"21614"</f>
        <v>21614</v>
      </c>
      <c r="B1084" t="str">
        <f>"01670"</f>
        <v>01670</v>
      </c>
      <c r="C1084" t="str">
        <f>"1600"</f>
        <v>1600</v>
      </c>
      <c r="D1084" t="str">
        <f>"21614"</f>
        <v>21614</v>
      </c>
      <c r="E1084" t="s">
        <v>773</v>
      </c>
      <c r="F1084" t="s">
        <v>145</v>
      </c>
      <c r="G1084" t="str">
        <f>"GR0021611"</f>
        <v>GR0021611</v>
      </c>
      <c r="H1084" t="str">
        <f>" 20"</f>
        <v xml:space="preserve"> 20</v>
      </c>
      <c r="I1084">
        <v>500.01</v>
      </c>
      <c r="J1084">
        <v>9999999.9900000002</v>
      </c>
      <c r="K1084" t="s">
        <v>140</v>
      </c>
      <c r="L1084" t="s">
        <v>770</v>
      </c>
      <c r="M1084" t="s">
        <v>586</v>
      </c>
      <c r="O1084" t="s">
        <v>770</v>
      </c>
      <c r="P1084" t="s">
        <v>24</v>
      </c>
      <c r="Q1084" t="s">
        <v>24</v>
      </c>
      <c r="R1084" t="s">
        <v>139</v>
      </c>
    </row>
    <row r="1085" spans="1:18" x14ac:dyDescent="0.25">
      <c r="A1085" t="str">
        <f>"21615"</f>
        <v>21615</v>
      </c>
      <c r="B1085" t="str">
        <f>"01670"</f>
        <v>01670</v>
      </c>
      <c r="C1085" t="str">
        <f>"1600"</f>
        <v>1600</v>
      </c>
      <c r="D1085" t="str">
        <f>"21615"</f>
        <v>21615</v>
      </c>
      <c r="E1085" t="s">
        <v>774</v>
      </c>
      <c r="F1085" t="s">
        <v>145</v>
      </c>
      <c r="G1085" t="str">
        <f>"GR0021611"</f>
        <v>GR0021611</v>
      </c>
      <c r="H1085" t="str">
        <f>" 10"</f>
        <v xml:space="preserve"> 10</v>
      </c>
      <c r="I1085">
        <v>0.01</v>
      </c>
      <c r="J1085">
        <v>500</v>
      </c>
      <c r="K1085" t="s">
        <v>139</v>
      </c>
      <c r="L1085" t="s">
        <v>140</v>
      </c>
      <c r="M1085" t="s">
        <v>141</v>
      </c>
      <c r="O1085" t="s">
        <v>770</v>
      </c>
      <c r="P1085" t="s">
        <v>24</v>
      </c>
      <c r="Q1085" t="s">
        <v>24</v>
      </c>
      <c r="R1085" t="s">
        <v>139</v>
      </c>
    </row>
    <row r="1086" spans="1:18" x14ac:dyDescent="0.25">
      <c r="A1086" t="str">
        <f>"21615"</f>
        <v>21615</v>
      </c>
      <c r="B1086" t="str">
        <f>"01670"</f>
        <v>01670</v>
      </c>
      <c r="C1086" t="str">
        <f>"1600"</f>
        <v>1600</v>
      </c>
      <c r="D1086" t="str">
        <f>"21615"</f>
        <v>21615</v>
      </c>
      <c r="E1086" t="s">
        <v>774</v>
      </c>
      <c r="F1086" t="s">
        <v>145</v>
      </c>
      <c r="G1086" t="str">
        <f>"GR0021611"</f>
        <v>GR0021611</v>
      </c>
      <c r="H1086" t="str">
        <f>" 20"</f>
        <v xml:space="preserve"> 20</v>
      </c>
      <c r="I1086">
        <v>500.01</v>
      </c>
      <c r="J1086">
        <v>9999999.9900000002</v>
      </c>
      <c r="K1086" t="s">
        <v>140</v>
      </c>
      <c r="L1086" t="s">
        <v>770</v>
      </c>
      <c r="M1086" t="s">
        <v>586</v>
      </c>
      <c r="O1086" t="s">
        <v>770</v>
      </c>
      <c r="P1086" t="s">
        <v>24</v>
      </c>
      <c r="Q1086" t="s">
        <v>24</v>
      </c>
      <c r="R1086" t="s">
        <v>139</v>
      </c>
    </row>
    <row r="1087" spans="1:18" x14ac:dyDescent="0.25">
      <c r="A1087" t="str">
        <f>"22271"</f>
        <v>22271</v>
      </c>
      <c r="B1087" t="str">
        <f>"01660"</f>
        <v>01660</v>
      </c>
      <c r="C1087" t="str">
        <f>"1600"</f>
        <v>1600</v>
      </c>
      <c r="D1087" t="str">
        <f>"22271"</f>
        <v>22271</v>
      </c>
      <c r="E1087" t="s">
        <v>775</v>
      </c>
      <c r="F1087" t="s">
        <v>138</v>
      </c>
      <c r="G1087" t="str">
        <f>"GR0022271"</f>
        <v>GR0022271</v>
      </c>
      <c r="H1087" t="str">
        <f>" 10"</f>
        <v xml:space="preserve"> 10</v>
      </c>
      <c r="I1087">
        <v>0.01</v>
      </c>
      <c r="J1087">
        <v>500</v>
      </c>
      <c r="K1087" t="s">
        <v>139</v>
      </c>
      <c r="L1087" t="s">
        <v>140</v>
      </c>
      <c r="M1087" t="s">
        <v>141</v>
      </c>
      <c r="O1087" t="s">
        <v>586</v>
      </c>
      <c r="P1087" t="s">
        <v>24</v>
      </c>
      <c r="Q1087" t="s">
        <v>24</v>
      </c>
      <c r="R1087" t="s">
        <v>139</v>
      </c>
    </row>
    <row r="1088" spans="1:18" x14ac:dyDescent="0.25">
      <c r="A1088" t="str">
        <f>"22271"</f>
        <v>22271</v>
      </c>
      <c r="B1088" t="str">
        <f>"01660"</f>
        <v>01660</v>
      </c>
      <c r="C1088" t="str">
        <f>"1600"</f>
        <v>1600</v>
      </c>
      <c r="D1088" t="str">
        <f>"22271"</f>
        <v>22271</v>
      </c>
      <c r="E1088" t="s">
        <v>775</v>
      </c>
      <c r="F1088" t="s">
        <v>138</v>
      </c>
      <c r="G1088" t="str">
        <f>"GR0022271"</f>
        <v>GR0022271</v>
      </c>
      <c r="H1088" t="str">
        <f>" 20"</f>
        <v xml:space="preserve"> 20</v>
      </c>
      <c r="I1088">
        <v>500.01</v>
      </c>
      <c r="J1088">
        <v>9999999.9900000002</v>
      </c>
      <c r="K1088" t="s">
        <v>140</v>
      </c>
      <c r="L1088" t="s">
        <v>586</v>
      </c>
      <c r="O1088" t="s">
        <v>586</v>
      </c>
      <c r="P1088" t="s">
        <v>24</v>
      </c>
      <c r="Q1088" t="s">
        <v>24</v>
      </c>
      <c r="R1088" t="s">
        <v>139</v>
      </c>
    </row>
    <row r="1089" spans="1:18" x14ac:dyDescent="0.25">
      <c r="A1089" t="str">
        <f>"22278"</f>
        <v>22278</v>
      </c>
      <c r="B1089" t="str">
        <f>"01660"</f>
        <v>01660</v>
      </c>
      <c r="C1089" t="str">
        <f>"1700"</f>
        <v>1700</v>
      </c>
      <c r="D1089" t="str">
        <f>"22278"</f>
        <v>22278</v>
      </c>
      <c r="E1089" t="s">
        <v>776</v>
      </c>
      <c r="F1089" t="s">
        <v>138</v>
      </c>
      <c r="G1089" t="str">
        <f>"GR0022268"</f>
        <v>GR0022268</v>
      </c>
      <c r="H1089" t="str">
        <f>" 10"</f>
        <v xml:space="preserve"> 10</v>
      </c>
      <c r="I1089">
        <v>0.01</v>
      </c>
      <c r="J1089">
        <v>500</v>
      </c>
      <c r="K1089" t="s">
        <v>139</v>
      </c>
      <c r="L1089" t="s">
        <v>140</v>
      </c>
      <c r="M1089" t="s">
        <v>141</v>
      </c>
      <c r="O1089" t="s">
        <v>140</v>
      </c>
      <c r="P1089" t="s">
        <v>24</v>
      </c>
      <c r="Q1089" t="s">
        <v>24</v>
      </c>
      <c r="R1089" t="s">
        <v>139</v>
      </c>
    </row>
    <row r="1090" spans="1:18" x14ac:dyDescent="0.25">
      <c r="A1090" t="str">
        <f>"22278"</f>
        <v>22278</v>
      </c>
      <c r="B1090" t="str">
        <f>"01660"</f>
        <v>01660</v>
      </c>
      <c r="C1090" t="str">
        <f>"1700"</f>
        <v>1700</v>
      </c>
      <c r="D1090" t="str">
        <f>"22278"</f>
        <v>22278</v>
      </c>
      <c r="E1090" t="s">
        <v>776</v>
      </c>
      <c r="F1090" t="s">
        <v>138</v>
      </c>
      <c r="G1090" t="str">
        <f>"GR0022268"</f>
        <v>GR0022268</v>
      </c>
      <c r="H1090" t="str">
        <f>" 20"</f>
        <v xml:space="preserve"> 20</v>
      </c>
      <c r="I1090">
        <v>500.01</v>
      </c>
      <c r="J1090">
        <v>9999999.9900000002</v>
      </c>
      <c r="K1090" t="s">
        <v>140</v>
      </c>
      <c r="L1090" t="s">
        <v>142</v>
      </c>
      <c r="O1090" t="s">
        <v>140</v>
      </c>
      <c r="P1090" t="s">
        <v>24</v>
      </c>
      <c r="Q1090" t="s">
        <v>24</v>
      </c>
      <c r="R1090" t="s">
        <v>139</v>
      </c>
    </row>
    <row r="1091" spans="1:18" x14ac:dyDescent="0.25">
      <c r="A1091" t="str">
        <f>"22279"</f>
        <v>22279</v>
      </c>
      <c r="B1091" t="str">
        <f>"01660"</f>
        <v>01660</v>
      </c>
      <c r="C1091" t="str">
        <f>"1800"</f>
        <v>1800</v>
      </c>
      <c r="D1091" t="str">
        <f>"22279"</f>
        <v>22279</v>
      </c>
      <c r="E1091" t="s">
        <v>777</v>
      </c>
      <c r="F1091" t="s">
        <v>138</v>
      </c>
      <c r="G1091" t="str">
        <f>"GR0022268"</f>
        <v>GR0022268</v>
      </c>
      <c r="H1091" t="str">
        <f>" 10"</f>
        <v xml:space="preserve"> 10</v>
      </c>
      <c r="I1091">
        <v>0.01</v>
      </c>
      <c r="J1091">
        <v>500</v>
      </c>
      <c r="K1091" t="s">
        <v>139</v>
      </c>
      <c r="L1091" t="s">
        <v>140</v>
      </c>
      <c r="M1091" t="s">
        <v>141</v>
      </c>
      <c r="O1091" t="s">
        <v>140</v>
      </c>
      <c r="P1091" t="s">
        <v>24</v>
      </c>
      <c r="Q1091" t="s">
        <v>24</v>
      </c>
      <c r="R1091" t="s">
        <v>139</v>
      </c>
    </row>
    <row r="1092" spans="1:18" x14ac:dyDescent="0.25">
      <c r="A1092" t="str">
        <f>"22279"</f>
        <v>22279</v>
      </c>
      <c r="B1092" t="str">
        <f>"01660"</f>
        <v>01660</v>
      </c>
      <c r="C1092" t="str">
        <f>"1800"</f>
        <v>1800</v>
      </c>
      <c r="D1092" t="str">
        <f>"22279"</f>
        <v>22279</v>
      </c>
      <c r="E1092" t="s">
        <v>777</v>
      </c>
      <c r="F1092" t="s">
        <v>138</v>
      </c>
      <c r="G1092" t="str">
        <f>"GR0022268"</f>
        <v>GR0022268</v>
      </c>
      <c r="H1092" t="str">
        <f>" 20"</f>
        <v xml:space="preserve"> 20</v>
      </c>
      <c r="I1092">
        <v>500.01</v>
      </c>
      <c r="J1092">
        <v>9999999.9900000002</v>
      </c>
      <c r="K1092" t="s">
        <v>140</v>
      </c>
      <c r="L1092" t="s">
        <v>142</v>
      </c>
      <c r="O1092" t="s">
        <v>140</v>
      </c>
      <c r="P1092" t="s">
        <v>24</v>
      </c>
      <c r="Q1092" t="s">
        <v>24</v>
      </c>
      <c r="R1092" t="s">
        <v>139</v>
      </c>
    </row>
    <row r="1093" spans="1:18" x14ac:dyDescent="0.25">
      <c r="A1093" t="str">
        <f>"22280"</f>
        <v>22280</v>
      </c>
      <c r="B1093" t="str">
        <f>"01660"</f>
        <v>01660</v>
      </c>
      <c r="C1093" t="str">
        <f>"1600"</f>
        <v>1600</v>
      </c>
      <c r="D1093" t="str">
        <f>"22280"</f>
        <v>22280</v>
      </c>
      <c r="E1093" t="s">
        <v>778</v>
      </c>
      <c r="F1093" t="s">
        <v>138</v>
      </c>
      <c r="G1093" t="str">
        <f>"GR0022280"</f>
        <v>GR0022280</v>
      </c>
      <c r="H1093" t="str">
        <f>" 10"</f>
        <v xml:space="preserve"> 10</v>
      </c>
      <c r="I1093">
        <v>0.01</v>
      </c>
      <c r="J1093">
        <v>500</v>
      </c>
      <c r="K1093" t="s">
        <v>139</v>
      </c>
      <c r="L1093" t="s">
        <v>140</v>
      </c>
      <c r="M1093" t="s">
        <v>586</v>
      </c>
      <c r="N1093" t="s">
        <v>141</v>
      </c>
      <c r="O1093" t="s">
        <v>586</v>
      </c>
      <c r="P1093" t="s">
        <v>24</v>
      </c>
      <c r="Q1093" t="s">
        <v>24</v>
      </c>
      <c r="R1093" t="s">
        <v>139</v>
      </c>
    </row>
    <row r="1094" spans="1:18" x14ac:dyDescent="0.25">
      <c r="A1094" t="str">
        <f>"22280"</f>
        <v>22280</v>
      </c>
      <c r="B1094" t="str">
        <f>"01660"</f>
        <v>01660</v>
      </c>
      <c r="C1094" t="str">
        <f>"1600"</f>
        <v>1600</v>
      </c>
      <c r="D1094" t="str">
        <f>"22280"</f>
        <v>22280</v>
      </c>
      <c r="E1094" t="s">
        <v>778</v>
      </c>
      <c r="F1094" t="s">
        <v>138</v>
      </c>
      <c r="G1094" t="str">
        <f>"GR0022280"</f>
        <v>GR0022280</v>
      </c>
      <c r="H1094" t="str">
        <f>" 20"</f>
        <v xml:space="preserve"> 20</v>
      </c>
      <c r="I1094">
        <v>500.01</v>
      </c>
      <c r="J1094">
        <v>9999999.9900000002</v>
      </c>
      <c r="K1094" t="s">
        <v>140</v>
      </c>
      <c r="L1094" t="s">
        <v>586</v>
      </c>
      <c r="O1094" t="s">
        <v>586</v>
      </c>
      <c r="P1094" t="s">
        <v>24</v>
      </c>
      <c r="Q1094" t="s">
        <v>24</v>
      </c>
      <c r="R1094" t="s">
        <v>139</v>
      </c>
    </row>
    <row r="1095" spans="1:18" x14ac:dyDescent="0.25">
      <c r="A1095" t="str">
        <f>"22281"</f>
        <v>22281</v>
      </c>
      <c r="B1095" t="str">
        <f>"01660"</f>
        <v>01660</v>
      </c>
      <c r="C1095" t="str">
        <f>"1600"</f>
        <v>1600</v>
      </c>
      <c r="D1095" t="str">
        <f>"22281"</f>
        <v>22281</v>
      </c>
      <c r="E1095" t="s">
        <v>779</v>
      </c>
      <c r="F1095" t="s">
        <v>138</v>
      </c>
      <c r="G1095" t="str">
        <f>"GR0022274"</f>
        <v>GR0022274</v>
      </c>
      <c r="H1095" t="str">
        <f>" 10"</f>
        <v xml:space="preserve"> 10</v>
      </c>
      <c r="I1095">
        <v>0.01</v>
      </c>
      <c r="J1095">
        <v>500</v>
      </c>
      <c r="K1095" t="s">
        <v>139</v>
      </c>
      <c r="L1095" t="s">
        <v>140</v>
      </c>
      <c r="M1095" t="s">
        <v>586</v>
      </c>
      <c r="N1095" t="s">
        <v>141</v>
      </c>
      <c r="O1095" t="s">
        <v>586</v>
      </c>
      <c r="P1095" t="s">
        <v>24</v>
      </c>
      <c r="Q1095" t="s">
        <v>24</v>
      </c>
      <c r="R1095" t="s">
        <v>139</v>
      </c>
    </row>
    <row r="1096" spans="1:18" x14ac:dyDescent="0.25">
      <c r="A1096" t="str">
        <f>"22281"</f>
        <v>22281</v>
      </c>
      <c r="B1096" t="str">
        <f>"01660"</f>
        <v>01660</v>
      </c>
      <c r="C1096" t="str">
        <f>"1600"</f>
        <v>1600</v>
      </c>
      <c r="D1096" t="str">
        <f>"22281"</f>
        <v>22281</v>
      </c>
      <c r="E1096" t="s">
        <v>779</v>
      </c>
      <c r="F1096" t="s">
        <v>138</v>
      </c>
      <c r="G1096" t="str">
        <f>"GR0022274"</f>
        <v>GR0022274</v>
      </c>
      <c r="H1096" t="str">
        <f>" 20"</f>
        <v xml:space="preserve"> 20</v>
      </c>
      <c r="I1096">
        <v>500.01</v>
      </c>
      <c r="J1096">
        <v>9999999.9900000002</v>
      </c>
      <c r="K1096" t="s">
        <v>140</v>
      </c>
      <c r="L1096" t="s">
        <v>586</v>
      </c>
      <c r="O1096" t="s">
        <v>586</v>
      </c>
      <c r="P1096" t="s">
        <v>24</v>
      </c>
      <c r="Q1096" t="s">
        <v>24</v>
      </c>
      <c r="R1096" t="s">
        <v>139</v>
      </c>
    </row>
    <row r="1097" spans="1:18" x14ac:dyDescent="0.25">
      <c r="A1097" t="str">
        <f>"22282"</f>
        <v>22282</v>
      </c>
      <c r="B1097" t="str">
        <f>"01660"</f>
        <v>01660</v>
      </c>
      <c r="C1097" t="str">
        <f>"1600"</f>
        <v>1600</v>
      </c>
      <c r="D1097" t="str">
        <f>"22282"</f>
        <v>22282</v>
      </c>
      <c r="E1097" t="s">
        <v>780</v>
      </c>
      <c r="F1097" t="s">
        <v>138</v>
      </c>
      <c r="G1097" t="str">
        <f>"GR0022274"</f>
        <v>GR0022274</v>
      </c>
      <c r="H1097" t="str">
        <f>" 10"</f>
        <v xml:space="preserve"> 10</v>
      </c>
      <c r="I1097">
        <v>0.01</v>
      </c>
      <c r="J1097">
        <v>500</v>
      </c>
      <c r="K1097" t="s">
        <v>139</v>
      </c>
      <c r="L1097" t="s">
        <v>140</v>
      </c>
      <c r="M1097" t="s">
        <v>586</v>
      </c>
      <c r="N1097" t="s">
        <v>141</v>
      </c>
      <c r="O1097" t="s">
        <v>586</v>
      </c>
      <c r="P1097" t="s">
        <v>24</v>
      </c>
      <c r="Q1097" t="s">
        <v>24</v>
      </c>
      <c r="R1097" t="s">
        <v>139</v>
      </c>
    </row>
    <row r="1098" spans="1:18" x14ac:dyDescent="0.25">
      <c r="A1098" t="str">
        <f>"22282"</f>
        <v>22282</v>
      </c>
      <c r="B1098" t="str">
        <f>"01660"</f>
        <v>01660</v>
      </c>
      <c r="C1098" t="str">
        <f>"1600"</f>
        <v>1600</v>
      </c>
      <c r="D1098" t="str">
        <f>"22282"</f>
        <v>22282</v>
      </c>
      <c r="E1098" t="s">
        <v>780</v>
      </c>
      <c r="F1098" t="s">
        <v>138</v>
      </c>
      <c r="G1098" t="str">
        <f>"GR0022274"</f>
        <v>GR0022274</v>
      </c>
      <c r="H1098" t="str">
        <f>" 20"</f>
        <v xml:space="preserve"> 20</v>
      </c>
      <c r="I1098">
        <v>500.01</v>
      </c>
      <c r="J1098">
        <v>9999999.9900000002</v>
      </c>
      <c r="K1098" t="s">
        <v>140</v>
      </c>
      <c r="L1098" t="s">
        <v>586</v>
      </c>
      <c r="O1098" t="s">
        <v>586</v>
      </c>
      <c r="P1098" t="s">
        <v>24</v>
      </c>
      <c r="Q1098" t="s">
        <v>24</v>
      </c>
      <c r="R1098" t="s">
        <v>139</v>
      </c>
    </row>
    <row r="1099" spans="1:18" x14ac:dyDescent="0.25">
      <c r="A1099" t="str">
        <f>"22650"</f>
        <v>22650</v>
      </c>
      <c r="B1099" t="str">
        <f>"01660"</f>
        <v>01660</v>
      </c>
      <c r="C1099" t="str">
        <f>"1100"</f>
        <v>1100</v>
      </c>
      <c r="D1099" t="str">
        <f>"22650"</f>
        <v>22650</v>
      </c>
      <c r="E1099" t="s">
        <v>781</v>
      </c>
      <c r="F1099" t="s">
        <v>138</v>
      </c>
      <c r="G1099" t="str">
        <f>"GR0022650"</f>
        <v>GR0022650</v>
      </c>
      <c r="H1099" t="str">
        <f>" 10"</f>
        <v xml:space="preserve"> 10</v>
      </c>
      <c r="I1099">
        <v>0.01</v>
      </c>
      <c r="J1099">
        <v>500</v>
      </c>
      <c r="K1099" t="s">
        <v>139</v>
      </c>
      <c r="L1099" t="s">
        <v>140</v>
      </c>
      <c r="M1099" t="s">
        <v>141</v>
      </c>
      <c r="O1099" t="s">
        <v>140</v>
      </c>
      <c r="P1099" t="s">
        <v>24</v>
      </c>
      <c r="Q1099" t="s">
        <v>24</v>
      </c>
      <c r="R1099" t="s">
        <v>139</v>
      </c>
    </row>
    <row r="1100" spans="1:18" x14ac:dyDescent="0.25">
      <c r="A1100" t="str">
        <f>"22650"</f>
        <v>22650</v>
      </c>
      <c r="B1100" t="str">
        <f>"01660"</f>
        <v>01660</v>
      </c>
      <c r="C1100" t="str">
        <f>"1100"</f>
        <v>1100</v>
      </c>
      <c r="D1100" t="str">
        <f>"22650"</f>
        <v>22650</v>
      </c>
      <c r="E1100" t="s">
        <v>781</v>
      </c>
      <c r="F1100" t="s">
        <v>138</v>
      </c>
      <c r="G1100" t="str">
        <f>"GR0022650"</f>
        <v>GR0022650</v>
      </c>
      <c r="H1100" t="str">
        <f>" 20"</f>
        <v xml:space="preserve"> 20</v>
      </c>
      <c r="I1100">
        <v>500.01</v>
      </c>
      <c r="J1100">
        <v>9999999.9900000002</v>
      </c>
      <c r="K1100" t="s">
        <v>140</v>
      </c>
      <c r="L1100" t="s">
        <v>142</v>
      </c>
      <c r="O1100" t="s">
        <v>140</v>
      </c>
      <c r="P1100" t="s">
        <v>24</v>
      </c>
      <c r="Q1100" t="s">
        <v>24</v>
      </c>
      <c r="R1100" t="s">
        <v>139</v>
      </c>
    </row>
    <row r="1101" spans="1:18" x14ac:dyDescent="0.25">
      <c r="A1101" t="str">
        <f>"22655"</f>
        <v>22655</v>
      </c>
      <c r="B1101" t="str">
        <f>"01660"</f>
        <v>01660</v>
      </c>
      <c r="C1101" t="str">
        <f>"1600"</f>
        <v>1600</v>
      </c>
      <c r="D1101" t="str">
        <f>"22655"</f>
        <v>22655</v>
      </c>
      <c r="E1101" t="s">
        <v>782</v>
      </c>
      <c r="F1101" t="s">
        <v>138</v>
      </c>
      <c r="G1101" t="str">
        <f>"GR0022655"</f>
        <v>GR0022655</v>
      </c>
      <c r="H1101" t="str">
        <f>" 10"</f>
        <v xml:space="preserve"> 10</v>
      </c>
      <c r="I1101">
        <v>0.01</v>
      </c>
      <c r="J1101">
        <v>500</v>
      </c>
      <c r="K1101" t="s">
        <v>139</v>
      </c>
      <c r="L1101" t="s">
        <v>140</v>
      </c>
      <c r="M1101" t="s">
        <v>141</v>
      </c>
      <c r="O1101" t="s">
        <v>586</v>
      </c>
      <c r="P1101" t="s">
        <v>24</v>
      </c>
      <c r="Q1101" t="s">
        <v>24</v>
      </c>
      <c r="R1101" t="s">
        <v>139</v>
      </c>
    </row>
    <row r="1102" spans="1:18" x14ac:dyDescent="0.25">
      <c r="A1102" t="str">
        <f>"22655"</f>
        <v>22655</v>
      </c>
      <c r="B1102" t="str">
        <f>"01660"</f>
        <v>01660</v>
      </c>
      <c r="C1102" t="str">
        <f>"1600"</f>
        <v>1600</v>
      </c>
      <c r="D1102" t="str">
        <f>"22655"</f>
        <v>22655</v>
      </c>
      <c r="E1102" t="s">
        <v>782</v>
      </c>
      <c r="F1102" t="s">
        <v>138</v>
      </c>
      <c r="G1102" t="str">
        <f>"GR0022655"</f>
        <v>GR0022655</v>
      </c>
      <c r="H1102" t="str">
        <f>" 20"</f>
        <v xml:space="preserve"> 20</v>
      </c>
      <c r="I1102">
        <v>500.01</v>
      </c>
      <c r="J1102">
        <v>9999999.9900000002</v>
      </c>
      <c r="K1102" t="s">
        <v>140</v>
      </c>
      <c r="L1102" t="s">
        <v>586</v>
      </c>
      <c r="O1102" t="s">
        <v>586</v>
      </c>
      <c r="P1102" t="s">
        <v>24</v>
      </c>
      <c r="Q1102" t="s">
        <v>24</v>
      </c>
      <c r="R1102" t="s">
        <v>139</v>
      </c>
    </row>
    <row r="1103" spans="1:18" x14ac:dyDescent="0.25">
      <c r="A1103" t="str">
        <f>"22662"</f>
        <v>22662</v>
      </c>
      <c r="B1103" t="str">
        <f>"01100"</f>
        <v>01100</v>
      </c>
      <c r="C1103" t="str">
        <f>"1930"</f>
        <v>1930</v>
      </c>
      <c r="D1103" t="str">
        <f>""</f>
        <v/>
      </c>
      <c r="E1103" t="s">
        <v>783</v>
      </c>
      <c r="F1103" t="s">
        <v>644</v>
      </c>
      <c r="G1103" t="str">
        <f>"GR0022662"</f>
        <v>GR0022662</v>
      </c>
      <c r="H1103" t="str">
        <f>" 00"</f>
        <v xml:space="preserve"> 00</v>
      </c>
      <c r="I1103">
        <v>0.01</v>
      </c>
      <c r="J1103">
        <v>9999999.9900000002</v>
      </c>
      <c r="K1103" t="s">
        <v>42</v>
      </c>
      <c r="L1103" t="s">
        <v>645</v>
      </c>
      <c r="M1103" t="s">
        <v>40</v>
      </c>
      <c r="O1103" t="s">
        <v>50</v>
      </c>
      <c r="P1103" t="s">
        <v>24</v>
      </c>
      <c r="Q1103" t="s">
        <v>24</v>
      </c>
      <c r="R1103" t="s">
        <v>646</v>
      </c>
    </row>
    <row r="1104" spans="1:18" x14ac:dyDescent="0.25">
      <c r="A1104" t="str">
        <f>"24540"</f>
        <v>24540</v>
      </c>
      <c r="B1104" t="str">
        <f>"01660"</f>
        <v>01660</v>
      </c>
      <c r="C1104" t="str">
        <f>"1600"</f>
        <v>1600</v>
      </c>
      <c r="D1104" t="str">
        <f>"24540"</f>
        <v>24540</v>
      </c>
      <c r="E1104" t="s">
        <v>801</v>
      </c>
      <c r="F1104" t="s">
        <v>138</v>
      </c>
      <c r="G1104" t="str">
        <f>"GR0024538"</f>
        <v>GR0024538</v>
      </c>
      <c r="H1104" t="str">
        <f>" 10"</f>
        <v xml:space="preserve"> 10</v>
      </c>
      <c r="I1104">
        <v>0.01</v>
      </c>
      <c r="J1104">
        <v>500</v>
      </c>
      <c r="K1104" t="s">
        <v>139</v>
      </c>
      <c r="L1104" t="s">
        <v>140</v>
      </c>
      <c r="M1104" t="s">
        <v>141</v>
      </c>
      <c r="O1104" t="s">
        <v>586</v>
      </c>
      <c r="P1104" t="s">
        <v>24</v>
      </c>
      <c r="Q1104" t="s">
        <v>24</v>
      </c>
      <c r="R1104" t="s">
        <v>139</v>
      </c>
    </row>
    <row r="1105" spans="1:18" x14ac:dyDescent="0.25">
      <c r="A1105" t="str">
        <f>"24540"</f>
        <v>24540</v>
      </c>
      <c r="B1105" t="str">
        <f>"01660"</f>
        <v>01660</v>
      </c>
      <c r="C1105" t="str">
        <f>"1600"</f>
        <v>1600</v>
      </c>
      <c r="D1105" t="str">
        <f>"24540"</f>
        <v>24540</v>
      </c>
      <c r="E1105" t="s">
        <v>801</v>
      </c>
      <c r="F1105" t="s">
        <v>138</v>
      </c>
      <c r="G1105" t="str">
        <f>"GR0024538"</f>
        <v>GR0024538</v>
      </c>
      <c r="H1105" t="str">
        <f>" 20"</f>
        <v xml:space="preserve"> 20</v>
      </c>
      <c r="I1105">
        <v>500.01</v>
      </c>
      <c r="J1105">
        <v>9999999.9900000002</v>
      </c>
      <c r="K1105" t="s">
        <v>140</v>
      </c>
      <c r="L1105" t="s">
        <v>586</v>
      </c>
      <c r="O1105" t="s">
        <v>586</v>
      </c>
      <c r="P1105" t="s">
        <v>24</v>
      </c>
      <c r="Q1105" t="s">
        <v>24</v>
      </c>
      <c r="R1105" t="s">
        <v>139</v>
      </c>
    </row>
    <row r="1106" spans="1:18" x14ac:dyDescent="0.25">
      <c r="A1106" t="str">
        <f>"24541"</f>
        <v>24541</v>
      </c>
      <c r="B1106" t="str">
        <f>"01660"</f>
        <v>01660</v>
      </c>
      <c r="C1106" t="str">
        <f>"1600"</f>
        <v>1600</v>
      </c>
      <c r="D1106" t="str">
        <f>"24541"</f>
        <v>24541</v>
      </c>
      <c r="E1106" t="s">
        <v>802</v>
      </c>
      <c r="F1106" t="s">
        <v>138</v>
      </c>
      <c r="G1106" t="str">
        <f>"GR0024538"</f>
        <v>GR0024538</v>
      </c>
      <c r="H1106" t="str">
        <f>" 10"</f>
        <v xml:space="preserve"> 10</v>
      </c>
      <c r="I1106">
        <v>0.01</v>
      </c>
      <c r="J1106">
        <v>500</v>
      </c>
      <c r="K1106" t="s">
        <v>139</v>
      </c>
      <c r="L1106" t="s">
        <v>140</v>
      </c>
      <c r="M1106" t="s">
        <v>141</v>
      </c>
      <c r="O1106" t="s">
        <v>586</v>
      </c>
      <c r="P1106" t="s">
        <v>24</v>
      </c>
      <c r="Q1106" t="s">
        <v>24</v>
      </c>
      <c r="R1106" t="s">
        <v>139</v>
      </c>
    </row>
    <row r="1107" spans="1:18" x14ac:dyDescent="0.25">
      <c r="A1107" t="str">
        <f>"24541"</f>
        <v>24541</v>
      </c>
      <c r="B1107" t="str">
        <f>"01660"</f>
        <v>01660</v>
      </c>
      <c r="C1107" t="str">
        <f>"1600"</f>
        <v>1600</v>
      </c>
      <c r="D1107" t="str">
        <f>"24541"</f>
        <v>24541</v>
      </c>
      <c r="E1107" t="s">
        <v>802</v>
      </c>
      <c r="F1107" t="s">
        <v>138</v>
      </c>
      <c r="G1107" t="str">
        <f>"GR0024538"</f>
        <v>GR0024538</v>
      </c>
      <c r="H1107" t="str">
        <f>" 20"</f>
        <v xml:space="preserve"> 20</v>
      </c>
      <c r="I1107">
        <v>500.01</v>
      </c>
      <c r="J1107">
        <v>9999999.9900000002</v>
      </c>
      <c r="K1107" t="s">
        <v>140</v>
      </c>
      <c r="L1107" t="s">
        <v>586</v>
      </c>
      <c r="O1107" t="s">
        <v>586</v>
      </c>
      <c r="P1107" t="s">
        <v>24</v>
      </c>
      <c r="Q1107" t="s">
        <v>24</v>
      </c>
      <c r="R1107" t="s">
        <v>139</v>
      </c>
    </row>
    <row r="1108" spans="1:18" x14ac:dyDescent="0.25">
      <c r="A1108" t="str">
        <f>"24542"</f>
        <v>24542</v>
      </c>
      <c r="B1108" t="str">
        <f>"01660"</f>
        <v>01660</v>
      </c>
      <c r="C1108" t="str">
        <f>"1600"</f>
        <v>1600</v>
      </c>
      <c r="D1108" t="str">
        <f>"24542"</f>
        <v>24542</v>
      </c>
      <c r="E1108" t="s">
        <v>803</v>
      </c>
      <c r="F1108" t="s">
        <v>138</v>
      </c>
      <c r="G1108" t="str">
        <f>"GR0024542"</f>
        <v>GR0024542</v>
      </c>
      <c r="H1108" t="str">
        <f>" 10"</f>
        <v xml:space="preserve"> 10</v>
      </c>
      <c r="I1108">
        <v>0.01</v>
      </c>
      <c r="J1108">
        <v>500</v>
      </c>
      <c r="K1108" t="s">
        <v>139</v>
      </c>
      <c r="L1108" t="s">
        <v>140</v>
      </c>
      <c r="M1108" t="s">
        <v>141</v>
      </c>
      <c r="O1108" t="s">
        <v>586</v>
      </c>
      <c r="P1108" t="s">
        <v>24</v>
      </c>
      <c r="Q1108" t="s">
        <v>24</v>
      </c>
      <c r="R1108" t="s">
        <v>139</v>
      </c>
    </row>
    <row r="1109" spans="1:18" x14ac:dyDescent="0.25">
      <c r="A1109" t="str">
        <f>"24542"</f>
        <v>24542</v>
      </c>
      <c r="B1109" t="str">
        <f>"01660"</f>
        <v>01660</v>
      </c>
      <c r="C1109" t="str">
        <f>"1600"</f>
        <v>1600</v>
      </c>
      <c r="D1109" t="str">
        <f>"24542"</f>
        <v>24542</v>
      </c>
      <c r="E1109" t="s">
        <v>803</v>
      </c>
      <c r="F1109" t="s">
        <v>138</v>
      </c>
      <c r="G1109" t="str">
        <f>"GR0024542"</f>
        <v>GR0024542</v>
      </c>
      <c r="H1109" t="str">
        <f>" 20"</f>
        <v xml:space="preserve"> 20</v>
      </c>
      <c r="I1109">
        <v>500.01</v>
      </c>
      <c r="J1109">
        <v>9999999.9900000002</v>
      </c>
      <c r="K1109" t="s">
        <v>140</v>
      </c>
      <c r="L1109" t="s">
        <v>586</v>
      </c>
      <c r="O1109" t="s">
        <v>586</v>
      </c>
      <c r="P1109" t="s">
        <v>24</v>
      </c>
      <c r="Q1109" t="s">
        <v>24</v>
      </c>
      <c r="R1109" t="s">
        <v>139</v>
      </c>
    </row>
    <row r="1110" spans="1:18" x14ac:dyDescent="0.25">
      <c r="A1110" t="str">
        <f>"24543"</f>
        <v>24543</v>
      </c>
      <c r="B1110" t="str">
        <f>"01660"</f>
        <v>01660</v>
      </c>
      <c r="C1110" t="str">
        <f>"1600"</f>
        <v>1600</v>
      </c>
      <c r="D1110" t="str">
        <f>"24543"</f>
        <v>24543</v>
      </c>
      <c r="E1110" t="s">
        <v>804</v>
      </c>
      <c r="F1110" t="s">
        <v>138</v>
      </c>
      <c r="G1110" t="str">
        <f>"GR0024542"</f>
        <v>GR0024542</v>
      </c>
      <c r="H1110" t="str">
        <f>" 10"</f>
        <v xml:space="preserve"> 10</v>
      </c>
      <c r="I1110">
        <v>0.01</v>
      </c>
      <c r="J1110">
        <v>500</v>
      </c>
      <c r="K1110" t="s">
        <v>139</v>
      </c>
      <c r="L1110" t="s">
        <v>140</v>
      </c>
      <c r="M1110" t="s">
        <v>141</v>
      </c>
      <c r="O1110" t="s">
        <v>586</v>
      </c>
      <c r="P1110" t="s">
        <v>24</v>
      </c>
      <c r="Q1110" t="s">
        <v>24</v>
      </c>
      <c r="R1110" t="s">
        <v>139</v>
      </c>
    </row>
    <row r="1111" spans="1:18" x14ac:dyDescent="0.25">
      <c r="A1111" t="str">
        <f>"24543"</f>
        <v>24543</v>
      </c>
      <c r="B1111" t="str">
        <f>"01660"</f>
        <v>01660</v>
      </c>
      <c r="C1111" t="str">
        <f>"1600"</f>
        <v>1600</v>
      </c>
      <c r="D1111" t="str">
        <f>"24543"</f>
        <v>24543</v>
      </c>
      <c r="E1111" t="s">
        <v>804</v>
      </c>
      <c r="F1111" t="s">
        <v>138</v>
      </c>
      <c r="G1111" t="str">
        <f>"GR0024542"</f>
        <v>GR0024542</v>
      </c>
      <c r="H1111" t="str">
        <f>" 20"</f>
        <v xml:space="preserve"> 20</v>
      </c>
      <c r="I1111">
        <v>500.01</v>
      </c>
      <c r="J1111">
        <v>9999999.9900000002</v>
      </c>
      <c r="K1111" t="s">
        <v>140</v>
      </c>
      <c r="L1111" t="s">
        <v>586</v>
      </c>
      <c r="O1111" t="s">
        <v>586</v>
      </c>
      <c r="P1111" t="s">
        <v>24</v>
      </c>
      <c r="Q1111" t="s">
        <v>24</v>
      </c>
      <c r="R1111" t="s">
        <v>139</v>
      </c>
    </row>
    <row r="1112" spans="1:18" x14ac:dyDescent="0.25">
      <c r="A1112" t="str">
        <f>"25097"</f>
        <v>25097</v>
      </c>
      <c r="B1112" t="str">
        <f>"01500"</f>
        <v>01500</v>
      </c>
      <c r="C1112" t="str">
        <f>"1600"</f>
        <v>1600</v>
      </c>
      <c r="D1112" t="str">
        <f>"25097"</f>
        <v>25097</v>
      </c>
      <c r="E1112" t="s">
        <v>807</v>
      </c>
      <c r="F1112" t="s">
        <v>123</v>
      </c>
      <c r="G1112" t="str">
        <f>"GR0025097"</f>
        <v>GR0025097</v>
      </c>
      <c r="H1112" t="str">
        <f>" 00"</f>
        <v xml:space="preserve"> 00</v>
      </c>
      <c r="I1112">
        <v>0.01</v>
      </c>
      <c r="J1112">
        <v>9999999.9900000002</v>
      </c>
      <c r="K1112" t="s">
        <v>56</v>
      </c>
      <c r="L1112" t="s">
        <v>57</v>
      </c>
      <c r="M1112" t="s">
        <v>58</v>
      </c>
      <c r="O1112" t="s">
        <v>808</v>
      </c>
      <c r="P1112" t="s">
        <v>24</v>
      </c>
      <c r="Q1112" t="s">
        <v>24</v>
      </c>
      <c r="R1112" t="s">
        <v>59</v>
      </c>
    </row>
    <row r="1113" spans="1:18" x14ac:dyDescent="0.25">
      <c r="A1113" t="str">
        <f>"25116"</f>
        <v>25116</v>
      </c>
      <c r="B1113" t="str">
        <f>"01705"</f>
        <v>01705</v>
      </c>
      <c r="C1113" t="str">
        <f>"1600"</f>
        <v>1600</v>
      </c>
      <c r="D1113" t="str">
        <f>"25116"</f>
        <v>25116</v>
      </c>
      <c r="E1113" t="s">
        <v>809</v>
      </c>
      <c r="F1113" t="s">
        <v>153</v>
      </c>
      <c r="G1113" t="str">
        <f>"GR0025116"</f>
        <v>GR0025116</v>
      </c>
      <c r="H1113" t="str">
        <f>" 10"</f>
        <v xml:space="preserve"> 10</v>
      </c>
      <c r="I1113">
        <v>0.01</v>
      </c>
      <c r="J1113">
        <v>500</v>
      </c>
      <c r="K1113" t="s">
        <v>139</v>
      </c>
      <c r="L1113" t="s">
        <v>140</v>
      </c>
      <c r="M1113" t="s">
        <v>141</v>
      </c>
      <c r="O1113" t="s">
        <v>140</v>
      </c>
      <c r="P1113" t="s">
        <v>24</v>
      </c>
      <c r="Q1113" t="s">
        <v>24</v>
      </c>
      <c r="R1113" t="s">
        <v>139</v>
      </c>
    </row>
    <row r="1114" spans="1:18" x14ac:dyDescent="0.25">
      <c r="A1114" t="str">
        <f>"25116"</f>
        <v>25116</v>
      </c>
      <c r="B1114" t="str">
        <f>"01705"</f>
        <v>01705</v>
      </c>
      <c r="C1114" t="str">
        <f>"1600"</f>
        <v>1600</v>
      </c>
      <c r="D1114" t="str">
        <f>"25116"</f>
        <v>25116</v>
      </c>
      <c r="E1114" t="s">
        <v>809</v>
      </c>
      <c r="F1114" t="s">
        <v>153</v>
      </c>
      <c r="G1114" t="str">
        <f>"GR0025116"</f>
        <v>GR0025116</v>
      </c>
      <c r="H1114" t="str">
        <f>" 20"</f>
        <v xml:space="preserve"> 20</v>
      </c>
      <c r="I1114">
        <v>500.01</v>
      </c>
      <c r="J1114">
        <v>9999999.9900000002</v>
      </c>
      <c r="K1114" t="s">
        <v>140</v>
      </c>
      <c r="L1114" t="s">
        <v>140</v>
      </c>
      <c r="O1114" t="s">
        <v>140</v>
      </c>
      <c r="P1114" t="s">
        <v>24</v>
      </c>
      <c r="Q1114" t="s">
        <v>24</v>
      </c>
      <c r="R1114" t="s">
        <v>139</v>
      </c>
    </row>
    <row r="1115" spans="1:18" x14ac:dyDescent="0.25">
      <c r="A1115" t="str">
        <f>"25149"</f>
        <v>25149</v>
      </c>
      <c r="B1115" t="str">
        <f>"01100"</f>
        <v>01100</v>
      </c>
      <c r="C1115" t="str">
        <f>"1930"</f>
        <v>1930</v>
      </c>
      <c r="D1115" t="str">
        <f>"25149"</f>
        <v>25149</v>
      </c>
      <c r="E1115" t="s">
        <v>811</v>
      </c>
      <c r="F1115" t="s">
        <v>644</v>
      </c>
      <c r="G1115" t="str">
        <f>"GR0025149"</f>
        <v>GR0025149</v>
      </c>
      <c r="H1115" t="str">
        <f>" 10"</f>
        <v xml:space="preserve"> 10</v>
      </c>
      <c r="I1115">
        <v>0.01</v>
      </c>
      <c r="J1115">
        <v>500</v>
      </c>
      <c r="K1115" t="s">
        <v>646</v>
      </c>
      <c r="L1115" t="s">
        <v>42</v>
      </c>
      <c r="O1115" t="s">
        <v>42</v>
      </c>
      <c r="P1115" t="s">
        <v>24</v>
      </c>
      <c r="Q1115" t="s">
        <v>24</v>
      </c>
      <c r="R1115" t="s">
        <v>646</v>
      </c>
    </row>
    <row r="1116" spans="1:18" x14ac:dyDescent="0.25">
      <c r="A1116" t="str">
        <f>"25149"</f>
        <v>25149</v>
      </c>
      <c r="B1116" t="str">
        <f>"01100"</f>
        <v>01100</v>
      </c>
      <c r="C1116" t="str">
        <f>"1930"</f>
        <v>1930</v>
      </c>
      <c r="D1116" t="str">
        <f>"25149"</f>
        <v>25149</v>
      </c>
      <c r="E1116" t="s">
        <v>811</v>
      </c>
      <c r="F1116" t="s">
        <v>644</v>
      </c>
      <c r="G1116" t="str">
        <f>"GR0025149"</f>
        <v>GR0025149</v>
      </c>
      <c r="H1116" t="str">
        <f>" 20"</f>
        <v xml:space="preserve"> 20</v>
      </c>
      <c r="I1116">
        <v>500.01</v>
      </c>
      <c r="J1116">
        <v>9999999.9900000002</v>
      </c>
      <c r="K1116" t="s">
        <v>42</v>
      </c>
      <c r="L1116" t="s">
        <v>645</v>
      </c>
      <c r="M1116" t="s">
        <v>40</v>
      </c>
      <c r="O1116" t="s">
        <v>42</v>
      </c>
      <c r="P1116" t="s">
        <v>24</v>
      </c>
      <c r="Q1116" t="s">
        <v>24</v>
      </c>
      <c r="R1116" t="s">
        <v>646</v>
      </c>
    </row>
    <row r="1117" spans="1:18" x14ac:dyDescent="0.25">
      <c r="A1117" t="str">
        <f>"25153"</f>
        <v>25153</v>
      </c>
      <c r="B1117" t="str">
        <f>"01160"</f>
        <v>01160</v>
      </c>
      <c r="C1117" t="str">
        <f>"1700"</f>
        <v>1700</v>
      </c>
      <c r="D1117" t="str">
        <f>"25153"</f>
        <v>25153</v>
      </c>
      <c r="E1117" t="s">
        <v>812</v>
      </c>
      <c r="F1117" t="s">
        <v>49</v>
      </c>
      <c r="G1117" t="str">
        <f>"GR0025153"</f>
        <v>GR0025153</v>
      </c>
      <c r="H1117" t="str">
        <f>" 00"</f>
        <v xml:space="preserve"> 00</v>
      </c>
      <c r="I1117">
        <v>0.01</v>
      </c>
      <c r="J1117">
        <v>9999999.9900000002</v>
      </c>
      <c r="K1117" t="s">
        <v>40</v>
      </c>
      <c r="L1117" t="s">
        <v>42</v>
      </c>
      <c r="M1117" t="s">
        <v>629</v>
      </c>
      <c r="O1117" t="s">
        <v>813</v>
      </c>
      <c r="P1117" t="s">
        <v>24</v>
      </c>
      <c r="Q1117" t="s">
        <v>24</v>
      </c>
      <c r="R1117" t="s">
        <v>813</v>
      </c>
    </row>
    <row r="1118" spans="1:18" x14ac:dyDescent="0.25">
      <c r="A1118" t="str">
        <f>"25156"</f>
        <v>25156</v>
      </c>
      <c r="B1118" t="str">
        <f>"01710"</f>
        <v>01710</v>
      </c>
      <c r="C1118" t="str">
        <f>"1200"</f>
        <v>1200</v>
      </c>
      <c r="D1118" t="str">
        <f>"25156"</f>
        <v>25156</v>
      </c>
      <c r="E1118" t="s">
        <v>814</v>
      </c>
      <c r="F1118" t="s">
        <v>155</v>
      </c>
      <c r="G1118" t="str">
        <f>"GR0025156"</f>
        <v>GR0025156</v>
      </c>
      <c r="H1118" t="str">
        <f>" 00"</f>
        <v xml:space="preserve"> 00</v>
      </c>
      <c r="I1118">
        <v>0.01</v>
      </c>
      <c r="J1118">
        <v>9999999.9900000002</v>
      </c>
      <c r="K1118" t="s">
        <v>156</v>
      </c>
      <c r="L1118" t="s">
        <v>140</v>
      </c>
      <c r="M1118" t="s">
        <v>148</v>
      </c>
      <c r="N1118" t="s">
        <v>708</v>
      </c>
      <c r="O1118" t="s">
        <v>708</v>
      </c>
      <c r="P1118" t="s">
        <v>24</v>
      </c>
      <c r="Q1118" t="s">
        <v>24</v>
      </c>
      <c r="R1118" t="s">
        <v>139</v>
      </c>
    </row>
    <row r="1119" spans="1:18" x14ac:dyDescent="0.25">
      <c r="A1119" t="str">
        <f>"25157"</f>
        <v>25157</v>
      </c>
      <c r="B1119" t="str">
        <f>"01710"</f>
        <v>01710</v>
      </c>
      <c r="C1119" t="str">
        <f>"1200"</f>
        <v>1200</v>
      </c>
      <c r="D1119" t="str">
        <f>"25157"</f>
        <v>25157</v>
      </c>
      <c r="E1119" t="s">
        <v>815</v>
      </c>
      <c r="F1119" t="s">
        <v>155</v>
      </c>
      <c r="G1119" t="str">
        <f>"GR0025156"</f>
        <v>GR0025156</v>
      </c>
      <c r="H1119" t="str">
        <f>" 00"</f>
        <v xml:space="preserve"> 00</v>
      </c>
      <c r="I1119">
        <v>0.01</v>
      </c>
      <c r="J1119">
        <v>9999999.9900000002</v>
      </c>
      <c r="K1119" t="s">
        <v>156</v>
      </c>
      <c r="L1119" t="s">
        <v>140</v>
      </c>
      <c r="M1119" t="s">
        <v>148</v>
      </c>
      <c r="N1119" t="s">
        <v>708</v>
      </c>
      <c r="O1119" t="s">
        <v>708</v>
      </c>
      <c r="P1119" t="s">
        <v>24</v>
      </c>
      <c r="Q1119" t="s">
        <v>24</v>
      </c>
      <c r="R1119" t="s">
        <v>139</v>
      </c>
    </row>
    <row r="1120" spans="1:18" x14ac:dyDescent="0.25">
      <c r="A1120" t="str">
        <f>"25165"</f>
        <v>25165</v>
      </c>
      <c r="B1120" t="str">
        <f>"01695"</f>
        <v>01695</v>
      </c>
      <c r="C1120" t="str">
        <f>"1600"</f>
        <v>1600</v>
      </c>
      <c r="D1120" t="str">
        <f>"25165"</f>
        <v>25165</v>
      </c>
      <c r="E1120" t="s">
        <v>821</v>
      </c>
      <c r="F1120" t="s">
        <v>149</v>
      </c>
      <c r="G1120" t="str">
        <f>"GR0025165"</f>
        <v>GR0025165</v>
      </c>
      <c r="H1120" t="str">
        <f>" 10"</f>
        <v xml:space="preserve"> 10</v>
      </c>
      <c r="I1120">
        <v>0.01</v>
      </c>
      <c r="J1120">
        <v>500</v>
      </c>
      <c r="K1120" t="s">
        <v>139</v>
      </c>
      <c r="L1120" t="s">
        <v>141</v>
      </c>
      <c r="P1120" t="s">
        <v>24</v>
      </c>
      <c r="Q1120" t="s">
        <v>24</v>
      </c>
      <c r="R1120" t="s">
        <v>139</v>
      </c>
    </row>
    <row r="1121" spans="1:18" x14ac:dyDescent="0.25">
      <c r="A1121" t="str">
        <f>"25165"</f>
        <v>25165</v>
      </c>
      <c r="B1121" t="str">
        <f>"01695"</f>
        <v>01695</v>
      </c>
      <c r="C1121" t="str">
        <f>"1600"</f>
        <v>1600</v>
      </c>
      <c r="D1121" t="str">
        <f>"25165"</f>
        <v>25165</v>
      </c>
      <c r="E1121" t="s">
        <v>821</v>
      </c>
      <c r="F1121" t="s">
        <v>149</v>
      </c>
      <c r="G1121" t="str">
        <f>"GR0025165"</f>
        <v>GR0025165</v>
      </c>
      <c r="H1121" t="str">
        <f>" 20"</f>
        <v xml:space="preserve"> 20</v>
      </c>
      <c r="I1121">
        <v>500.01</v>
      </c>
      <c r="J1121">
        <v>9999999.9900000002</v>
      </c>
      <c r="K1121" t="s">
        <v>140</v>
      </c>
      <c r="P1121" t="s">
        <v>24</v>
      </c>
      <c r="Q1121" t="s">
        <v>24</v>
      </c>
      <c r="R1121" t="s">
        <v>139</v>
      </c>
    </row>
    <row r="1122" spans="1:18" x14ac:dyDescent="0.25">
      <c r="A1122" t="str">
        <f>"25166"</f>
        <v>25166</v>
      </c>
      <c r="B1122" t="str">
        <f>"01670"</f>
        <v>01670</v>
      </c>
      <c r="C1122" t="str">
        <f>"1200"</f>
        <v>1200</v>
      </c>
      <c r="D1122" t="str">
        <f>"25166"</f>
        <v>25166</v>
      </c>
      <c r="E1122" t="s">
        <v>822</v>
      </c>
      <c r="F1122" t="s">
        <v>145</v>
      </c>
      <c r="G1122" t="str">
        <f>"GR0025166"</f>
        <v>GR0025166</v>
      </c>
      <c r="H1122" t="str">
        <f>" 00"</f>
        <v xml:space="preserve"> 00</v>
      </c>
      <c r="I1122">
        <v>0.01</v>
      </c>
      <c r="J1122">
        <v>9999999.9900000002</v>
      </c>
      <c r="K1122" t="s">
        <v>142</v>
      </c>
      <c r="L1122" t="s">
        <v>140</v>
      </c>
      <c r="O1122" t="s">
        <v>823</v>
      </c>
      <c r="P1122" t="s">
        <v>24</v>
      </c>
      <c r="Q1122" t="s">
        <v>24</v>
      </c>
      <c r="R1122" t="s">
        <v>139</v>
      </c>
    </row>
    <row r="1123" spans="1:18" x14ac:dyDescent="0.25">
      <c r="A1123" t="str">
        <f>"25168"</f>
        <v>25168</v>
      </c>
      <c r="B1123" t="str">
        <f>"01660"</f>
        <v>01660</v>
      </c>
      <c r="C1123" t="str">
        <f>"1800"</f>
        <v>1800</v>
      </c>
      <c r="D1123" t="str">
        <f>""</f>
        <v/>
      </c>
      <c r="E1123" t="s">
        <v>825</v>
      </c>
      <c r="F1123" t="s">
        <v>138</v>
      </c>
      <c r="G1123" t="str">
        <f>"GR0025160"</f>
        <v>GR0025160</v>
      </c>
      <c r="H1123" t="str">
        <f>" 00"</f>
        <v xml:space="preserve"> 00</v>
      </c>
      <c r="I1123">
        <v>0.01</v>
      </c>
      <c r="J1123">
        <v>9999999.9900000002</v>
      </c>
      <c r="K1123" t="s">
        <v>140</v>
      </c>
      <c r="L1123" t="s">
        <v>142</v>
      </c>
      <c r="O1123" t="s">
        <v>140</v>
      </c>
      <c r="P1123" t="s">
        <v>24</v>
      </c>
      <c r="Q1123" t="s">
        <v>24</v>
      </c>
      <c r="R1123" t="s">
        <v>139</v>
      </c>
    </row>
    <row r="1124" spans="1:18" x14ac:dyDescent="0.25">
      <c r="A1124" t="str">
        <f>"25170"</f>
        <v>25170</v>
      </c>
      <c r="B1124" t="str">
        <f>"01100"</f>
        <v>01100</v>
      </c>
      <c r="C1124" t="str">
        <f>"1930"</f>
        <v>1930</v>
      </c>
      <c r="D1124" t="str">
        <f>"25170"</f>
        <v>25170</v>
      </c>
      <c r="E1124" t="s">
        <v>826</v>
      </c>
      <c r="F1124" t="s">
        <v>644</v>
      </c>
      <c r="G1124" t="str">
        <f>"GR0025170"</f>
        <v>GR0025170</v>
      </c>
      <c r="H1124" t="str">
        <f>" 10"</f>
        <v xml:space="preserve"> 10</v>
      </c>
      <c r="I1124">
        <v>0.01</v>
      </c>
      <c r="J1124">
        <v>500</v>
      </c>
      <c r="K1124" t="s">
        <v>646</v>
      </c>
      <c r="L1124" t="s">
        <v>42</v>
      </c>
      <c r="O1124" t="s">
        <v>42</v>
      </c>
      <c r="P1124" t="s">
        <v>24</v>
      </c>
      <c r="Q1124" t="s">
        <v>24</v>
      </c>
      <c r="R1124" t="s">
        <v>646</v>
      </c>
    </row>
    <row r="1125" spans="1:18" x14ac:dyDescent="0.25">
      <c r="A1125" t="str">
        <f>"25170"</f>
        <v>25170</v>
      </c>
      <c r="B1125" t="str">
        <f>"01100"</f>
        <v>01100</v>
      </c>
      <c r="C1125" t="str">
        <f>"1930"</f>
        <v>1930</v>
      </c>
      <c r="D1125" t="str">
        <f>"25170"</f>
        <v>25170</v>
      </c>
      <c r="E1125" t="s">
        <v>826</v>
      </c>
      <c r="F1125" t="s">
        <v>644</v>
      </c>
      <c r="G1125" t="str">
        <f>"GR0025170"</f>
        <v>GR0025170</v>
      </c>
      <c r="H1125" t="str">
        <f>" 20"</f>
        <v xml:space="preserve"> 20</v>
      </c>
      <c r="I1125">
        <v>500.01</v>
      </c>
      <c r="J1125">
        <v>9999999.9900000002</v>
      </c>
      <c r="K1125" t="s">
        <v>42</v>
      </c>
      <c r="L1125" t="s">
        <v>645</v>
      </c>
      <c r="M1125" t="s">
        <v>40</v>
      </c>
      <c r="O1125" t="s">
        <v>42</v>
      </c>
      <c r="P1125" t="s">
        <v>24</v>
      </c>
      <c r="Q1125" t="s">
        <v>24</v>
      </c>
      <c r="R1125" t="s">
        <v>646</v>
      </c>
    </row>
    <row r="1126" spans="1:18" x14ac:dyDescent="0.25">
      <c r="A1126" t="str">
        <f>"25171"</f>
        <v>25171</v>
      </c>
      <c r="B1126" t="str">
        <f>"01750"</f>
        <v>01750</v>
      </c>
      <c r="C1126" t="str">
        <f>"1600"</f>
        <v>1600</v>
      </c>
      <c r="D1126" t="str">
        <f>"25171"</f>
        <v>25171</v>
      </c>
      <c r="E1126" t="s">
        <v>827</v>
      </c>
      <c r="F1126" t="s">
        <v>163</v>
      </c>
      <c r="G1126" t="str">
        <f>"GR0025171"</f>
        <v>GR0025171</v>
      </c>
      <c r="H1126" t="str">
        <f>" 00"</f>
        <v xml:space="preserve"> 00</v>
      </c>
      <c r="I1126">
        <v>0.01</v>
      </c>
      <c r="J1126">
        <v>9999999.9900000002</v>
      </c>
      <c r="K1126" t="s">
        <v>148</v>
      </c>
      <c r="L1126" t="s">
        <v>140</v>
      </c>
      <c r="M1126" t="s">
        <v>164</v>
      </c>
      <c r="O1126" t="s">
        <v>828</v>
      </c>
      <c r="P1126" t="s">
        <v>24</v>
      </c>
      <c r="Q1126" t="s">
        <v>24</v>
      </c>
      <c r="R1126" t="s">
        <v>139</v>
      </c>
    </row>
    <row r="1127" spans="1:18" x14ac:dyDescent="0.25">
      <c r="A1127" t="str">
        <f>"25172"</f>
        <v>25172</v>
      </c>
      <c r="B1127" t="str">
        <f>"01100"</f>
        <v>01100</v>
      </c>
      <c r="C1127" t="str">
        <f>"1930"</f>
        <v>1930</v>
      </c>
      <c r="D1127" t="str">
        <f>"25172"</f>
        <v>25172</v>
      </c>
      <c r="E1127" t="s">
        <v>829</v>
      </c>
      <c r="F1127" t="s">
        <v>644</v>
      </c>
      <c r="G1127" t="str">
        <f>"GR0025172"</f>
        <v>GR0025172</v>
      </c>
      <c r="H1127" t="str">
        <f>" 10"</f>
        <v xml:space="preserve"> 10</v>
      </c>
      <c r="I1127">
        <v>0.01</v>
      </c>
      <c r="J1127">
        <v>500</v>
      </c>
      <c r="K1127" t="s">
        <v>646</v>
      </c>
      <c r="L1127" t="s">
        <v>42</v>
      </c>
      <c r="O1127" t="s">
        <v>42</v>
      </c>
      <c r="P1127" t="s">
        <v>24</v>
      </c>
      <c r="Q1127" t="s">
        <v>24</v>
      </c>
      <c r="R1127" t="s">
        <v>646</v>
      </c>
    </row>
    <row r="1128" spans="1:18" x14ac:dyDescent="0.25">
      <c r="A1128" t="str">
        <f>"25172"</f>
        <v>25172</v>
      </c>
      <c r="B1128" t="str">
        <f>"01100"</f>
        <v>01100</v>
      </c>
      <c r="C1128" t="str">
        <f>"1930"</f>
        <v>1930</v>
      </c>
      <c r="D1128" t="str">
        <f>"25172"</f>
        <v>25172</v>
      </c>
      <c r="E1128" t="s">
        <v>829</v>
      </c>
      <c r="F1128" t="s">
        <v>644</v>
      </c>
      <c r="G1128" t="str">
        <f>"GR0025172"</f>
        <v>GR0025172</v>
      </c>
      <c r="H1128" t="str">
        <f>" 20"</f>
        <v xml:space="preserve"> 20</v>
      </c>
      <c r="I1128">
        <v>500.01</v>
      </c>
      <c r="J1128">
        <v>9999999.9900000002</v>
      </c>
      <c r="K1128" t="s">
        <v>42</v>
      </c>
      <c r="L1128" t="s">
        <v>645</v>
      </c>
      <c r="M1128" t="s">
        <v>40</v>
      </c>
      <c r="O1128" t="s">
        <v>42</v>
      </c>
      <c r="P1128" t="s">
        <v>24</v>
      </c>
      <c r="Q1128" t="s">
        <v>24</v>
      </c>
      <c r="R1128" t="s">
        <v>646</v>
      </c>
    </row>
    <row r="1129" spans="1:18" x14ac:dyDescent="0.25">
      <c r="A1129" t="str">
        <f>"25175"</f>
        <v>25175</v>
      </c>
      <c r="B1129" t="str">
        <f>"01100"</f>
        <v>01100</v>
      </c>
      <c r="C1129" t="str">
        <f>"1930"</f>
        <v>1930</v>
      </c>
      <c r="D1129" t="str">
        <f>"25175"</f>
        <v>25175</v>
      </c>
      <c r="E1129" t="s">
        <v>834</v>
      </c>
      <c r="F1129" t="s">
        <v>644</v>
      </c>
      <c r="G1129" t="str">
        <f>"GR0025175"</f>
        <v>GR0025175</v>
      </c>
      <c r="H1129" t="str">
        <f>" 10"</f>
        <v xml:space="preserve"> 10</v>
      </c>
      <c r="I1129">
        <v>0.01</v>
      </c>
      <c r="J1129">
        <v>500</v>
      </c>
      <c r="K1129" t="s">
        <v>646</v>
      </c>
      <c r="L1129" t="s">
        <v>42</v>
      </c>
      <c r="O1129" t="s">
        <v>42</v>
      </c>
      <c r="P1129" t="s">
        <v>24</v>
      </c>
      <c r="Q1129" t="s">
        <v>24</v>
      </c>
      <c r="R1129" t="s">
        <v>646</v>
      </c>
    </row>
    <row r="1130" spans="1:18" x14ac:dyDescent="0.25">
      <c r="A1130" t="str">
        <f>"25175"</f>
        <v>25175</v>
      </c>
      <c r="B1130" t="str">
        <f>"01100"</f>
        <v>01100</v>
      </c>
      <c r="C1130" t="str">
        <f>"1930"</f>
        <v>1930</v>
      </c>
      <c r="D1130" t="str">
        <f>"25175"</f>
        <v>25175</v>
      </c>
      <c r="E1130" t="s">
        <v>834</v>
      </c>
      <c r="F1130" t="s">
        <v>644</v>
      </c>
      <c r="G1130" t="str">
        <f>"GR0025175"</f>
        <v>GR0025175</v>
      </c>
      <c r="H1130" t="str">
        <f>" 20"</f>
        <v xml:space="preserve"> 20</v>
      </c>
      <c r="I1130">
        <v>500.01</v>
      </c>
      <c r="J1130">
        <v>9999999.9900000002</v>
      </c>
      <c r="K1130" t="s">
        <v>42</v>
      </c>
      <c r="L1130" t="s">
        <v>645</v>
      </c>
      <c r="M1130" t="s">
        <v>40</v>
      </c>
      <c r="O1130" t="s">
        <v>42</v>
      </c>
      <c r="P1130" t="s">
        <v>24</v>
      </c>
      <c r="Q1130" t="s">
        <v>24</v>
      </c>
      <c r="R1130" t="s">
        <v>646</v>
      </c>
    </row>
    <row r="1131" spans="1:18" x14ac:dyDescent="0.25">
      <c r="A1131" t="str">
        <f>"25180"</f>
        <v>25180</v>
      </c>
      <c r="B1131" t="str">
        <f>"01695"</f>
        <v>01695</v>
      </c>
      <c r="C1131" t="str">
        <f>"1600"</f>
        <v>1600</v>
      </c>
      <c r="D1131" t="str">
        <f>"25180"</f>
        <v>25180</v>
      </c>
      <c r="E1131" t="s">
        <v>839</v>
      </c>
      <c r="F1131" t="s">
        <v>149</v>
      </c>
      <c r="G1131" t="str">
        <f>"GR0025180"</f>
        <v>GR0025180</v>
      </c>
      <c r="H1131" t="str">
        <f>" 00"</f>
        <v xml:space="preserve"> 00</v>
      </c>
      <c r="I1131">
        <v>0.01</v>
      </c>
      <c r="J1131">
        <v>9999999.9900000002</v>
      </c>
      <c r="K1131" t="s">
        <v>140</v>
      </c>
      <c r="L1131" t="s">
        <v>150</v>
      </c>
      <c r="O1131" t="s">
        <v>150</v>
      </c>
      <c r="P1131" t="s">
        <v>24</v>
      </c>
      <c r="Q1131" t="s">
        <v>24</v>
      </c>
      <c r="R1131" t="s">
        <v>139</v>
      </c>
    </row>
    <row r="1132" spans="1:18" x14ac:dyDescent="0.25">
      <c r="A1132" t="str">
        <f>"25184"</f>
        <v>25184</v>
      </c>
      <c r="B1132" t="str">
        <f>"01660"</f>
        <v>01660</v>
      </c>
      <c r="C1132" t="str">
        <f>"1800"</f>
        <v>1800</v>
      </c>
      <c r="D1132" t="str">
        <f>""</f>
        <v/>
      </c>
      <c r="E1132" t="s">
        <v>843</v>
      </c>
      <c r="F1132" t="s">
        <v>138</v>
      </c>
      <c r="G1132" t="str">
        <f>"GR0025160"</f>
        <v>GR0025160</v>
      </c>
      <c r="H1132" t="str">
        <f>" 00"</f>
        <v xml:space="preserve"> 00</v>
      </c>
      <c r="I1132">
        <v>0.01</v>
      </c>
      <c r="J1132">
        <v>9999999.9900000002</v>
      </c>
      <c r="K1132" t="s">
        <v>140</v>
      </c>
      <c r="L1132" t="s">
        <v>142</v>
      </c>
      <c r="O1132" t="s">
        <v>140</v>
      </c>
      <c r="P1132" t="s">
        <v>24</v>
      </c>
      <c r="Q1132" t="s">
        <v>24</v>
      </c>
      <c r="R1132" t="s">
        <v>139</v>
      </c>
    </row>
    <row r="1133" spans="1:18" x14ac:dyDescent="0.25">
      <c r="A1133" t="str">
        <f>"25185"</f>
        <v>25185</v>
      </c>
      <c r="B1133" t="str">
        <f>"01100"</f>
        <v>01100</v>
      </c>
      <c r="C1133" t="str">
        <f>"1930"</f>
        <v>1930</v>
      </c>
      <c r="D1133" t="str">
        <f>"25185"</f>
        <v>25185</v>
      </c>
      <c r="E1133" t="s">
        <v>844</v>
      </c>
      <c r="F1133" t="s">
        <v>644</v>
      </c>
      <c r="G1133" t="str">
        <f>"GR0025185"</f>
        <v>GR0025185</v>
      </c>
      <c r="H1133" t="str">
        <f>" 10"</f>
        <v xml:space="preserve"> 10</v>
      </c>
      <c r="I1133">
        <v>0.01</v>
      </c>
      <c r="J1133">
        <v>500</v>
      </c>
      <c r="K1133" t="s">
        <v>646</v>
      </c>
      <c r="L1133" t="s">
        <v>42</v>
      </c>
      <c r="O1133" t="s">
        <v>645</v>
      </c>
      <c r="P1133" t="s">
        <v>24</v>
      </c>
      <c r="Q1133" t="s">
        <v>24</v>
      </c>
      <c r="R1133" t="s">
        <v>646</v>
      </c>
    </row>
    <row r="1134" spans="1:18" x14ac:dyDescent="0.25">
      <c r="A1134" t="str">
        <f>"25185"</f>
        <v>25185</v>
      </c>
      <c r="B1134" t="str">
        <f>"01100"</f>
        <v>01100</v>
      </c>
      <c r="C1134" t="str">
        <f>"1930"</f>
        <v>1930</v>
      </c>
      <c r="D1134" t="str">
        <f>"25185"</f>
        <v>25185</v>
      </c>
      <c r="E1134" t="s">
        <v>844</v>
      </c>
      <c r="F1134" t="s">
        <v>644</v>
      </c>
      <c r="G1134" t="str">
        <f>"GR0025185"</f>
        <v>GR0025185</v>
      </c>
      <c r="H1134" t="str">
        <f>" 20"</f>
        <v xml:space="preserve"> 20</v>
      </c>
      <c r="I1134">
        <v>500.01</v>
      </c>
      <c r="J1134">
        <v>9999999.9900000002</v>
      </c>
      <c r="K1134" t="s">
        <v>42</v>
      </c>
      <c r="L1134" t="s">
        <v>645</v>
      </c>
      <c r="M1134" t="s">
        <v>40</v>
      </c>
      <c r="O1134" t="s">
        <v>645</v>
      </c>
      <c r="P1134" t="s">
        <v>24</v>
      </c>
      <c r="Q1134" t="s">
        <v>24</v>
      </c>
      <c r="R1134" t="s">
        <v>646</v>
      </c>
    </row>
    <row r="1135" spans="1:18" x14ac:dyDescent="0.25">
      <c r="A1135" t="str">
        <f>"26047"</f>
        <v>26047</v>
      </c>
      <c r="B1135" t="str">
        <f>"05160"</f>
        <v>05160</v>
      </c>
      <c r="C1135" t="str">
        <f>"1800"</f>
        <v>1800</v>
      </c>
      <c r="D1135" t="str">
        <f>"26047"</f>
        <v>26047</v>
      </c>
      <c r="E1135" t="s">
        <v>846</v>
      </c>
      <c r="F1135" t="s">
        <v>379</v>
      </c>
      <c r="G1135" t="str">
        <f>"GR0026047"</f>
        <v>GR0026047</v>
      </c>
      <c r="H1135" t="str">
        <f>" 00"</f>
        <v xml:space="preserve"> 00</v>
      </c>
      <c r="I1135">
        <v>0.01</v>
      </c>
      <c r="J1135">
        <v>9999999.9900000002</v>
      </c>
      <c r="K1135" t="s">
        <v>335</v>
      </c>
      <c r="L1135" t="s">
        <v>336</v>
      </c>
      <c r="M1135" t="s">
        <v>368</v>
      </c>
      <c r="O1135" t="s">
        <v>335</v>
      </c>
      <c r="P1135" t="s">
        <v>24</v>
      </c>
      <c r="Q1135" t="s">
        <v>24</v>
      </c>
      <c r="R1135" t="s">
        <v>335</v>
      </c>
    </row>
    <row r="1136" spans="1:18" x14ac:dyDescent="0.25">
      <c r="A1136" t="str">
        <f>"31205"</f>
        <v>31205</v>
      </c>
      <c r="B1136" t="str">
        <f>"03000"</f>
        <v>03000</v>
      </c>
      <c r="C1136" t="str">
        <f>"1930"</f>
        <v>1930</v>
      </c>
      <c r="D1136" t="str">
        <f>"31205"</f>
        <v>31205</v>
      </c>
      <c r="E1136" t="s">
        <v>868</v>
      </c>
      <c r="F1136" t="s">
        <v>216</v>
      </c>
      <c r="G1136" t="str">
        <f>""</f>
        <v/>
      </c>
      <c r="H1136" t="str">
        <f>" 00"</f>
        <v xml:space="preserve"> 00</v>
      </c>
      <c r="I1136">
        <v>0.01</v>
      </c>
      <c r="J1136">
        <v>9999999.9900000002</v>
      </c>
      <c r="K1136" t="s">
        <v>31</v>
      </c>
      <c r="L1136" t="s">
        <v>217</v>
      </c>
      <c r="P1136" t="s">
        <v>24</v>
      </c>
      <c r="Q1136" t="s">
        <v>24</v>
      </c>
      <c r="R1136" t="s">
        <v>31</v>
      </c>
    </row>
    <row r="1137" spans="1:18" x14ac:dyDescent="0.25">
      <c r="A1137" t="str">
        <f>"32105"</f>
        <v>32105</v>
      </c>
      <c r="B1137" t="str">
        <f>"03000"</f>
        <v>03000</v>
      </c>
      <c r="C1137" t="str">
        <f>"1930"</f>
        <v>1930</v>
      </c>
      <c r="D1137" t="str">
        <f>"03000B"</f>
        <v>03000B</v>
      </c>
      <c r="E1137" t="s">
        <v>871</v>
      </c>
      <c r="F1137" t="s">
        <v>216</v>
      </c>
      <c r="G1137" t="str">
        <f>""</f>
        <v/>
      </c>
      <c r="H1137" t="str">
        <f>" 00"</f>
        <v xml:space="preserve"> 00</v>
      </c>
      <c r="I1137">
        <v>0.01</v>
      </c>
      <c r="J1137">
        <v>9999999.9900000002</v>
      </c>
      <c r="K1137" t="s">
        <v>31</v>
      </c>
      <c r="L1137" t="s">
        <v>188</v>
      </c>
      <c r="M1137" t="s">
        <v>208</v>
      </c>
      <c r="N1137" t="s">
        <v>209</v>
      </c>
      <c r="P1137" t="s">
        <v>24</v>
      </c>
      <c r="Q1137" t="s">
        <v>24</v>
      </c>
      <c r="R1137" t="s">
        <v>31</v>
      </c>
    </row>
    <row r="1138" spans="1:18" x14ac:dyDescent="0.25">
      <c r="A1138" t="str">
        <f>"33005"</f>
        <v>33005</v>
      </c>
      <c r="B1138" t="str">
        <f>"01150"</f>
        <v>01150</v>
      </c>
      <c r="C1138" t="str">
        <f>"1930"</f>
        <v>1930</v>
      </c>
      <c r="D1138" t="str">
        <f>"01150A"</f>
        <v>01150A</v>
      </c>
      <c r="E1138" t="s">
        <v>873</v>
      </c>
      <c r="F1138" t="s">
        <v>874</v>
      </c>
      <c r="G1138" t="str">
        <f>""</f>
        <v/>
      </c>
      <c r="H1138" t="str">
        <f>" 10"</f>
        <v xml:space="preserve"> 10</v>
      </c>
      <c r="I1138">
        <v>0.01</v>
      </c>
      <c r="J1138">
        <v>500</v>
      </c>
      <c r="K1138" t="s">
        <v>645</v>
      </c>
      <c r="L1138" t="s">
        <v>42</v>
      </c>
      <c r="M1138" t="s">
        <v>40</v>
      </c>
      <c r="N1138" t="s">
        <v>646</v>
      </c>
      <c r="P1138" t="s">
        <v>24</v>
      </c>
      <c r="Q1138" t="s">
        <v>24</v>
      </c>
      <c r="R1138" t="s">
        <v>646</v>
      </c>
    </row>
    <row r="1139" spans="1:18" x14ac:dyDescent="0.25">
      <c r="A1139" t="str">
        <f>"33005"</f>
        <v>33005</v>
      </c>
      <c r="B1139" t="str">
        <f>"01150"</f>
        <v>01150</v>
      </c>
      <c r="C1139" t="str">
        <f>"1930"</f>
        <v>1930</v>
      </c>
      <c r="D1139" t="str">
        <f>"01150A"</f>
        <v>01150A</v>
      </c>
      <c r="E1139" t="s">
        <v>873</v>
      </c>
      <c r="F1139" t="s">
        <v>874</v>
      </c>
      <c r="G1139" t="str">
        <f>""</f>
        <v/>
      </c>
      <c r="H1139" t="str">
        <f>" 20"</f>
        <v xml:space="preserve"> 20</v>
      </c>
      <c r="I1139">
        <v>500.01</v>
      </c>
      <c r="J1139">
        <v>9999999.9900000002</v>
      </c>
      <c r="K1139" t="s">
        <v>645</v>
      </c>
      <c r="L1139" t="s">
        <v>42</v>
      </c>
      <c r="M1139" t="s">
        <v>40</v>
      </c>
      <c r="P1139" t="s">
        <v>24</v>
      </c>
      <c r="Q1139" t="s">
        <v>24</v>
      </c>
      <c r="R1139" t="s">
        <v>646</v>
      </c>
    </row>
    <row r="1140" spans="1:18" x14ac:dyDescent="0.25">
      <c r="A1140" t="str">
        <f>"33005"</f>
        <v>33005</v>
      </c>
      <c r="B1140" t="str">
        <f>"01151"</f>
        <v>01151</v>
      </c>
      <c r="C1140" t="str">
        <f>"1930"</f>
        <v>1930</v>
      </c>
      <c r="D1140" t="str">
        <f>"01151"</f>
        <v>01151</v>
      </c>
      <c r="E1140" t="s">
        <v>873</v>
      </c>
      <c r="F1140" t="s">
        <v>875</v>
      </c>
      <c r="G1140" t="str">
        <f>""</f>
        <v/>
      </c>
      <c r="H1140" t="str">
        <f>" 10"</f>
        <v xml:space="preserve"> 10</v>
      </c>
      <c r="I1140">
        <v>0.01</v>
      </c>
      <c r="J1140">
        <v>500</v>
      </c>
      <c r="K1140" t="s">
        <v>645</v>
      </c>
      <c r="L1140" t="s">
        <v>42</v>
      </c>
      <c r="M1140" t="s">
        <v>40</v>
      </c>
      <c r="N1140" t="s">
        <v>646</v>
      </c>
      <c r="P1140" t="s">
        <v>24</v>
      </c>
      <c r="Q1140" t="s">
        <v>24</v>
      </c>
      <c r="R1140" t="s">
        <v>646</v>
      </c>
    </row>
    <row r="1141" spans="1:18" x14ac:dyDescent="0.25">
      <c r="A1141" t="str">
        <f>"33005"</f>
        <v>33005</v>
      </c>
      <c r="B1141" t="str">
        <f>"01151"</f>
        <v>01151</v>
      </c>
      <c r="C1141" t="str">
        <f>"1930"</f>
        <v>1930</v>
      </c>
      <c r="D1141" t="str">
        <f>"01151"</f>
        <v>01151</v>
      </c>
      <c r="E1141" t="s">
        <v>873</v>
      </c>
      <c r="F1141" t="s">
        <v>875</v>
      </c>
      <c r="G1141" t="str">
        <f>""</f>
        <v/>
      </c>
      <c r="H1141" t="str">
        <f>" 20"</f>
        <v xml:space="preserve"> 20</v>
      </c>
      <c r="I1141">
        <v>500.01</v>
      </c>
      <c r="J1141">
        <v>9999999.9900000002</v>
      </c>
      <c r="K1141" t="s">
        <v>645</v>
      </c>
      <c r="L1141" t="s">
        <v>42</v>
      </c>
      <c r="M1141" t="s">
        <v>40</v>
      </c>
      <c r="P1141" t="s">
        <v>24</v>
      </c>
      <c r="Q1141" t="s">
        <v>24</v>
      </c>
      <c r="R1141" t="s">
        <v>646</v>
      </c>
    </row>
    <row r="1142" spans="1:18" x14ac:dyDescent="0.25">
      <c r="A1142" t="str">
        <f>"33005"</f>
        <v>33005</v>
      </c>
      <c r="B1142" t="str">
        <f>"01152"</f>
        <v>01152</v>
      </c>
      <c r="C1142" t="str">
        <f>"1930"</f>
        <v>1930</v>
      </c>
      <c r="D1142" t="str">
        <f>"01152"</f>
        <v>01152</v>
      </c>
      <c r="E1142" t="s">
        <v>873</v>
      </c>
      <c r="F1142" t="s">
        <v>876</v>
      </c>
      <c r="G1142" t="str">
        <f>""</f>
        <v/>
      </c>
      <c r="H1142" t="str">
        <f>" 10"</f>
        <v xml:space="preserve"> 10</v>
      </c>
      <c r="I1142">
        <v>0.01</v>
      </c>
      <c r="J1142">
        <v>500</v>
      </c>
      <c r="K1142" t="s">
        <v>645</v>
      </c>
      <c r="L1142" t="s">
        <v>42</v>
      </c>
      <c r="M1142" t="s">
        <v>40</v>
      </c>
      <c r="N1142" t="s">
        <v>646</v>
      </c>
      <c r="P1142" t="s">
        <v>24</v>
      </c>
      <c r="Q1142" t="s">
        <v>24</v>
      </c>
      <c r="R1142" t="s">
        <v>646</v>
      </c>
    </row>
    <row r="1143" spans="1:18" x14ac:dyDescent="0.25">
      <c r="A1143" t="str">
        <f>"33005"</f>
        <v>33005</v>
      </c>
      <c r="B1143" t="str">
        <f>"01152"</f>
        <v>01152</v>
      </c>
      <c r="C1143" t="str">
        <f>"1930"</f>
        <v>1930</v>
      </c>
      <c r="D1143" t="str">
        <f>"01152"</f>
        <v>01152</v>
      </c>
      <c r="E1143" t="s">
        <v>873</v>
      </c>
      <c r="F1143" t="s">
        <v>876</v>
      </c>
      <c r="G1143" t="str">
        <f>""</f>
        <v/>
      </c>
      <c r="H1143" t="str">
        <f>" 20"</f>
        <v xml:space="preserve"> 20</v>
      </c>
      <c r="I1143">
        <v>500.01</v>
      </c>
      <c r="J1143">
        <v>9999999.9900000002</v>
      </c>
      <c r="K1143" t="s">
        <v>645</v>
      </c>
      <c r="L1143" t="s">
        <v>42</v>
      </c>
      <c r="M1143" t="s">
        <v>40</v>
      </c>
      <c r="P1143" t="s">
        <v>24</v>
      </c>
      <c r="Q1143" t="s">
        <v>24</v>
      </c>
      <c r="R1143" t="s">
        <v>646</v>
      </c>
    </row>
    <row r="1144" spans="1:18" x14ac:dyDescent="0.25">
      <c r="A1144" t="str">
        <f>"33005"</f>
        <v>33005</v>
      </c>
      <c r="B1144" t="str">
        <f>"01154"</f>
        <v>01154</v>
      </c>
      <c r="C1144" t="str">
        <f>"1930"</f>
        <v>1930</v>
      </c>
      <c r="D1144" t="str">
        <f>"01154"</f>
        <v>01154</v>
      </c>
      <c r="E1144" t="s">
        <v>873</v>
      </c>
      <c r="F1144" t="s">
        <v>877</v>
      </c>
      <c r="G1144" t="str">
        <f>""</f>
        <v/>
      </c>
      <c r="H1144" t="str">
        <f>" 10"</f>
        <v xml:space="preserve"> 10</v>
      </c>
      <c r="I1144">
        <v>0.01</v>
      </c>
      <c r="J1144">
        <v>500</v>
      </c>
      <c r="K1144" t="s">
        <v>645</v>
      </c>
      <c r="L1144" t="s">
        <v>42</v>
      </c>
      <c r="M1144" t="s">
        <v>40</v>
      </c>
      <c r="N1144" t="s">
        <v>646</v>
      </c>
      <c r="P1144" t="s">
        <v>24</v>
      </c>
      <c r="Q1144" t="s">
        <v>24</v>
      </c>
      <c r="R1144" t="s">
        <v>646</v>
      </c>
    </row>
    <row r="1145" spans="1:18" x14ac:dyDescent="0.25">
      <c r="A1145" t="str">
        <f>"33005"</f>
        <v>33005</v>
      </c>
      <c r="B1145" t="str">
        <f>"01154"</f>
        <v>01154</v>
      </c>
      <c r="C1145" t="str">
        <f>"1930"</f>
        <v>1930</v>
      </c>
      <c r="D1145" t="str">
        <f>"01154"</f>
        <v>01154</v>
      </c>
      <c r="E1145" t="s">
        <v>873</v>
      </c>
      <c r="F1145" t="s">
        <v>877</v>
      </c>
      <c r="G1145" t="str">
        <f>""</f>
        <v/>
      </c>
      <c r="H1145" t="str">
        <f>" 20"</f>
        <v xml:space="preserve"> 20</v>
      </c>
      <c r="I1145">
        <v>500.01</v>
      </c>
      <c r="J1145">
        <v>9999999.9900000002</v>
      </c>
      <c r="K1145" t="s">
        <v>645</v>
      </c>
      <c r="L1145" t="s">
        <v>42</v>
      </c>
      <c r="M1145" t="s">
        <v>40</v>
      </c>
      <c r="P1145" t="s">
        <v>24</v>
      </c>
      <c r="Q1145" t="s">
        <v>24</v>
      </c>
      <c r="R1145" t="s">
        <v>646</v>
      </c>
    </row>
    <row r="1146" spans="1:18" x14ac:dyDescent="0.25">
      <c r="A1146" t="str">
        <f>"33010"</f>
        <v>33010</v>
      </c>
      <c r="B1146" t="str">
        <f>"01150"</f>
        <v>01150</v>
      </c>
      <c r="C1146" t="str">
        <f>"1930"</f>
        <v>1930</v>
      </c>
      <c r="D1146" t="str">
        <f>"01150B"</f>
        <v>01150B</v>
      </c>
      <c r="E1146" t="s">
        <v>878</v>
      </c>
      <c r="F1146" t="s">
        <v>874</v>
      </c>
      <c r="G1146" t="str">
        <f>""</f>
        <v/>
      </c>
      <c r="H1146" t="str">
        <f>" 10"</f>
        <v xml:space="preserve"> 10</v>
      </c>
      <c r="I1146">
        <v>0.01</v>
      </c>
      <c r="J1146">
        <v>500</v>
      </c>
      <c r="K1146" t="s">
        <v>645</v>
      </c>
      <c r="L1146" t="s">
        <v>42</v>
      </c>
      <c r="M1146" t="s">
        <v>40</v>
      </c>
      <c r="N1146" t="s">
        <v>646</v>
      </c>
      <c r="P1146" t="s">
        <v>24</v>
      </c>
      <c r="Q1146" t="s">
        <v>24</v>
      </c>
      <c r="R1146" t="s">
        <v>646</v>
      </c>
    </row>
    <row r="1147" spans="1:18" x14ac:dyDescent="0.25">
      <c r="A1147" t="str">
        <f>"33010"</f>
        <v>33010</v>
      </c>
      <c r="B1147" t="str">
        <f>"01150"</f>
        <v>01150</v>
      </c>
      <c r="C1147" t="str">
        <f>"1930"</f>
        <v>1930</v>
      </c>
      <c r="D1147" t="str">
        <f>"01150B"</f>
        <v>01150B</v>
      </c>
      <c r="E1147" t="s">
        <v>878</v>
      </c>
      <c r="F1147" t="s">
        <v>874</v>
      </c>
      <c r="G1147" t="str">
        <f>""</f>
        <v/>
      </c>
      <c r="H1147" t="str">
        <f>" 20"</f>
        <v xml:space="preserve"> 20</v>
      </c>
      <c r="I1147">
        <v>500.01</v>
      </c>
      <c r="J1147">
        <v>9999999.9900000002</v>
      </c>
      <c r="K1147" t="s">
        <v>645</v>
      </c>
      <c r="L1147" t="s">
        <v>42</v>
      </c>
      <c r="M1147" t="s">
        <v>40</v>
      </c>
      <c r="P1147" t="s">
        <v>24</v>
      </c>
      <c r="Q1147" t="s">
        <v>24</v>
      </c>
      <c r="R1147" t="s">
        <v>646</v>
      </c>
    </row>
    <row r="1148" spans="1:18" x14ac:dyDescent="0.25">
      <c r="A1148" t="str">
        <f>"33105"</f>
        <v>33105</v>
      </c>
      <c r="B1148" t="str">
        <f>"01100"</f>
        <v>01100</v>
      </c>
      <c r="C1148" t="str">
        <f>"1930"</f>
        <v>1930</v>
      </c>
      <c r="D1148" t="str">
        <f>"01100"</f>
        <v>01100</v>
      </c>
      <c r="E1148" t="s">
        <v>644</v>
      </c>
      <c r="F1148" t="s">
        <v>644</v>
      </c>
      <c r="G1148" t="str">
        <f>""</f>
        <v/>
      </c>
      <c r="H1148" t="str">
        <f>" 10"</f>
        <v xml:space="preserve"> 10</v>
      </c>
      <c r="I1148">
        <v>0.01</v>
      </c>
      <c r="J1148">
        <v>500</v>
      </c>
      <c r="K1148" t="s">
        <v>645</v>
      </c>
      <c r="L1148" t="s">
        <v>42</v>
      </c>
      <c r="M1148" t="s">
        <v>40</v>
      </c>
      <c r="N1148" t="s">
        <v>646</v>
      </c>
      <c r="P1148" t="s">
        <v>24</v>
      </c>
      <c r="Q1148" t="s">
        <v>24</v>
      </c>
      <c r="R1148" t="s">
        <v>646</v>
      </c>
    </row>
    <row r="1149" spans="1:18" x14ac:dyDescent="0.25">
      <c r="A1149" t="str">
        <f>"33105"</f>
        <v>33105</v>
      </c>
      <c r="B1149" t="str">
        <f>"01100"</f>
        <v>01100</v>
      </c>
      <c r="C1149" t="str">
        <f>"1930"</f>
        <v>1930</v>
      </c>
      <c r="D1149" t="str">
        <f>"01100"</f>
        <v>01100</v>
      </c>
      <c r="E1149" t="s">
        <v>644</v>
      </c>
      <c r="F1149" t="s">
        <v>644</v>
      </c>
      <c r="G1149" t="str">
        <f>""</f>
        <v/>
      </c>
      <c r="H1149" t="str">
        <f>" 20"</f>
        <v xml:space="preserve"> 20</v>
      </c>
      <c r="I1149">
        <v>500.01</v>
      </c>
      <c r="J1149">
        <v>9999999.9900000002</v>
      </c>
      <c r="K1149" t="s">
        <v>645</v>
      </c>
      <c r="L1149" t="s">
        <v>42</v>
      </c>
      <c r="M1149" t="s">
        <v>40</v>
      </c>
      <c r="N1149" t="s">
        <v>41</v>
      </c>
      <c r="P1149" t="s">
        <v>24</v>
      </c>
      <c r="Q1149" t="s">
        <v>24</v>
      </c>
      <c r="R1149" t="s">
        <v>646</v>
      </c>
    </row>
    <row r="1150" spans="1:18" x14ac:dyDescent="0.25">
      <c r="A1150" t="str">
        <f>"33105"</f>
        <v>33105</v>
      </c>
      <c r="B1150" t="str">
        <f>"01110"</f>
        <v>01110</v>
      </c>
      <c r="C1150" t="str">
        <f>"1930"</f>
        <v>1930</v>
      </c>
      <c r="D1150" t="str">
        <f>"01110"</f>
        <v>01110</v>
      </c>
      <c r="E1150" t="s">
        <v>644</v>
      </c>
      <c r="F1150" t="s">
        <v>879</v>
      </c>
      <c r="G1150" t="str">
        <f>""</f>
        <v/>
      </c>
      <c r="H1150" t="str">
        <f>" 10"</f>
        <v xml:space="preserve"> 10</v>
      </c>
      <c r="I1150">
        <v>0.01</v>
      </c>
      <c r="J1150">
        <v>500</v>
      </c>
      <c r="K1150" t="s">
        <v>646</v>
      </c>
      <c r="L1150" t="s">
        <v>880</v>
      </c>
      <c r="M1150" t="s">
        <v>42</v>
      </c>
      <c r="N1150" t="s">
        <v>645</v>
      </c>
      <c r="P1150" t="s">
        <v>24</v>
      </c>
      <c r="Q1150" t="s">
        <v>24</v>
      </c>
      <c r="R1150" t="s">
        <v>646</v>
      </c>
    </row>
    <row r="1151" spans="1:18" x14ac:dyDescent="0.25">
      <c r="A1151" t="str">
        <f>"33105"</f>
        <v>33105</v>
      </c>
      <c r="B1151" t="str">
        <f>"01110"</f>
        <v>01110</v>
      </c>
      <c r="C1151" t="str">
        <f>"1930"</f>
        <v>1930</v>
      </c>
      <c r="D1151" t="str">
        <f>"01110"</f>
        <v>01110</v>
      </c>
      <c r="E1151" t="s">
        <v>644</v>
      </c>
      <c r="F1151" t="s">
        <v>879</v>
      </c>
      <c r="G1151" t="str">
        <f>""</f>
        <v/>
      </c>
      <c r="H1151" t="str">
        <f>" 20"</f>
        <v xml:space="preserve"> 20</v>
      </c>
      <c r="I1151">
        <v>500.01</v>
      </c>
      <c r="J1151">
        <v>9999999.9900000002</v>
      </c>
      <c r="K1151" t="s">
        <v>880</v>
      </c>
      <c r="L1151" t="s">
        <v>42</v>
      </c>
      <c r="M1151" t="s">
        <v>40</v>
      </c>
      <c r="N1151" t="s">
        <v>645</v>
      </c>
      <c r="P1151" t="s">
        <v>24</v>
      </c>
      <c r="Q1151" t="s">
        <v>24</v>
      </c>
      <c r="R1151" t="s">
        <v>646</v>
      </c>
    </row>
    <row r="1152" spans="1:18" x14ac:dyDescent="0.25">
      <c r="A1152" t="str">
        <f>"35025"</f>
        <v>35025</v>
      </c>
      <c r="B1152" t="str">
        <f>"01100"</f>
        <v>01100</v>
      </c>
      <c r="C1152" t="str">
        <f>"1930"</f>
        <v>1930</v>
      </c>
      <c r="D1152" t="str">
        <f>"35025"</f>
        <v>35025</v>
      </c>
      <c r="E1152" t="s">
        <v>888</v>
      </c>
      <c r="F1152" t="s">
        <v>644</v>
      </c>
      <c r="G1152" t="str">
        <f>""</f>
        <v/>
      </c>
      <c r="H1152" t="str">
        <f>" 10"</f>
        <v xml:space="preserve"> 10</v>
      </c>
      <c r="I1152">
        <v>0.01</v>
      </c>
      <c r="J1152">
        <v>500</v>
      </c>
      <c r="K1152" t="s">
        <v>645</v>
      </c>
      <c r="L1152" t="s">
        <v>42</v>
      </c>
      <c r="M1152" t="s">
        <v>40</v>
      </c>
      <c r="N1152" t="s">
        <v>646</v>
      </c>
      <c r="P1152" t="s">
        <v>24</v>
      </c>
      <c r="Q1152" t="s">
        <v>24</v>
      </c>
      <c r="R1152" t="s">
        <v>646</v>
      </c>
    </row>
    <row r="1153" spans="1:18" x14ac:dyDescent="0.25">
      <c r="A1153" t="str">
        <f>"35025"</f>
        <v>35025</v>
      </c>
      <c r="B1153" t="str">
        <f>"01100"</f>
        <v>01100</v>
      </c>
      <c r="C1153" t="str">
        <f>"1930"</f>
        <v>1930</v>
      </c>
      <c r="D1153" t="str">
        <f>"35025"</f>
        <v>35025</v>
      </c>
      <c r="E1153" t="s">
        <v>888</v>
      </c>
      <c r="F1153" t="s">
        <v>644</v>
      </c>
      <c r="G1153" t="str">
        <f>""</f>
        <v/>
      </c>
      <c r="H1153" t="str">
        <f>" 20"</f>
        <v xml:space="preserve"> 20</v>
      </c>
      <c r="I1153">
        <v>500.01</v>
      </c>
      <c r="J1153">
        <v>9999999.9900000002</v>
      </c>
      <c r="K1153" t="s">
        <v>645</v>
      </c>
      <c r="L1153" t="s">
        <v>42</v>
      </c>
      <c r="M1153" t="s">
        <v>40</v>
      </c>
      <c r="P1153" t="s">
        <v>24</v>
      </c>
      <c r="Q1153" t="s">
        <v>24</v>
      </c>
      <c r="R1153" t="s">
        <v>646</v>
      </c>
    </row>
    <row r="1154" spans="1:18" x14ac:dyDescent="0.25">
      <c r="A1154" t="str">
        <f>"85014"</f>
        <v>85014</v>
      </c>
      <c r="B1154" t="str">
        <f>"07030"</f>
        <v>07030</v>
      </c>
      <c r="C1154" t="str">
        <f>"8000"</f>
        <v>8000</v>
      </c>
      <c r="D1154" t="str">
        <f>"85014"</f>
        <v>85014</v>
      </c>
      <c r="E1154" t="s">
        <v>1124</v>
      </c>
      <c r="F1154" t="s">
        <v>1121</v>
      </c>
      <c r="G1154" t="str">
        <f>""</f>
        <v/>
      </c>
      <c r="H1154" t="str">
        <f>" 00"</f>
        <v xml:space="preserve"> 00</v>
      </c>
      <c r="I1154">
        <v>0.01</v>
      </c>
      <c r="J1154">
        <v>9999999.9900000002</v>
      </c>
      <c r="K1154" t="s">
        <v>154</v>
      </c>
      <c r="L1154" t="s">
        <v>343</v>
      </c>
      <c r="M1154" t="s">
        <v>344</v>
      </c>
      <c r="P1154" t="s">
        <v>24</v>
      </c>
      <c r="Q1154" t="s">
        <v>24</v>
      </c>
      <c r="R1154" t="s">
        <v>1103</v>
      </c>
    </row>
    <row r="1155" spans="1:18" x14ac:dyDescent="0.25">
      <c r="A1155" t="str">
        <f>"85026"</f>
        <v>85026</v>
      </c>
      <c r="B1155" t="str">
        <f>"07030"</f>
        <v>07030</v>
      </c>
      <c r="C1155" t="str">
        <f>"8000"</f>
        <v>8000</v>
      </c>
      <c r="D1155" t="str">
        <f>"85026"</f>
        <v>85026</v>
      </c>
      <c r="E1155" t="s">
        <v>1126</v>
      </c>
      <c r="F1155" t="s">
        <v>1121</v>
      </c>
      <c r="G1155" t="str">
        <f>""</f>
        <v/>
      </c>
      <c r="H1155" t="str">
        <f>" 10"</f>
        <v xml:space="preserve"> 10</v>
      </c>
      <c r="I1155">
        <v>0.01</v>
      </c>
      <c r="J1155">
        <v>500</v>
      </c>
      <c r="K1155" t="s">
        <v>139</v>
      </c>
      <c r="L1155" t="s">
        <v>141</v>
      </c>
      <c r="P1155" t="s">
        <v>24</v>
      </c>
      <c r="Q1155" t="s">
        <v>24</v>
      </c>
      <c r="R1155" t="s">
        <v>139</v>
      </c>
    </row>
    <row r="1156" spans="1:18" x14ac:dyDescent="0.25">
      <c r="A1156" t="str">
        <f>"85026"</f>
        <v>85026</v>
      </c>
      <c r="B1156" t="str">
        <f>"07030"</f>
        <v>07030</v>
      </c>
      <c r="C1156" t="str">
        <f>"8000"</f>
        <v>8000</v>
      </c>
      <c r="D1156" t="str">
        <f>"85026"</f>
        <v>85026</v>
      </c>
      <c r="E1156" t="s">
        <v>1126</v>
      </c>
      <c r="F1156" t="s">
        <v>1121</v>
      </c>
      <c r="G1156" t="str">
        <f>""</f>
        <v/>
      </c>
      <c r="H1156" t="str">
        <f>" 20"</f>
        <v xml:space="preserve"> 20</v>
      </c>
      <c r="I1156">
        <v>500.01</v>
      </c>
      <c r="J1156">
        <v>9999999.9900000002</v>
      </c>
      <c r="K1156" t="s">
        <v>140</v>
      </c>
      <c r="L1156" t="s">
        <v>1001</v>
      </c>
      <c r="P1156" t="s">
        <v>24</v>
      </c>
      <c r="Q1156" t="s">
        <v>24</v>
      </c>
      <c r="R1156" t="s">
        <v>139</v>
      </c>
    </row>
    <row r="1157" spans="1:18" x14ac:dyDescent="0.25">
      <c r="A1157" t="str">
        <f>"85038"</f>
        <v>85038</v>
      </c>
      <c r="B1157" t="str">
        <f>"07030"</f>
        <v>07030</v>
      </c>
      <c r="C1157" t="str">
        <f>"8000"</f>
        <v>8000</v>
      </c>
      <c r="D1157" t="str">
        <f>"85038"</f>
        <v>85038</v>
      </c>
      <c r="E1157" t="s">
        <v>1127</v>
      </c>
      <c r="F1157" t="s">
        <v>1121</v>
      </c>
      <c r="G1157" t="str">
        <f>""</f>
        <v/>
      </c>
      <c r="H1157" t="str">
        <f>" 00"</f>
        <v xml:space="preserve"> 00</v>
      </c>
      <c r="I1157">
        <v>0.01</v>
      </c>
      <c r="J1157">
        <v>9999999.9900000002</v>
      </c>
      <c r="K1157" t="s">
        <v>59</v>
      </c>
      <c r="L1157" t="s">
        <v>1128</v>
      </c>
      <c r="P1157" t="s">
        <v>24</v>
      </c>
      <c r="Q1157" t="s">
        <v>24</v>
      </c>
      <c r="R1157" t="s">
        <v>59</v>
      </c>
    </row>
    <row r="1158" spans="1:18" x14ac:dyDescent="0.25">
      <c r="A1158" t="str">
        <f>"85055"</f>
        <v>85055</v>
      </c>
      <c r="B1158" t="str">
        <f>"07030"</f>
        <v>07030</v>
      </c>
      <c r="C1158" t="str">
        <f>"8000"</f>
        <v>8000</v>
      </c>
      <c r="D1158" t="str">
        <f>"85055"</f>
        <v>85055</v>
      </c>
      <c r="E1158" t="s">
        <v>1129</v>
      </c>
      <c r="F1158" t="s">
        <v>1121</v>
      </c>
      <c r="G1158" t="str">
        <f>""</f>
        <v/>
      </c>
      <c r="H1158" t="str">
        <f>" 10"</f>
        <v xml:space="preserve"> 10</v>
      </c>
      <c r="I1158">
        <v>0.01</v>
      </c>
      <c r="J1158">
        <v>500</v>
      </c>
      <c r="K1158" t="s">
        <v>139</v>
      </c>
      <c r="L1158" t="s">
        <v>140</v>
      </c>
      <c r="M1158" t="s">
        <v>141</v>
      </c>
      <c r="P1158" t="s">
        <v>24</v>
      </c>
      <c r="Q1158" t="s">
        <v>24</v>
      </c>
      <c r="R1158" t="s">
        <v>139</v>
      </c>
    </row>
    <row r="1159" spans="1:18" x14ac:dyDescent="0.25">
      <c r="A1159" t="str">
        <f>"85055"</f>
        <v>85055</v>
      </c>
      <c r="B1159" t="str">
        <f>"07030"</f>
        <v>07030</v>
      </c>
      <c r="C1159" t="str">
        <f>"8000"</f>
        <v>8000</v>
      </c>
      <c r="D1159" t="str">
        <f>"85055"</f>
        <v>85055</v>
      </c>
      <c r="E1159" t="s">
        <v>1129</v>
      </c>
      <c r="F1159" t="s">
        <v>1121</v>
      </c>
      <c r="G1159" t="str">
        <f>""</f>
        <v/>
      </c>
      <c r="H1159" t="str">
        <f>" 20"</f>
        <v xml:space="preserve"> 20</v>
      </c>
      <c r="I1159">
        <v>500.01</v>
      </c>
      <c r="J1159">
        <v>9999999.9900000002</v>
      </c>
      <c r="K1159" t="s">
        <v>140</v>
      </c>
      <c r="L1159" t="s">
        <v>139</v>
      </c>
      <c r="P1159" t="s">
        <v>24</v>
      </c>
      <c r="Q1159" t="s">
        <v>24</v>
      </c>
      <c r="R1159" t="s">
        <v>139</v>
      </c>
    </row>
    <row r="1160" spans="1:18" x14ac:dyDescent="0.25">
      <c r="A1160" t="str">
        <f>"85117"</f>
        <v>85117</v>
      </c>
      <c r="B1160" t="str">
        <f>"07030"</f>
        <v>07030</v>
      </c>
      <c r="C1160" t="str">
        <f>"8000"</f>
        <v>8000</v>
      </c>
      <c r="D1160" t="str">
        <f>"85117"</f>
        <v>85117</v>
      </c>
      <c r="E1160" t="s">
        <v>1134</v>
      </c>
      <c r="F1160" t="s">
        <v>1121</v>
      </c>
      <c r="G1160" t="str">
        <f>""</f>
        <v/>
      </c>
      <c r="H1160" t="str">
        <f>" 00"</f>
        <v xml:space="preserve"> 00</v>
      </c>
      <c r="I1160">
        <v>0.01</v>
      </c>
      <c r="J1160">
        <v>9999999.9900000002</v>
      </c>
      <c r="K1160" t="s">
        <v>368</v>
      </c>
      <c r="L1160" t="s">
        <v>371</v>
      </c>
      <c r="P1160" t="s">
        <v>24</v>
      </c>
      <c r="Q1160" t="s">
        <v>24</v>
      </c>
      <c r="R1160" t="s">
        <v>381</v>
      </c>
    </row>
    <row r="1161" spans="1:18" x14ac:dyDescent="0.25">
      <c r="A1161" t="str">
        <f>"85127"</f>
        <v>85127</v>
      </c>
      <c r="B1161" t="str">
        <f>"07030"</f>
        <v>07030</v>
      </c>
      <c r="C1161" t="str">
        <f>"8000"</f>
        <v>8000</v>
      </c>
      <c r="D1161" t="str">
        <f>"85127"</f>
        <v>85127</v>
      </c>
      <c r="E1161" t="s">
        <v>1137</v>
      </c>
      <c r="F1161" t="s">
        <v>1121</v>
      </c>
      <c r="G1161" t="str">
        <f>""</f>
        <v/>
      </c>
      <c r="H1161" t="str">
        <f>" 00"</f>
        <v xml:space="preserve"> 00</v>
      </c>
      <c r="I1161">
        <v>0.01</v>
      </c>
      <c r="J1161">
        <v>9999999.9900000002</v>
      </c>
      <c r="K1161" t="s">
        <v>193</v>
      </c>
      <c r="P1161" t="s">
        <v>24</v>
      </c>
      <c r="Q1161" t="s">
        <v>24</v>
      </c>
      <c r="R1161" t="s">
        <v>1138</v>
      </c>
    </row>
    <row r="1162" spans="1:18" x14ac:dyDescent="0.25">
      <c r="B1162"/>
      <c r="C1162"/>
      <c r="D1162"/>
    </row>
    <row r="1163" spans="1:18" x14ac:dyDescent="0.25">
      <c r="B1163"/>
      <c r="C1163"/>
      <c r="D1163"/>
    </row>
    <row r="1164" spans="1:18" x14ac:dyDescent="0.25">
      <c r="B1164"/>
      <c r="C1164"/>
      <c r="D1164"/>
    </row>
    <row r="1165" spans="1:18" x14ac:dyDescent="0.25">
      <c r="B1165"/>
      <c r="C1165"/>
      <c r="D1165"/>
    </row>
    <row r="1166" spans="1:18" x14ac:dyDescent="0.25">
      <c r="B1166"/>
      <c r="C1166"/>
      <c r="D1166"/>
    </row>
    <row r="1167" spans="1:18" x14ac:dyDescent="0.25">
      <c r="B1167"/>
      <c r="C1167"/>
      <c r="D1167"/>
    </row>
    <row r="1168" spans="1:18" x14ac:dyDescent="0.25">
      <c r="B1168"/>
      <c r="C1168"/>
      <c r="D1168"/>
    </row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</sheetData>
  <sortState xmlns:xlrd2="http://schemas.microsoft.com/office/spreadsheetml/2017/richdata2" ref="A3:S1161">
    <sortCondition ref="Q3:Q1161"/>
  </sortState>
  <mergeCells count="2">
    <mergeCell ref="A1:E1"/>
    <mergeCell ref="F1:I1"/>
  </mergeCells>
  <pageMargins left="0.7" right="0.7" top="0.75" bottom="0.75" header="0.3" footer="0.3"/>
  <pageSetup scale="36" fitToHeight="30" orientation="landscape" r:id="rId1"/>
  <headerFooter>
    <oddHeader>&amp;CUniversity of Southern Indiana
Active Fund-Org-Program Combinations &amp;A</oddHeader>
    <oddFooter>&amp;LPage &amp;P of &amp;N&amp;RLast Updated on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2037"/>
  <sheetViews>
    <sheetView zoomScale="90" zoomScaleNormal="90" workbookViewId="0">
      <pane ySplit="2" topLeftCell="A3" activePane="bottomLeft" state="frozen"/>
      <selection pane="bottomLeft" activeCell="A2" sqref="A2"/>
    </sheetView>
  </sheetViews>
  <sheetFormatPr defaultRowHeight="15" x14ac:dyDescent="0.25"/>
  <cols>
    <col min="1" max="1" width="6" bestFit="1" customWidth="1"/>
    <col min="2" max="2" width="6.140625" style="10" bestFit="1" customWidth="1"/>
    <col min="3" max="3" width="6" style="10" bestFit="1" customWidth="1"/>
    <col min="4" max="4" width="7.28515625" style="10" bestFit="1" customWidth="1"/>
    <col min="5" max="5" width="38.5703125" bestFit="1" customWidth="1"/>
    <col min="6" max="6" width="36.28515625" bestFit="1" customWidth="1"/>
    <col min="7" max="7" width="10.7109375" bestFit="1" customWidth="1"/>
    <col min="8" max="8" width="13.42578125" bestFit="1" customWidth="1"/>
    <col min="9" max="9" width="7" bestFit="1" customWidth="1"/>
    <col min="10" max="10" width="11" bestFit="1" customWidth="1"/>
    <col min="11" max="11" width="24.28515625" bestFit="1" customWidth="1"/>
    <col min="12" max="14" width="26.85546875" bestFit="1" customWidth="1"/>
    <col min="15" max="15" width="24.28515625" bestFit="1" customWidth="1"/>
    <col min="16" max="16" width="18.85546875" bestFit="1" customWidth="1"/>
    <col min="17" max="17" width="18" bestFit="1" customWidth="1"/>
    <col min="18" max="18" width="23.42578125" bestFit="1" customWidth="1"/>
    <col min="19" max="19" width="22.85546875" bestFit="1" customWidth="1"/>
  </cols>
  <sheetData>
    <row r="1" spans="1:19" ht="16.5" customHeight="1" x14ac:dyDescent="0.25">
      <c r="A1" s="14" t="s">
        <v>0</v>
      </c>
      <c r="B1" s="15"/>
      <c r="C1" s="15"/>
      <c r="D1" s="15"/>
      <c r="E1" s="16"/>
      <c r="F1" s="17" t="s">
        <v>1</v>
      </c>
      <c r="G1" s="18"/>
      <c r="H1" s="18"/>
      <c r="I1" s="19"/>
      <c r="L1" s="1"/>
      <c r="M1" s="2"/>
      <c r="N1" s="3"/>
    </row>
    <row r="2" spans="1:19" x14ac:dyDescent="0.25">
      <c r="A2" s="4" t="s">
        <v>2</v>
      </c>
      <c r="B2" s="9" t="s">
        <v>3</v>
      </c>
      <c r="C2" s="9" t="s">
        <v>4</v>
      </c>
      <c r="D2" s="9" t="s">
        <v>5</v>
      </c>
      <c r="E2" s="5" t="s">
        <v>6</v>
      </c>
      <c r="F2" s="5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  <c r="L2" s="6" t="s">
        <v>13</v>
      </c>
      <c r="M2" s="6" t="s">
        <v>14</v>
      </c>
      <c r="N2" s="6" t="s">
        <v>15</v>
      </c>
      <c r="O2" s="6" t="s">
        <v>16</v>
      </c>
      <c r="P2" s="7" t="s">
        <v>17</v>
      </c>
      <c r="Q2" s="8" t="s">
        <v>18</v>
      </c>
      <c r="R2" s="6" t="s">
        <v>19</v>
      </c>
      <c r="S2" s="6" t="s">
        <v>12</v>
      </c>
    </row>
    <row r="3" spans="1:19" x14ac:dyDescent="0.25">
      <c r="A3" t="str">
        <f>"10001"</f>
        <v>10001</v>
      </c>
      <c r="B3" t="str">
        <f>"01380"</f>
        <v>01380</v>
      </c>
      <c r="C3" t="str">
        <f>"1100"</f>
        <v>1100</v>
      </c>
      <c r="D3" t="str">
        <f>"01380"</f>
        <v>01380</v>
      </c>
      <c r="E3" t="s">
        <v>20</v>
      </c>
      <c r="F3" t="s">
        <v>102</v>
      </c>
      <c r="G3" t="str">
        <f>""</f>
        <v/>
      </c>
      <c r="H3" t="str">
        <f>" 00"</f>
        <v xml:space="preserve"> 00</v>
      </c>
      <c r="I3">
        <v>0.01</v>
      </c>
      <c r="J3">
        <v>9999999.9900000002</v>
      </c>
      <c r="K3" t="s">
        <v>103</v>
      </c>
      <c r="L3" t="s">
        <v>104</v>
      </c>
      <c r="M3" t="s">
        <v>105</v>
      </c>
      <c r="N3" t="s">
        <v>106</v>
      </c>
      <c r="P3" t="s">
        <v>107</v>
      </c>
      <c r="Q3" t="s">
        <v>107</v>
      </c>
      <c r="R3" t="s">
        <v>108</v>
      </c>
    </row>
    <row r="4" spans="1:19" x14ac:dyDescent="0.25">
      <c r="A4" t="str">
        <f>"10001"</f>
        <v>10001</v>
      </c>
      <c r="B4" t="str">
        <f>"01390"</f>
        <v>01390</v>
      </c>
      <c r="C4" t="str">
        <f>"1100"</f>
        <v>1100</v>
      </c>
      <c r="D4" t="str">
        <f>"01390"</f>
        <v>01390</v>
      </c>
      <c r="E4" t="s">
        <v>20</v>
      </c>
      <c r="F4" t="s">
        <v>109</v>
      </c>
      <c r="G4" t="str">
        <f>""</f>
        <v/>
      </c>
      <c r="H4" t="str">
        <f>" 00"</f>
        <v xml:space="preserve"> 00</v>
      </c>
      <c r="I4">
        <v>0.01</v>
      </c>
      <c r="J4">
        <v>9999999.9900000002</v>
      </c>
      <c r="K4" t="s">
        <v>106</v>
      </c>
      <c r="L4" t="s">
        <v>104</v>
      </c>
      <c r="M4" t="s">
        <v>105</v>
      </c>
      <c r="P4" t="s">
        <v>107</v>
      </c>
      <c r="Q4" t="s">
        <v>107</v>
      </c>
      <c r="R4" t="s">
        <v>108</v>
      </c>
    </row>
    <row r="5" spans="1:19" x14ac:dyDescent="0.25">
      <c r="A5" t="str">
        <f>"10001"</f>
        <v>10001</v>
      </c>
      <c r="B5" t="str">
        <f>"01780"</f>
        <v>01780</v>
      </c>
      <c r="C5" t="str">
        <f>"1300"</f>
        <v>1300</v>
      </c>
      <c r="D5" t="str">
        <f>"01780"</f>
        <v>01780</v>
      </c>
      <c r="E5" t="s">
        <v>20</v>
      </c>
      <c r="F5" t="s">
        <v>172</v>
      </c>
      <c r="G5" t="str">
        <f>""</f>
        <v/>
      </c>
      <c r="H5" t="str">
        <f>" 00"</f>
        <v xml:space="preserve"> 00</v>
      </c>
      <c r="I5">
        <v>0.01</v>
      </c>
      <c r="J5">
        <v>9999999.9900000002</v>
      </c>
      <c r="K5" t="s">
        <v>104</v>
      </c>
      <c r="L5" t="s">
        <v>105</v>
      </c>
      <c r="M5" t="s">
        <v>106</v>
      </c>
      <c r="P5" t="s">
        <v>107</v>
      </c>
      <c r="Q5" t="s">
        <v>107</v>
      </c>
      <c r="R5" t="s">
        <v>108</v>
      </c>
    </row>
    <row r="6" spans="1:19" x14ac:dyDescent="0.25">
      <c r="A6" t="str">
        <f>"10001"</f>
        <v>10001</v>
      </c>
      <c r="B6" t="str">
        <f>"01785"</f>
        <v>01785</v>
      </c>
      <c r="C6" t="str">
        <f>"1300"</f>
        <v>1300</v>
      </c>
      <c r="D6" t="str">
        <f>"01785"</f>
        <v>01785</v>
      </c>
      <c r="E6" t="s">
        <v>20</v>
      </c>
      <c r="F6" t="s">
        <v>173</v>
      </c>
      <c r="G6" t="str">
        <f>""</f>
        <v/>
      </c>
      <c r="H6" t="str">
        <f>" 10"</f>
        <v xml:space="preserve"> 10</v>
      </c>
      <c r="I6">
        <v>0.01</v>
      </c>
      <c r="J6">
        <v>500</v>
      </c>
      <c r="K6" t="s">
        <v>174</v>
      </c>
      <c r="L6" t="s">
        <v>175</v>
      </c>
      <c r="P6" t="s">
        <v>107</v>
      </c>
      <c r="Q6" t="s">
        <v>107</v>
      </c>
      <c r="R6" t="s">
        <v>174</v>
      </c>
    </row>
    <row r="7" spans="1:19" x14ac:dyDescent="0.25">
      <c r="A7" t="str">
        <f>"10001"</f>
        <v>10001</v>
      </c>
      <c r="B7" t="str">
        <f>"01785"</f>
        <v>01785</v>
      </c>
      <c r="C7" t="str">
        <f>"1300"</f>
        <v>1300</v>
      </c>
      <c r="D7" t="str">
        <f>"01785"</f>
        <v>01785</v>
      </c>
      <c r="E7" t="s">
        <v>20</v>
      </c>
      <c r="F7" t="s">
        <v>173</v>
      </c>
      <c r="G7" t="str">
        <f>""</f>
        <v/>
      </c>
      <c r="H7" t="str">
        <f>" 20"</f>
        <v xml:space="preserve"> 20</v>
      </c>
      <c r="I7">
        <v>500.01</v>
      </c>
      <c r="J7">
        <v>9999999.9900000002</v>
      </c>
      <c r="K7" t="s">
        <v>174</v>
      </c>
      <c r="L7" t="s">
        <v>175</v>
      </c>
      <c r="P7" t="s">
        <v>107</v>
      </c>
      <c r="Q7" t="s">
        <v>107</v>
      </c>
      <c r="R7" t="s">
        <v>174</v>
      </c>
    </row>
    <row r="8" spans="1:19" x14ac:dyDescent="0.25">
      <c r="A8" t="str">
        <f>"10001"</f>
        <v>10001</v>
      </c>
      <c r="B8" t="str">
        <f>"01790"</f>
        <v>01790</v>
      </c>
      <c r="C8" t="str">
        <f>"1100"</f>
        <v>1100</v>
      </c>
      <c r="D8" t="str">
        <f>"01790"</f>
        <v>01790</v>
      </c>
      <c r="E8" t="s">
        <v>20</v>
      </c>
      <c r="F8" t="s">
        <v>176</v>
      </c>
      <c r="G8" t="str">
        <f>""</f>
        <v/>
      </c>
      <c r="H8" t="str">
        <f>" 00"</f>
        <v xml:space="preserve"> 00</v>
      </c>
      <c r="I8">
        <v>0.01</v>
      </c>
      <c r="J8">
        <v>9999999.9900000002</v>
      </c>
      <c r="K8" t="s">
        <v>177</v>
      </c>
      <c r="L8" t="s">
        <v>104</v>
      </c>
      <c r="M8" t="s">
        <v>105</v>
      </c>
      <c r="N8" t="s">
        <v>106</v>
      </c>
      <c r="P8" t="s">
        <v>107</v>
      </c>
      <c r="Q8" t="s">
        <v>107</v>
      </c>
      <c r="R8" t="s">
        <v>108</v>
      </c>
    </row>
    <row r="9" spans="1:19" x14ac:dyDescent="0.25">
      <c r="A9" t="str">
        <f>"10001"</f>
        <v>10001</v>
      </c>
      <c r="B9" t="str">
        <f>"01800"</f>
        <v>01800</v>
      </c>
      <c r="C9" t="str">
        <f>"1100"</f>
        <v>1100</v>
      </c>
      <c r="D9" t="str">
        <f>"01800"</f>
        <v>01800</v>
      </c>
      <c r="E9" t="s">
        <v>20</v>
      </c>
      <c r="F9" t="s">
        <v>178</v>
      </c>
      <c r="G9" t="str">
        <f>""</f>
        <v/>
      </c>
      <c r="H9" t="str">
        <f>" 00"</f>
        <v xml:space="preserve"> 00</v>
      </c>
      <c r="I9">
        <v>0.01</v>
      </c>
      <c r="J9">
        <v>9999999.9900000002</v>
      </c>
      <c r="K9" t="s">
        <v>179</v>
      </c>
      <c r="L9" t="s">
        <v>104</v>
      </c>
      <c r="M9" t="s">
        <v>105</v>
      </c>
      <c r="N9" t="s">
        <v>180</v>
      </c>
      <c r="P9" t="s">
        <v>107</v>
      </c>
      <c r="Q9" t="s">
        <v>107</v>
      </c>
      <c r="R9" t="s">
        <v>108</v>
      </c>
    </row>
    <row r="10" spans="1:19" x14ac:dyDescent="0.25">
      <c r="A10" t="str">
        <f>"10001"</f>
        <v>10001</v>
      </c>
      <c r="B10" t="str">
        <f>"01805"</f>
        <v>01805</v>
      </c>
      <c r="C10" t="str">
        <f>"1100"</f>
        <v>1100</v>
      </c>
      <c r="D10" t="str">
        <f>"01805"</f>
        <v>01805</v>
      </c>
      <c r="E10" t="s">
        <v>20</v>
      </c>
      <c r="F10" t="s">
        <v>181</v>
      </c>
      <c r="G10" t="str">
        <f>""</f>
        <v/>
      </c>
      <c r="H10" t="str">
        <f>" 00"</f>
        <v xml:space="preserve"> 00</v>
      </c>
      <c r="I10">
        <v>0.01</v>
      </c>
      <c r="J10">
        <v>9999999.9900000002</v>
      </c>
      <c r="K10" t="s">
        <v>179</v>
      </c>
      <c r="L10" t="s">
        <v>104</v>
      </c>
      <c r="M10" t="s">
        <v>105</v>
      </c>
      <c r="N10" t="s">
        <v>180</v>
      </c>
      <c r="P10" t="s">
        <v>107</v>
      </c>
      <c r="Q10" t="s">
        <v>107</v>
      </c>
      <c r="R10" t="s">
        <v>108</v>
      </c>
    </row>
    <row r="11" spans="1:19" x14ac:dyDescent="0.25">
      <c r="A11" t="str">
        <f>"10001"</f>
        <v>10001</v>
      </c>
      <c r="B11" t="str">
        <f>"01810"</f>
        <v>01810</v>
      </c>
      <c r="C11" t="str">
        <f>"1100"</f>
        <v>1100</v>
      </c>
      <c r="D11" t="str">
        <f>"01810"</f>
        <v>01810</v>
      </c>
      <c r="E11" t="s">
        <v>20</v>
      </c>
      <c r="F11" t="s">
        <v>182</v>
      </c>
      <c r="G11" t="str">
        <f>""</f>
        <v/>
      </c>
      <c r="H11" t="str">
        <f>" 00"</f>
        <v xml:space="preserve"> 00</v>
      </c>
      <c r="I11">
        <v>0.01</v>
      </c>
      <c r="J11">
        <v>9999999.9900000002</v>
      </c>
      <c r="K11" t="s">
        <v>183</v>
      </c>
      <c r="L11" t="s">
        <v>104</v>
      </c>
      <c r="M11" t="s">
        <v>105</v>
      </c>
      <c r="N11" t="s">
        <v>106</v>
      </c>
      <c r="P11" t="s">
        <v>107</v>
      </c>
      <c r="Q11" t="s">
        <v>107</v>
      </c>
      <c r="R11" t="s">
        <v>108</v>
      </c>
    </row>
    <row r="12" spans="1:19" x14ac:dyDescent="0.25">
      <c r="A12" t="str">
        <f>"10001"</f>
        <v>10001</v>
      </c>
      <c r="B12" t="str">
        <f>"01820"</f>
        <v>01820</v>
      </c>
      <c r="C12" t="str">
        <f>"1100"</f>
        <v>1100</v>
      </c>
      <c r="D12" t="str">
        <f>"01820"</f>
        <v>01820</v>
      </c>
      <c r="E12" t="s">
        <v>20</v>
      </c>
      <c r="F12" t="s">
        <v>184</v>
      </c>
      <c r="G12" t="str">
        <f>""</f>
        <v/>
      </c>
      <c r="H12" t="str">
        <f>" 00"</f>
        <v xml:space="preserve"> 00</v>
      </c>
      <c r="I12">
        <v>0.01</v>
      </c>
      <c r="J12">
        <v>9999999.9900000002</v>
      </c>
      <c r="K12" t="s">
        <v>105</v>
      </c>
      <c r="L12" t="s">
        <v>104</v>
      </c>
      <c r="M12" t="s">
        <v>106</v>
      </c>
      <c r="P12" t="s">
        <v>107</v>
      </c>
      <c r="Q12" t="s">
        <v>107</v>
      </c>
      <c r="R12" t="s">
        <v>108</v>
      </c>
    </row>
    <row r="13" spans="1:19" x14ac:dyDescent="0.25">
      <c r="A13" t="str">
        <f>"10001"</f>
        <v>10001</v>
      </c>
      <c r="B13" t="str">
        <f>"01830"</f>
        <v>01830</v>
      </c>
      <c r="C13" t="str">
        <f>"1100"</f>
        <v>1100</v>
      </c>
      <c r="D13" t="str">
        <f>"01830"</f>
        <v>01830</v>
      </c>
      <c r="E13" t="s">
        <v>20</v>
      </c>
      <c r="F13" t="s">
        <v>185</v>
      </c>
      <c r="G13" t="str">
        <f>""</f>
        <v/>
      </c>
      <c r="H13" t="str">
        <f>" 00"</f>
        <v xml:space="preserve"> 00</v>
      </c>
      <c r="I13">
        <v>0.01</v>
      </c>
      <c r="J13">
        <v>9999999.9900000002</v>
      </c>
      <c r="K13" t="s">
        <v>186</v>
      </c>
      <c r="L13" t="s">
        <v>104</v>
      </c>
      <c r="M13" t="s">
        <v>105</v>
      </c>
      <c r="N13" t="s">
        <v>106</v>
      </c>
      <c r="P13" t="s">
        <v>107</v>
      </c>
      <c r="Q13" t="s">
        <v>107</v>
      </c>
      <c r="R13" t="s">
        <v>108</v>
      </c>
    </row>
    <row r="14" spans="1:19" x14ac:dyDescent="0.25">
      <c r="A14" t="str">
        <f>"10001"</f>
        <v>10001</v>
      </c>
      <c r="B14" t="str">
        <f>"02000"</f>
        <v>02000</v>
      </c>
      <c r="C14" t="str">
        <f>"1400"</f>
        <v>1400</v>
      </c>
      <c r="D14" t="str">
        <f>"02000"</f>
        <v>02000</v>
      </c>
      <c r="E14" t="s">
        <v>20</v>
      </c>
      <c r="F14" t="s">
        <v>187</v>
      </c>
      <c r="G14" t="str">
        <f>""</f>
        <v/>
      </c>
      <c r="H14" t="str">
        <f>" 00"</f>
        <v xml:space="preserve"> 00</v>
      </c>
      <c r="I14">
        <v>0.01</v>
      </c>
      <c r="J14">
        <v>9999999.9900000002</v>
      </c>
      <c r="K14" t="s">
        <v>188</v>
      </c>
      <c r="L14" t="s">
        <v>189</v>
      </c>
      <c r="P14" t="s">
        <v>107</v>
      </c>
      <c r="Q14" t="s">
        <v>107</v>
      </c>
      <c r="R14" t="s">
        <v>190</v>
      </c>
    </row>
    <row r="15" spans="1:19" x14ac:dyDescent="0.25">
      <c r="A15" t="str">
        <f>"10001"</f>
        <v>10001</v>
      </c>
      <c r="B15" t="str">
        <f>"02010"</f>
        <v>02010</v>
      </c>
      <c r="C15" t="str">
        <f>"1400"</f>
        <v>1400</v>
      </c>
      <c r="D15" t="str">
        <f>"02010"</f>
        <v>02010</v>
      </c>
      <c r="E15" t="s">
        <v>20</v>
      </c>
      <c r="F15" t="s">
        <v>191</v>
      </c>
      <c r="G15" t="str">
        <f>""</f>
        <v/>
      </c>
      <c r="H15" t="str">
        <f>" 00"</f>
        <v xml:space="preserve"> 00</v>
      </c>
      <c r="I15">
        <v>0.01</v>
      </c>
      <c r="J15">
        <v>9999999.9900000002</v>
      </c>
      <c r="K15" t="s">
        <v>192</v>
      </c>
      <c r="L15" t="s">
        <v>193</v>
      </c>
      <c r="P15" t="s">
        <v>107</v>
      </c>
      <c r="Q15" t="s">
        <v>107</v>
      </c>
      <c r="R15" t="s">
        <v>192</v>
      </c>
    </row>
    <row r="16" spans="1:19" x14ac:dyDescent="0.25">
      <c r="A16" t="str">
        <f>"10001"</f>
        <v>10001</v>
      </c>
      <c r="B16" t="str">
        <f>"02040"</f>
        <v>02040</v>
      </c>
      <c r="C16" t="str">
        <f>"1400"</f>
        <v>1400</v>
      </c>
      <c r="D16" t="str">
        <f>"02040"</f>
        <v>02040</v>
      </c>
      <c r="E16" t="s">
        <v>20</v>
      </c>
      <c r="F16" t="s">
        <v>194</v>
      </c>
      <c r="G16" t="str">
        <f>""</f>
        <v/>
      </c>
      <c r="H16" t="str">
        <f>" 00"</f>
        <v xml:space="preserve"> 00</v>
      </c>
      <c r="I16">
        <v>0.01</v>
      </c>
      <c r="J16">
        <v>9999999.9900000002</v>
      </c>
      <c r="K16" t="s">
        <v>193</v>
      </c>
      <c r="L16" t="s">
        <v>195</v>
      </c>
      <c r="P16" t="s">
        <v>107</v>
      </c>
      <c r="Q16" t="s">
        <v>107</v>
      </c>
      <c r="R16" t="s">
        <v>193</v>
      </c>
    </row>
    <row r="17" spans="1:18" x14ac:dyDescent="0.25">
      <c r="A17" t="str">
        <f>"10001"</f>
        <v>10001</v>
      </c>
      <c r="B17" t="str">
        <f>"02050"</f>
        <v>02050</v>
      </c>
      <c r="C17" t="str">
        <f>"1400"</f>
        <v>1400</v>
      </c>
      <c r="D17" t="str">
        <f>"02050"</f>
        <v>02050</v>
      </c>
      <c r="E17" t="s">
        <v>20</v>
      </c>
      <c r="F17" t="s">
        <v>196</v>
      </c>
      <c r="G17" t="str">
        <f>""</f>
        <v/>
      </c>
      <c r="H17" t="str">
        <f>" 10"</f>
        <v xml:space="preserve"> 10</v>
      </c>
      <c r="I17">
        <v>0.01</v>
      </c>
      <c r="J17">
        <v>500</v>
      </c>
      <c r="K17" t="s">
        <v>197</v>
      </c>
      <c r="L17" t="s">
        <v>198</v>
      </c>
      <c r="P17" t="s">
        <v>107</v>
      </c>
      <c r="Q17" t="s">
        <v>107</v>
      </c>
      <c r="R17" t="s">
        <v>190</v>
      </c>
    </row>
    <row r="18" spans="1:18" x14ac:dyDescent="0.25">
      <c r="A18" t="str">
        <f>"10001"</f>
        <v>10001</v>
      </c>
      <c r="B18" t="str">
        <f>"02050"</f>
        <v>02050</v>
      </c>
      <c r="C18" t="str">
        <f>"1400"</f>
        <v>1400</v>
      </c>
      <c r="D18" t="str">
        <f>"02050"</f>
        <v>02050</v>
      </c>
      <c r="E18" t="s">
        <v>20</v>
      </c>
      <c r="F18" t="s">
        <v>196</v>
      </c>
      <c r="G18" t="str">
        <f>""</f>
        <v/>
      </c>
      <c r="H18" t="str">
        <f>" 20"</f>
        <v xml:space="preserve"> 20</v>
      </c>
      <c r="I18">
        <v>500.01</v>
      </c>
      <c r="J18">
        <v>9999999.9900000002</v>
      </c>
      <c r="K18" t="s">
        <v>197</v>
      </c>
      <c r="P18" t="s">
        <v>107</v>
      </c>
      <c r="Q18" t="s">
        <v>107</v>
      </c>
      <c r="R18" t="s">
        <v>190</v>
      </c>
    </row>
    <row r="19" spans="1:18" x14ac:dyDescent="0.25">
      <c r="A19" t="str">
        <f>"10001"</f>
        <v>10001</v>
      </c>
      <c r="B19" t="str">
        <f>"02070"</f>
        <v>02070</v>
      </c>
      <c r="C19" t="str">
        <f>"1400"</f>
        <v>1400</v>
      </c>
      <c r="D19" t="str">
        <f>"02070"</f>
        <v>02070</v>
      </c>
      <c r="E19" t="s">
        <v>20</v>
      </c>
      <c r="F19" t="s">
        <v>199</v>
      </c>
      <c r="G19" t="str">
        <f>""</f>
        <v/>
      </c>
      <c r="H19" t="str">
        <f>" 00"</f>
        <v xml:space="preserve"> 00</v>
      </c>
      <c r="I19">
        <v>0.01</v>
      </c>
      <c r="J19">
        <v>9999999.9900000002</v>
      </c>
      <c r="K19" t="s">
        <v>198</v>
      </c>
      <c r="L19" t="s">
        <v>197</v>
      </c>
      <c r="P19" t="s">
        <v>107</v>
      </c>
      <c r="Q19" t="s">
        <v>107</v>
      </c>
      <c r="R19" t="s">
        <v>200</v>
      </c>
    </row>
    <row r="20" spans="1:18" x14ac:dyDescent="0.25">
      <c r="A20" t="str">
        <f>"10001"</f>
        <v>10001</v>
      </c>
      <c r="B20" t="str">
        <f>"02080"</f>
        <v>02080</v>
      </c>
      <c r="C20" t="str">
        <f>"1400"</f>
        <v>1400</v>
      </c>
      <c r="D20" t="str">
        <f>"02080"</f>
        <v>02080</v>
      </c>
      <c r="E20" t="s">
        <v>20</v>
      </c>
      <c r="F20" t="s">
        <v>201</v>
      </c>
      <c r="G20" t="str">
        <f>""</f>
        <v/>
      </c>
      <c r="H20" t="str">
        <f>" 00"</f>
        <v xml:space="preserve"> 00</v>
      </c>
      <c r="I20">
        <v>0.01</v>
      </c>
      <c r="J20">
        <v>9999999.9900000002</v>
      </c>
      <c r="K20" t="s">
        <v>202</v>
      </c>
      <c r="L20" t="s">
        <v>203</v>
      </c>
      <c r="P20" t="s">
        <v>107</v>
      </c>
      <c r="Q20" t="s">
        <v>107</v>
      </c>
      <c r="R20" t="s">
        <v>204</v>
      </c>
    </row>
    <row r="21" spans="1:18" x14ac:dyDescent="0.25">
      <c r="A21" t="str">
        <f>"10001"</f>
        <v>10001</v>
      </c>
      <c r="B21" t="str">
        <f>"02085"</f>
        <v>02085</v>
      </c>
      <c r="C21" t="str">
        <f>"1400"</f>
        <v>1400</v>
      </c>
      <c r="D21" t="str">
        <f>"02085"</f>
        <v>02085</v>
      </c>
      <c r="E21" t="s">
        <v>20</v>
      </c>
      <c r="F21" t="s">
        <v>205</v>
      </c>
      <c r="G21" t="str">
        <f>""</f>
        <v/>
      </c>
      <c r="H21" t="str">
        <f>" 00"</f>
        <v xml:space="preserve"> 00</v>
      </c>
      <c r="I21">
        <v>0.01</v>
      </c>
      <c r="J21">
        <v>9999999.9900000002</v>
      </c>
      <c r="K21" t="s">
        <v>202</v>
      </c>
      <c r="L21" t="s">
        <v>206</v>
      </c>
      <c r="P21" t="s">
        <v>107</v>
      </c>
      <c r="Q21" t="s">
        <v>107</v>
      </c>
      <c r="R21" t="s">
        <v>206</v>
      </c>
    </row>
    <row r="22" spans="1:18" x14ac:dyDescent="0.25">
      <c r="A22" t="str">
        <f>"10001"</f>
        <v>10001</v>
      </c>
      <c r="B22" t="str">
        <f>"02120"</f>
        <v>02120</v>
      </c>
      <c r="C22" t="str">
        <f>"1400"</f>
        <v>1400</v>
      </c>
      <c r="D22" t="str">
        <f>"02120A"</f>
        <v>02120A</v>
      </c>
      <c r="E22" t="s">
        <v>20</v>
      </c>
      <c r="F22" t="s">
        <v>207</v>
      </c>
      <c r="G22" t="str">
        <f>""</f>
        <v/>
      </c>
      <c r="H22" t="str">
        <f>" 00"</f>
        <v xml:space="preserve"> 00</v>
      </c>
      <c r="I22">
        <v>0.01</v>
      </c>
      <c r="J22">
        <v>9999999.9900000002</v>
      </c>
      <c r="K22" t="s">
        <v>208</v>
      </c>
      <c r="L22" t="s">
        <v>209</v>
      </c>
      <c r="P22" t="s">
        <v>107</v>
      </c>
      <c r="Q22" t="s">
        <v>107</v>
      </c>
      <c r="R22" t="s">
        <v>210</v>
      </c>
    </row>
    <row r="23" spans="1:18" x14ac:dyDescent="0.25">
      <c r="A23" t="str">
        <f>"10001"</f>
        <v>10001</v>
      </c>
      <c r="B23" t="str">
        <f>"02121"</f>
        <v>02121</v>
      </c>
      <c r="C23" t="str">
        <f>"1400"</f>
        <v>1400</v>
      </c>
      <c r="D23" t="str">
        <f>"02121"</f>
        <v>02121</v>
      </c>
      <c r="E23" t="s">
        <v>20</v>
      </c>
      <c r="F23" t="s">
        <v>211</v>
      </c>
      <c r="G23" t="str">
        <f>""</f>
        <v/>
      </c>
      <c r="H23" t="str">
        <f>" 00"</f>
        <v xml:space="preserve"> 00</v>
      </c>
      <c r="I23">
        <v>0.01</v>
      </c>
      <c r="J23">
        <v>9999999.9900000002</v>
      </c>
      <c r="K23" t="s">
        <v>208</v>
      </c>
      <c r="L23" t="s">
        <v>209</v>
      </c>
      <c r="P23" t="s">
        <v>107</v>
      </c>
      <c r="Q23" t="s">
        <v>107</v>
      </c>
      <c r="R23" t="s">
        <v>210</v>
      </c>
    </row>
    <row r="24" spans="1:18" x14ac:dyDescent="0.25">
      <c r="A24" t="str">
        <f>"10001"</f>
        <v>10001</v>
      </c>
      <c r="B24" t="str">
        <f>"02130"</f>
        <v>02130</v>
      </c>
      <c r="C24" t="str">
        <f>"1400"</f>
        <v>1400</v>
      </c>
      <c r="D24" t="str">
        <f>"02130"</f>
        <v>02130</v>
      </c>
      <c r="E24" t="s">
        <v>20</v>
      </c>
      <c r="F24" t="s">
        <v>212</v>
      </c>
      <c r="G24" t="str">
        <f>""</f>
        <v/>
      </c>
      <c r="H24" t="str">
        <f>" 00"</f>
        <v xml:space="preserve"> 00</v>
      </c>
      <c r="I24">
        <v>0.01</v>
      </c>
      <c r="J24">
        <v>9999999.9900000002</v>
      </c>
      <c r="K24" t="s">
        <v>193</v>
      </c>
      <c r="L24" t="s">
        <v>213</v>
      </c>
      <c r="P24" t="s">
        <v>107</v>
      </c>
      <c r="Q24" t="s">
        <v>107</v>
      </c>
      <c r="R24" t="s">
        <v>213</v>
      </c>
    </row>
    <row r="25" spans="1:18" x14ac:dyDescent="0.25">
      <c r="A25" t="str">
        <f>"10001"</f>
        <v>10001</v>
      </c>
      <c r="B25" t="str">
        <f>"02150"</f>
        <v>02150</v>
      </c>
      <c r="C25" t="str">
        <f>"1400"</f>
        <v>1400</v>
      </c>
      <c r="D25" t="str">
        <f>"02150"</f>
        <v>02150</v>
      </c>
      <c r="E25" t="s">
        <v>20</v>
      </c>
      <c r="F25" t="s">
        <v>214</v>
      </c>
      <c r="G25" t="str">
        <f>""</f>
        <v/>
      </c>
      <c r="H25" t="str">
        <f>" 00"</f>
        <v xml:space="preserve"> 00</v>
      </c>
      <c r="I25">
        <v>0.01</v>
      </c>
      <c r="J25">
        <v>9999999.9900000002</v>
      </c>
      <c r="K25" t="s">
        <v>188</v>
      </c>
      <c r="L25" t="s">
        <v>189</v>
      </c>
      <c r="M25" t="s">
        <v>215</v>
      </c>
      <c r="P25" t="s">
        <v>107</v>
      </c>
      <c r="Q25" t="s">
        <v>107</v>
      </c>
      <c r="R25" t="s">
        <v>189</v>
      </c>
    </row>
    <row r="26" spans="1:18" x14ac:dyDescent="0.25">
      <c r="A26" t="str">
        <f>"10001"</f>
        <v>10001</v>
      </c>
      <c r="B26" t="str">
        <f>"03120"</f>
        <v>03120</v>
      </c>
      <c r="C26" t="str">
        <f>"1500"</f>
        <v>1500</v>
      </c>
      <c r="D26" t="str">
        <f>"03120"</f>
        <v>03120</v>
      </c>
      <c r="E26" t="s">
        <v>20</v>
      </c>
      <c r="F26" t="s">
        <v>254</v>
      </c>
      <c r="G26" t="str">
        <f>""</f>
        <v/>
      </c>
      <c r="H26" t="str">
        <f>" 00"</f>
        <v xml:space="preserve"> 00</v>
      </c>
      <c r="I26">
        <v>0.01</v>
      </c>
      <c r="J26">
        <v>9999999.9900000002</v>
      </c>
      <c r="K26" t="s">
        <v>255</v>
      </c>
      <c r="L26" t="s">
        <v>256</v>
      </c>
      <c r="P26" t="s">
        <v>107</v>
      </c>
      <c r="Q26" t="s">
        <v>107</v>
      </c>
      <c r="R26" t="s">
        <v>257</v>
      </c>
    </row>
    <row r="27" spans="1:18" x14ac:dyDescent="0.25">
      <c r="A27" t="str">
        <f>"10001"</f>
        <v>10001</v>
      </c>
      <c r="B27" t="str">
        <f>"03130"</f>
        <v>03130</v>
      </c>
      <c r="C27" t="str">
        <f>"1500"</f>
        <v>1500</v>
      </c>
      <c r="D27" t="str">
        <f>"03130"</f>
        <v>03130</v>
      </c>
      <c r="E27" t="s">
        <v>20</v>
      </c>
      <c r="F27" t="s">
        <v>258</v>
      </c>
      <c r="G27" t="str">
        <f>""</f>
        <v/>
      </c>
      <c r="H27" t="str">
        <f>" 00"</f>
        <v xml:space="preserve"> 00</v>
      </c>
      <c r="I27">
        <v>0.01</v>
      </c>
      <c r="J27">
        <v>9999999.9900000002</v>
      </c>
      <c r="K27" t="s">
        <v>255</v>
      </c>
      <c r="L27" t="s">
        <v>256</v>
      </c>
      <c r="P27" t="s">
        <v>107</v>
      </c>
      <c r="Q27" t="s">
        <v>107</v>
      </c>
      <c r="R27" t="s">
        <v>257</v>
      </c>
    </row>
    <row r="28" spans="1:18" x14ac:dyDescent="0.25">
      <c r="A28" t="str">
        <f>"10001"</f>
        <v>10001</v>
      </c>
      <c r="B28" t="str">
        <f>"03210"</f>
        <v>03210</v>
      </c>
      <c r="C28" t="str">
        <f>"1400"</f>
        <v>1400</v>
      </c>
      <c r="D28" t="str">
        <f>"03210"</f>
        <v>03210</v>
      </c>
      <c r="E28" t="s">
        <v>20</v>
      </c>
      <c r="F28" t="s">
        <v>273</v>
      </c>
      <c r="G28" t="str">
        <f>""</f>
        <v/>
      </c>
      <c r="H28" t="str">
        <f>" 00"</f>
        <v xml:space="preserve"> 00</v>
      </c>
      <c r="I28">
        <v>0.01</v>
      </c>
      <c r="J28">
        <v>9999999.9900000002</v>
      </c>
      <c r="K28" t="s">
        <v>274</v>
      </c>
      <c r="L28" t="s">
        <v>188</v>
      </c>
      <c r="P28" t="s">
        <v>107</v>
      </c>
      <c r="Q28" t="s">
        <v>107</v>
      </c>
      <c r="R28" t="s">
        <v>190</v>
      </c>
    </row>
    <row r="29" spans="1:18" x14ac:dyDescent="0.25">
      <c r="A29" t="str">
        <f>"10001"</f>
        <v>10001</v>
      </c>
      <c r="B29" t="str">
        <f>"05000"</f>
        <v>05000</v>
      </c>
      <c r="C29" t="str">
        <f>"1700"</f>
        <v>1700</v>
      </c>
      <c r="D29" t="str">
        <f>"05000"</f>
        <v>05000</v>
      </c>
      <c r="E29" t="s">
        <v>20</v>
      </c>
      <c r="F29" t="s">
        <v>342</v>
      </c>
      <c r="G29" t="str">
        <f>""</f>
        <v/>
      </c>
      <c r="H29" t="str">
        <f>" 00"</f>
        <v xml:space="preserve"> 00</v>
      </c>
      <c r="I29">
        <v>0.01</v>
      </c>
      <c r="J29">
        <v>9999999.9900000002</v>
      </c>
      <c r="K29" t="s">
        <v>343</v>
      </c>
      <c r="L29" t="s">
        <v>27</v>
      </c>
      <c r="P29" t="s">
        <v>107</v>
      </c>
      <c r="Q29" t="s">
        <v>107</v>
      </c>
      <c r="R29" t="s">
        <v>344</v>
      </c>
    </row>
    <row r="30" spans="1:18" x14ac:dyDescent="0.25">
      <c r="A30" t="str">
        <f>"10001"</f>
        <v>10001</v>
      </c>
      <c r="B30" t="str">
        <f>"05001"</f>
        <v>05001</v>
      </c>
      <c r="C30" t="str">
        <f>"1700"</f>
        <v>1700</v>
      </c>
      <c r="D30" t="str">
        <f>"05001"</f>
        <v>05001</v>
      </c>
      <c r="E30" t="s">
        <v>20</v>
      </c>
      <c r="F30" t="s">
        <v>345</v>
      </c>
      <c r="G30" t="str">
        <f>""</f>
        <v/>
      </c>
      <c r="H30" t="str">
        <f>" 00"</f>
        <v xml:space="preserve"> 00</v>
      </c>
      <c r="I30">
        <v>0.01</v>
      </c>
      <c r="J30">
        <v>9999999.9900000002</v>
      </c>
      <c r="K30" t="s">
        <v>343</v>
      </c>
      <c r="L30" t="s">
        <v>27</v>
      </c>
      <c r="P30" t="s">
        <v>107</v>
      </c>
      <c r="Q30" t="s">
        <v>107</v>
      </c>
      <c r="R30" t="s">
        <v>344</v>
      </c>
    </row>
    <row r="31" spans="1:18" x14ac:dyDescent="0.25">
      <c r="A31" t="str">
        <f>"10001"</f>
        <v>10001</v>
      </c>
      <c r="B31" t="str">
        <f>"05005"</f>
        <v>05005</v>
      </c>
      <c r="C31" t="str">
        <f>"1700"</f>
        <v>1700</v>
      </c>
      <c r="D31" t="str">
        <f>"05005"</f>
        <v>05005</v>
      </c>
      <c r="E31" t="s">
        <v>20</v>
      </c>
      <c r="F31" t="s">
        <v>346</v>
      </c>
      <c r="G31" t="str">
        <f>""</f>
        <v/>
      </c>
      <c r="H31" t="str">
        <f>" 00"</f>
        <v xml:space="preserve"> 00</v>
      </c>
      <c r="I31">
        <v>0.01</v>
      </c>
      <c r="J31">
        <v>9999999.9900000002</v>
      </c>
      <c r="K31" t="s">
        <v>347</v>
      </c>
      <c r="L31" t="s">
        <v>343</v>
      </c>
      <c r="P31" t="s">
        <v>107</v>
      </c>
      <c r="Q31" t="s">
        <v>107</v>
      </c>
      <c r="R31" t="s">
        <v>347</v>
      </c>
    </row>
    <row r="32" spans="1:18" x14ac:dyDescent="0.25">
      <c r="A32" t="str">
        <f>"10001"</f>
        <v>10001</v>
      </c>
      <c r="B32" t="str">
        <f>"05010"</f>
        <v>05010</v>
      </c>
      <c r="C32" t="str">
        <f>"1700"</f>
        <v>1700</v>
      </c>
      <c r="D32" t="str">
        <f>"05010"</f>
        <v>05010</v>
      </c>
      <c r="E32" t="s">
        <v>20</v>
      </c>
      <c r="F32" t="s">
        <v>348</v>
      </c>
      <c r="G32" t="str">
        <f>""</f>
        <v/>
      </c>
      <c r="H32" t="str">
        <f>" 00"</f>
        <v xml:space="preserve"> 00</v>
      </c>
      <c r="I32">
        <v>0.01</v>
      </c>
      <c r="J32">
        <v>9999999.9900000002</v>
      </c>
      <c r="K32" t="s">
        <v>349</v>
      </c>
      <c r="L32" t="s">
        <v>350</v>
      </c>
      <c r="P32" t="s">
        <v>107</v>
      </c>
      <c r="Q32" t="s">
        <v>107</v>
      </c>
      <c r="R32" t="s">
        <v>349</v>
      </c>
    </row>
    <row r="33" spans="1:18" x14ac:dyDescent="0.25">
      <c r="A33" t="str">
        <f>"10001"</f>
        <v>10001</v>
      </c>
      <c r="B33" t="str">
        <f>"05020"</f>
        <v>05020</v>
      </c>
      <c r="C33" t="str">
        <f>"1700"</f>
        <v>1700</v>
      </c>
      <c r="D33" t="str">
        <f>"05020"</f>
        <v>05020</v>
      </c>
      <c r="E33" t="s">
        <v>20</v>
      </c>
      <c r="F33" t="s">
        <v>351</v>
      </c>
      <c r="G33" t="str">
        <f>""</f>
        <v/>
      </c>
      <c r="H33" t="str">
        <f>" 00"</f>
        <v xml:space="preserve"> 00</v>
      </c>
      <c r="I33">
        <v>0.01</v>
      </c>
      <c r="J33">
        <v>9999999.9900000002</v>
      </c>
      <c r="K33" t="s">
        <v>352</v>
      </c>
      <c r="L33" t="s">
        <v>353</v>
      </c>
      <c r="M33" t="s">
        <v>354</v>
      </c>
      <c r="N33" t="s">
        <v>343</v>
      </c>
      <c r="P33" t="s">
        <v>107</v>
      </c>
      <c r="Q33" t="s">
        <v>107</v>
      </c>
      <c r="R33" t="s">
        <v>355</v>
      </c>
    </row>
    <row r="34" spans="1:18" x14ac:dyDescent="0.25">
      <c r="A34" t="str">
        <f>"10001"</f>
        <v>10001</v>
      </c>
      <c r="B34" t="str">
        <f>"05030"</f>
        <v>05030</v>
      </c>
      <c r="C34" t="str">
        <f>"1700"</f>
        <v>1700</v>
      </c>
      <c r="D34" t="str">
        <f>"05030"</f>
        <v>05030</v>
      </c>
      <c r="E34" t="s">
        <v>20</v>
      </c>
      <c r="F34" t="s">
        <v>356</v>
      </c>
      <c r="G34" t="str">
        <f>""</f>
        <v/>
      </c>
      <c r="H34" t="str">
        <f>" 00"</f>
        <v xml:space="preserve"> 00</v>
      </c>
      <c r="I34">
        <v>0.01</v>
      </c>
      <c r="J34">
        <v>9999999.9900000002</v>
      </c>
      <c r="K34" t="s">
        <v>354</v>
      </c>
      <c r="L34" t="s">
        <v>343</v>
      </c>
      <c r="M34" t="s">
        <v>357</v>
      </c>
      <c r="P34" t="s">
        <v>107</v>
      </c>
      <c r="Q34" t="s">
        <v>107</v>
      </c>
      <c r="R34" t="s">
        <v>357</v>
      </c>
    </row>
    <row r="35" spans="1:18" x14ac:dyDescent="0.25">
      <c r="A35" t="str">
        <f>"10001"</f>
        <v>10001</v>
      </c>
      <c r="B35" t="str">
        <f>"05060"</f>
        <v>05060</v>
      </c>
      <c r="C35" t="str">
        <f>"1700"</f>
        <v>1700</v>
      </c>
      <c r="D35" t="str">
        <f>"05060A"</f>
        <v>05060A</v>
      </c>
      <c r="E35" t="s">
        <v>20</v>
      </c>
      <c r="F35" t="s">
        <v>358</v>
      </c>
      <c r="G35" t="str">
        <f>""</f>
        <v/>
      </c>
      <c r="H35" t="str">
        <f>" 10"</f>
        <v xml:space="preserve"> 10</v>
      </c>
      <c r="I35">
        <v>0.01</v>
      </c>
      <c r="J35">
        <v>500</v>
      </c>
      <c r="K35" t="s">
        <v>359</v>
      </c>
      <c r="L35" t="s">
        <v>360</v>
      </c>
      <c r="P35" t="s">
        <v>107</v>
      </c>
      <c r="Q35" t="s">
        <v>107</v>
      </c>
      <c r="R35" t="s">
        <v>359</v>
      </c>
    </row>
    <row r="36" spans="1:18" x14ac:dyDescent="0.25">
      <c r="A36" t="str">
        <f>"10001"</f>
        <v>10001</v>
      </c>
      <c r="B36" t="str">
        <f>"05060"</f>
        <v>05060</v>
      </c>
      <c r="C36" t="str">
        <f>"1700"</f>
        <v>1700</v>
      </c>
      <c r="D36" t="str">
        <f>"05060A"</f>
        <v>05060A</v>
      </c>
      <c r="E36" t="s">
        <v>20</v>
      </c>
      <c r="F36" t="s">
        <v>358</v>
      </c>
      <c r="G36" t="str">
        <f>""</f>
        <v/>
      </c>
      <c r="H36" t="str">
        <f>" 20"</f>
        <v xml:space="preserve"> 20</v>
      </c>
      <c r="I36">
        <v>500.01</v>
      </c>
      <c r="J36">
        <v>9999999.9900000002</v>
      </c>
      <c r="K36" t="s">
        <v>359</v>
      </c>
      <c r="L36" t="s">
        <v>343</v>
      </c>
      <c r="M36" t="s">
        <v>360</v>
      </c>
      <c r="P36" t="s">
        <v>107</v>
      </c>
      <c r="Q36" t="s">
        <v>107</v>
      </c>
      <c r="R36" t="s">
        <v>359</v>
      </c>
    </row>
    <row r="37" spans="1:18" x14ac:dyDescent="0.25">
      <c r="A37" t="str">
        <f>"10001"</f>
        <v>10001</v>
      </c>
      <c r="B37" t="str">
        <f>"05070"</f>
        <v>05070</v>
      </c>
      <c r="C37" t="str">
        <f>"1700"</f>
        <v>1700</v>
      </c>
      <c r="D37" t="str">
        <f>"05070"</f>
        <v>05070</v>
      </c>
      <c r="E37" t="s">
        <v>20</v>
      </c>
      <c r="F37" t="s">
        <v>361</v>
      </c>
      <c r="G37" t="str">
        <f>""</f>
        <v/>
      </c>
      <c r="H37" t="str">
        <f>" 00"</f>
        <v xml:space="preserve"> 00</v>
      </c>
      <c r="I37">
        <v>0.01</v>
      </c>
      <c r="J37">
        <v>9999999.9900000002</v>
      </c>
      <c r="K37" t="s">
        <v>359</v>
      </c>
      <c r="L37" t="s">
        <v>360</v>
      </c>
      <c r="P37" t="s">
        <v>107</v>
      </c>
      <c r="Q37" t="s">
        <v>107</v>
      </c>
      <c r="R37" t="s">
        <v>359</v>
      </c>
    </row>
    <row r="38" spans="1:18" x14ac:dyDescent="0.25">
      <c r="A38" t="str">
        <f>"10001"</f>
        <v>10001</v>
      </c>
      <c r="B38" t="str">
        <f>"05090"</f>
        <v>05090</v>
      </c>
      <c r="C38" t="str">
        <f>"1700"</f>
        <v>1700</v>
      </c>
      <c r="D38" t="str">
        <f>"05090"</f>
        <v>05090</v>
      </c>
      <c r="E38" t="s">
        <v>20</v>
      </c>
      <c r="F38" t="s">
        <v>362</v>
      </c>
      <c r="G38" t="str">
        <f>""</f>
        <v/>
      </c>
      <c r="H38" t="str">
        <f>" 00"</f>
        <v xml:space="preserve"> 00</v>
      </c>
      <c r="I38">
        <v>0.01</v>
      </c>
      <c r="J38">
        <v>9999999.9900000002</v>
      </c>
      <c r="K38" t="s">
        <v>363</v>
      </c>
      <c r="L38" t="s">
        <v>343</v>
      </c>
      <c r="P38" t="s">
        <v>107</v>
      </c>
      <c r="Q38" t="s">
        <v>107</v>
      </c>
      <c r="R38" t="s">
        <v>363</v>
      </c>
    </row>
    <row r="39" spans="1:18" x14ac:dyDescent="0.25">
      <c r="A39" t="str">
        <f>"10001"</f>
        <v>10001</v>
      </c>
      <c r="B39" t="str">
        <f>"05111"</f>
        <v>05111</v>
      </c>
      <c r="C39" t="str">
        <f>"1700"</f>
        <v>1700</v>
      </c>
      <c r="D39" t="str">
        <f>"05111"</f>
        <v>05111</v>
      </c>
      <c r="E39" t="s">
        <v>20</v>
      </c>
      <c r="F39" t="s">
        <v>364</v>
      </c>
      <c r="G39" t="str">
        <f>""</f>
        <v/>
      </c>
      <c r="H39" t="str">
        <f>" 00"</f>
        <v xml:space="preserve"> 00</v>
      </c>
      <c r="I39">
        <v>0.01</v>
      </c>
      <c r="J39">
        <v>9999999.9900000002</v>
      </c>
      <c r="K39" t="s">
        <v>343</v>
      </c>
      <c r="L39" t="s">
        <v>365</v>
      </c>
      <c r="P39" t="s">
        <v>107</v>
      </c>
      <c r="Q39" t="s">
        <v>107</v>
      </c>
      <c r="R39" t="s">
        <v>365</v>
      </c>
    </row>
    <row r="40" spans="1:18" x14ac:dyDescent="0.25">
      <c r="A40" t="str">
        <f>"11024"</f>
        <v>11024</v>
      </c>
      <c r="B40" t="str">
        <f>"01780"</f>
        <v>01780</v>
      </c>
      <c r="C40" t="str">
        <f>"1300"</f>
        <v>1300</v>
      </c>
      <c r="D40" t="str">
        <f>""</f>
        <v/>
      </c>
      <c r="E40" t="s">
        <v>423</v>
      </c>
      <c r="F40" t="s">
        <v>172</v>
      </c>
      <c r="G40" t="str">
        <f>""</f>
        <v/>
      </c>
      <c r="H40" t="str">
        <f>" 00"</f>
        <v xml:space="preserve"> 00</v>
      </c>
      <c r="I40">
        <v>0.01</v>
      </c>
      <c r="J40">
        <v>9999999.9900000002</v>
      </c>
      <c r="K40" t="s">
        <v>104</v>
      </c>
      <c r="L40" t="s">
        <v>105</v>
      </c>
      <c r="M40" t="s">
        <v>106</v>
      </c>
      <c r="P40" t="s">
        <v>107</v>
      </c>
      <c r="Q40" t="s">
        <v>107</v>
      </c>
      <c r="R40" t="s">
        <v>108</v>
      </c>
    </row>
    <row r="41" spans="1:18" x14ac:dyDescent="0.25">
      <c r="A41" t="str">
        <f>"11030"</f>
        <v>11030</v>
      </c>
      <c r="B41" t="str">
        <f>"01780"</f>
        <v>01780</v>
      </c>
      <c r="C41" t="str">
        <f>"1300"</f>
        <v>1300</v>
      </c>
      <c r="D41" t="str">
        <f>""</f>
        <v/>
      </c>
      <c r="E41" t="s">
        <v>429</v>
      </c>
      <c r="F41" t="s">
        <v>172</v>
      </c>
      <c r="G41" t="str">
        <f>""</f>
        <v/>
      </c>
      <c r="H41" t="str">
        <f>" 00"</f>
        <v xml:space="preserve"> 00</v>
      </c>
      <c r="I41">
        <v>0.01</v>
      </c>
      <c r="J41">
        <v>9999999.9900000002</v>
      </c>
      <c r="K41" t="s">
        <v>27</v>
      </c>
      <c r="L41" t="s">
        <v>179</v>
      </c>
      <c r="M41" t="s">
        <v>106</v>
      </c>
      <c r="P41" t="s">
        <v>107</v>
      </c>
      <c r="Q41" t="s">
        <v>107</v>
      </c>
      <c r="R41" t="s">
        <v>108</v>
      </c>
    </row>
    <row r="42" spans="1:18" x14ac:dyDescent="0.25">
      <c r="A42" t="str">
        <f>"11035"</f>
        <v>11035</v>
      </c>
      <c r="B42" t="str">
        <f>"01780"</f>
        <v>01780</v>
      </c>
      <c r="C42" t="str">
        <f>"1300"</f>
        <v>1300</v>
      </c>
      <c r="D42" t="str">
        <f>""</f>
        <v/>
      </c>
      <c r="E42" t="s">
        <v>432</v>
      </c>
      <c r="F42" t="s">
        <v>172</v>
      </c>
      <c r="G42" t="str">
        <f>""</f>
        <v/>
      </c>
      <c r="H42" t="str">
        <f>" 00"</f>
        <v xml:space="preserve"> 00</v>
      </c>
      <c r="I42">
        <v>0.01</v>
      </c>
      <c r="J42">
        <v>9999999.9900000002</v>
      </c>
      <c r="K42" t="s">
        <v>104</v>
      </c>
      <c r="L42" t="s">
        <v>105</v>
      </c>
      <c r="M42" t="s">
        <v>106</v>
      </c>
      <c r="P42" t="s">
        <v>107</v>
      </c>
      <c r="Q42" t="s">
        <v>107</v>
      </c>
      <c r="R42" t="s">
        <v>108</v>
      </c>
    </row>
    <row r="43" spans="1:18" x14ac:dyDescent="0.25">
      <c r="A43" t="str">
        <f>"11039"</f>
        <v>11039</v>
      </c>
      <c r="B43" t="str">
        <f>"05020"</f>
        <v>05020</v>
      </c>
      <c r="C43" t="str">
        <f>"1700"</f>
        <v>1700</v>
      </c>
      <c r="D43" t="str">
        <f>""</f>
        <v/>
      </c>
      <c r="E43" t="s">
        <v>436</v>
      </c>
      <c r="F43" t="s">
        <v>351</v>
      </c>
      <c r="G43" t="str">
        <f>""</f>
        <v/>
      </c>
      <c r="H43" t="str">
        <f>" 00"</f>
        <v xml:space="preserve"> 00</v>
      </c>
      <c r="I43">
        <v>0.01</v>
      </c>
      <c r="J43">
        <v>9999999.9900000002</v>
      </c>
      <c r="K43" t="s">
        <v>352</v>
      </c>
      <c r="L43" t="s">
        <v>353</v>
      </c>
      <c r="M43" t="s">
        <v>343</v>
      </c>
      <c r="N43" t="s">
        <v>354</v>
      </c>
      <c r="P43" t="s">
        <v>107</v>
      </c>
      <c r="Q43" t="s">
        <v>107</v>
      </c>
      <c r="R43" t="s">
        <v>352</v>
      </c>
    </row>
    <row r="44" spans="1:18" x14ac:dyDescent="0.25">
      <c r="A44" t="str">
        <f>"11043"</f>
        <v>11043</v>
      </c>
      <c r="B44" t="str">
        <f>"01390"</f>
        <v>01390</v>
      </c>
      <c r="C44" t="str">
        <f>"1100"</f>
        <v>1100</v>
      </c>
      <c r="D44" t="str">
        <f>""</f>
        <v/>
      </c>
      <c r="E44" t="s">
        <v>440</v>
      </c>
      <c r="F44" t="s">
        <v>109</v>
      </c>
      <c r="G44" t="str">
        <f>""</f>
        <v/>
      </c>
      <c r="H44" t="str">
        <f>" 00"</f>
        <v xml:space="preserve"> 00</v>
      </c>
      <c r="I44">
        <v>0.01</v>
      </c>
      <c r="J44">
        <v>9999999.9900000002</v>
      </c>
      <c r="K44" t="s">
        <v>106</v>
      </c>
      <c r="L44" t="s">
        <v>104</v>
      </c>
      <c r="M44" t="s">
        <v>105</v>
      </c>
      <c r="P44" t="s">
        <v>107</v>
      </c>
      <c r="Q44" t="s">
        <v>107</v>
      </c>
      <c r="R44" t="s">
        <v>108</v>
      </c>
    </row>
    <row r="45" spans="1:18" x14ac:dyDescent="0.25">
      <c r="A45" t="str">
        <f>"11044"</f>
        <v>11044</v>
      </c>
      <c r="B45" t="str">
        <f>"01780"</f>
        <v>01780</v>
      </c>
      <c r="C45" t="str">
        <f>"1300"</f>
        <v>1300</v>
      </c>
      <c r="D45" t="str">
        <f>""</f>
        <v/>
      </c>
      <c r="E45" t="s">
        <v>441</v>
      </c>
      <c r="F45" t="s">
        <v>172</v>
      </c>
      <c r="G45" t="str">
        <f>""</f>
        <v/>
      </c>
      <c r="H45" t="str">
        <f>" 00"</f>
        <v xml:space="preserve"> 00</v>
      </c>
      <c r="I45">
        <v>0.01</v>
      </c>
      <c r="J45">
        <v>9999999.9900000002</v>
      </c>
      <c r="K45" t="s">
        <v>104</v>
      </c>
      <c r="L45" t="s">
        <v>105</v>
      </c>
      <c r="M45" t="s">
        <v>106</v>
      </c>
      <c r="P45" t="s">
        <v>107</v>
      </c>
      <c r="Q45" t="s">
        <v>107</v>
      </c>
      <c r="R45" t="s">
        <v>108</v>
      </c>
    </row>
    <row r="46" spans="1:18" x14ac:dyDescent="0.25">
      <c r="A46" t="str">
        <f>"11046"</f>
        <v>11046</v>
      </c>
      <c r="B46" t="str">
        <f>"01780"</f>
        <v>01780</v>
      </c>
      <c r="C46" t="str">
        <f>"1300"</f>
        <v>1300</v>
      </c>
      <c r="D46" t="str">
        <f>""</f>
        <v/>
      </c>
      <c r="E46" t="s">
        <v>443</v>
      </c>
      <c r="F46" t="s">
        <v>172</v>
      </c>
      <c r="G46" t="str">
        <f>""</f>
        <v/>
      </c>
      <c r="H46" t="str">
        <f>" 00"</f>
        <v xml:space="preserve"> 00</v>
      </c>
      <c r="I46">
        <v>0.01</v>
      </c>
      <c r="J46">
        <v>9999999.9900000002</v>
      </c>
      <c r="K46" t="s">
        <v>104</v>
      </c>
      <c r="L46" t="s">
        <v>105</v>
      </c>
      <c r="M46" t="s">
        <v>106</v>
      </c>
      <c r="P46" t="s">
        <v>107</v>
      </c>
      <c r="Q46" t="s">
        <v>107</v>
      </c>
      <c r="R46" t="s">
        <v>108</v>
      </c>
    </row>
    <row r="47" spans="1:18" x14ac:dyDescent="0.25">
      <c r="A47" t="str">
        <f>"11047"</f>
        <v>11047</v>
      </c>
      <c r="B47" t="str">
        <f>"03120"</f>
        <v>03120</v>
      </c>
      <c r="C47" t="str">
        <f>"1500"</f>
        <v>1500</v>
      </c>
      <c r="D47" t="str">
        <f>""</f>
        <v/>
      </c>
      <c r="E47" t="s">
        <v>444</v>
      </c>
      <c r="F47" t="s">
        <v>254</v>
      </c>
      <c r="G47" t="str">
        <f>""</f>
        <v/>
      </c>
      <c r="H47" t="str">
        <f>" 00"</f>
        <v xml:space="preserve"> 00</v>
      </c>
      <c r="I47">
        <v>0.01</v>
      </c>
      <c r="J47">
        <v>9999999.9900000002</v>
      </c>
      <c r="K47" t="s">
        <v>255</v>
      </c>
      <c r="L47" t="s">
        <v>256</v>
      </c>
      <c r="P47" t="s">
        <v>107</v>
      </c>
      <c r="Q47" t="s">
        <v>107</v>
      </c>
      <c r="R47" t="s">
        <v>257</v>
      </c>
    </row>
    <row r="48" spans="1:18" x14ac:dyDescent="0.25">
      <c r="A48" t="str">
        <f>"11053"</f>
        <v>11053</v>
      </c>
      <c r="B48" t="str">
        <f>"05005"</f>
        <v>05005</v>
      </c>
      <c r="C48" t="str">
        <f>"1700"</f>
        <v>1700</v>
      </c>
      <c r="D48" t="str">
        <f>""</f>
        <v/>
      </c>
      <c r="E48" t="s">
        <v>449</v>
      </c>
      <c r="F48" t="s">
        <v>346</v>
      </c>
      <c r="G48" t="str">
        <f>""</f>
        <v/>
      </c>
      <c r="H48" t="str">
        <f>" 00"</f>
        <v xml:space="preserve"> 00</v>
      </c>
      <c r="I48">
        <v>0.01</v>
      </c>
      <c r="J48">
        <v>9999999.9900000002</v>
      </c>
      <c r="K48" t="s">
        <v>31</v>
      </c>
      <c r="L48" t="s">
        <v>217</v>
      </c>
      <c r="P48" t="s">
        <v>107</v>
      </c>
      <c r="Q48" t="s">
        <v>107</v>
      </c>
      <c r="R48" t="s">
        <v>31</v>
      </c>
    </row>
    <row r="49" spans="1:18" x14ac:dyDescent="0.25">
      <c r="A49" t="str">
        <f>"16001"</f>
        <v>16001</v>
      </c>
      <c r="B49" t="str">
        <f>"05000"</f>
        <v>05000</v>
      </c>
      <c r="C49" t="str">
        <f>"1700"</f>
        <v>1700</v>
      </c>
      <c r="D49" t="str">
        <f>"16001"</f>
        <v>16001</v>
      </c>
      <c r="E49" t="s">
        <v>471</v>
      </c>
      <c r="F49" t="s">
        <v>342</v>
      </c>
      <c r="G49" t="str">
        <f>""</f>
        <v/>
      </c>
      <c r="H49" t="str">
        <f>" 00"</f>
        <v xml:space="preserve"> 00</v>
      </c>
      <c r="I49">
        <v>0.01</v>
      </c>
      <c r="J49">
        <v>9999999.9900000002</v>
      </c>
      <c r="K49" t="s">
        <v>365</v>
      </c>
      <c r="L49" t="s">
        <v>343</v>
      </c>
      <c r="M49" t="s">
        <v>27</v>
      </c>
      <c r="P49" t="s">
        <v>107</v>
      </c>
      <c r="Q49" t="s">
        <v>107</v>
      </c>
      <c r="R49" t="s">
        <v>344</v>
      </c>
    </row>
    <row r="50" spans="1:18" x14ac:dyDescent="0.25">
      <c r="A50" t="str">
        <f>"16002"</f>
        <v>16002</v>
      </c>
      <c r="B50" t="str">
        <f>"05111"</f>
        <v>05111</v>
      </c>
      <c r="C50" t="str">
        <f>"1700"</f>
        <v>1700</v>
      </c>
      <c r="D50" t="str">
        <f>"16002"</f>
        <v>16002</v>
      </c>
      <c r="E50" t="s">
        <v>472</v>
      </c>
      <c r="F50" t="s">
        <v>364</v>
      </c>
      <c r="G50" t="str">
        <f>""</f>
        <v/>
      </c>
      <c r="H50" t="str">
        <f>" 00"</f>
        <v xml:space="preserve"> 00</v>
      </c>
      <c r="I50">
        <v>0.01</v>
      </c>
      <c r="J50">
        <v>9999999.9900000002</v>
      </c>
      <c r="K50" t="s">
        <v>365</v>
      </c>
      <c r="L50" t="s">
        <v>473</v>
      </c>
      <c r="P50" t="s">
        <v>107</v>
      </c>
      <c r="Q50" t="s">
        <v>107</v>
      </c>
      <c r="R50" t="s">
        <v>365</v>
      </c>
    </row>
    <row r="51" spans="1:18" x14ac:dyDescent="0.25">
      <c r="A51" t="str">
        <f>"16004"</f>
        <v>16004</v>
      </c>
      <c r="B51" t="str">
        <f>"05030"</f>
        <v>05030</v>
      </c>
      <c r="C51" t="str">
        <f>"1700"</f>
        <v>1700</v>
      </c>
      <c r="D51" t="str">
        <f>"16004"</f>
        <v>16004</v>
      </c>
      <c r="E51" t="s">
        <v>474</v>
      </c>
      <c r="F51" t="s">
        <v>356</v>
      </c>
      <c r="G51" t="str">
        <f>""</f>
        <v/>
      </c>
      <c r="H51" t="str">
        <f>" 00"</f>
        <v xml:space="preserve"> 00</v>
      </c>
      <c r="I51">
        <v>0.01</v>
      </c>
      <c r="J51">
        <v>9999999.9900000002</v>
      </c>
      <c r="K51" t="s">
        <v>354</v>
      </c>
      <c r="L51" t="s">
        <v>343</v>
      </c>
      <c r="M51" t="s">
        <v>357</v>
      </c>
      <c r="P51" t="s">
        <v>107</v>
      </c>
      <c r="Q51" t="s">
        <v>107</v>
      </c>
      <c r="R51" t="s">
        <v>357</v>
      </c>
    </row>
    <row r="52" spans="1:18" x14ac:dyDescent="0.25">
      <c r="A52" t="str">
        <f>"16006"</f>
        <v>16006</v>
      </c>
      <c r="B52" t="str">
        <f>"05111"</f>
        <v>05111</v>
      </c>
      <c r="C52" t="str">
        <f>"1700"</f>
        <v>1700</v>
      </c>
      <c r="D52" t="str">
        <f>"16006"</f>
        <v>16006</v>
      </c>
      <c r="E52" t="s">
        <v>477</v>
      </c>
      <c r="F52" t="s">
        <v>364</v>
      </c>
      <c r="G52" t="str">
        <f>""</f>
        <v/>
      </c>
      <c r="H52" t="str">
        <f>" 00"</f>
        <v xml:space="preserve"> 00</v>
      </c>
      <c r="I52">
        <v>0.01</v>
      </c>
      <c r="J52">
        <v>9999999.9900000002</v>
      </c>
      <c r="K52" t="s">
        <v>365</v>
      </c>
      <c r="L52" t="s">
        <v>478</v>
      </c>
      <c r="M52" t="s">
        <v>473</v>
      </c>
      <c r="P52" t="s">
        <v>107</v>
      </c>
      <c r="Q52" t="s">
        <v>107</v>
      </c>
      <c r="R52" t="s">
        <v>365</v>
      </c>
    </row>
    <row r="53" spans="1:18" x14ac:dyDescent="0.25">
      <c r="A53" t="str">
        <f>"16007"</f>
        <v>16007</v>
      </c>
      <c r="B53" t="str">
        <f>"05111"</f>
        <v>05111</v>
      </c>
      <c r="C53" t="str">
        <f>"1700"</f>
        <v>1700</v>
      </c>
      <c r="D53" t="str">
        <f>"16007"</f>
        <v>16007</v>
      </c>
      <c r="E53" t="s">
        <v>479</v>
      </c>
      <c r="F53" t="s">
        <v>364</v>
      </c>
      <c r="G53" t="str">
        <f>""</f>
        <v/>
      </c>
      <c r="H53" t="str">
        <f>" 00"</f>
        <v xml:space="preserve"> 00</v>
      </c>
      <c r="I53">
        <v>0.01</v>
      </c>
      <c r="J53">
        <v>9999999.9900000002</v>
      </c>
      <c r="K53" t="s">
        <v>365</v>
      </c>
      <c r="L53" t="s">
        <v>478</v>
      </c>
      <c r="M53" t="s">
        <v>473</v>
      </c>
      <c r="P53" t="s">
        <v>107</v>
      </c>
      <c r="Q53" t="s">
        <v>107</v>
      </c>
      <c r="R53" t="s">
        <v>365</v>
      </c>
    </row>
    <row r="54" spans="1:18" x14ac:dyDescent="0.25">
      <c r="A54" t="str">
        <f>"16009"</f>
        <v>16009</v>
      </c>
      <c r="B54" t="str">
        <f>"05111"</f>
        <v>05111</v>
      </c>
      <c r="C54" t="str">
        <f>"1700"</f>
        <v>1700</v>
      </c>
      <c r="D54" t="str">
        <f>"16009"</f>
        <v>16009</v>
      </c>
      <c r="E54" t="s">
        <v>480</v>
      </c>
      <c r="F54" t="s">
        <v>364</v>
      </c>
      <c r="G54" t="str">
        <f>""</f>
        <v/>
      </c>
      <c r="H54" t="str">
        <f>" 00"</f>
        <v xml:space="preserve"> 00</v>
      </c>
      <c r="I54">
        <v>0.01</v>
      </c>
      <c r="J54">
        <v>9999999.9900000002</v>
      </c>
      <c r="K54" t="s">
        <v>365</v>
      </c>
      <c r="L54" t="s">
        <v>478</v>
      </c>
      <c r="M54" t="s">
        <v>473</v>
      </c>
      <c r="P54" t="s">
        <v>107</v>
      </c>
      <c r="Q54" t="s">
        <v>107</v>
      </c>
      <c r="R54" t="s">
        <v>365</v>
      </c>
    </row>
    <row r="55" spans="1:18" x14ac:dyDescent="0.25">
      <c r="A55" t="str">
        <f>"16011"</f>
        <v>16011</v>
      </c>
      <c r="B55" t="str">
        <f>"05111"</f>
        <v>05111</v>
      </c>
      <c r="C55" t="str">
        <f>"1700"</f>
        <v>1700</v>
      </c>
      <c r="D55" t="str">
        <f>"16011"</f>
        <v>16011</v>
      </c>
      <c r="E55" t="s">
        <v>482</v>
      </c>
      <c r="F55" t="s">
        <v>364</v>
      </c>
      <c r="G55" t="str">
        <f>""</f>
        <v/>
      </c>
      <c r="H55" t="str">
        <f>" 00"</f>
        <v xml:space="preserve"> 00</v>
      </c>
      <c r="I55">
        <v>0.01</v>
      </c>
      <c r="J55">
        <v>9999999.9900000002</v>
      </c>
      <c r="K55" t="s">
        <v>365</v>
      </c>
      <c r="L55" t="s">
        <v>473</v>
      </c>
      <c r="P55" t="s">
        <v>107</v>
      </c>
      <c r="Q55" t="s">
        <v>107</v>
      </c>
      <c r="R55" t="s">
        <v>365</v>
      </c>
    </row>
    <row r="56" spans="1:18" x14ac:dyDescent="0.25">
      <c r="A56" t="str">
        <f>"16012"</f>
        <v>16012</v>
      </c>
      <c r="B56" t="str">
        <f>"05111"</f>
        <v>05111</v>
      </c>
      <c r="C56" t="str">
        <f>"1700"</f>
        <v>1700</v>
      </c>
      <c r="D56" t="str">
        <f>"16012"</f>
        <v>16012</v>
      </c>
      <c r="E56" t="s">
        <v>483</v>
      </c>
      <c r="F56" t="s">
        <v>364</v>
      </c>
      <c r="G56" t="str">
        <f>""</f>
        <v/>
      </c>
      <c r="H56" t="str">
        <f>" 00"</f>
        <v xml:space="preserve"> 00</v>
      </c>
      <c r="I56">
        <v>0.01</v>
      </c>
      <c r="J56">
        <v>9999999.9900000002</v>
      </c>
      <c r="K56" t="s">
        <v>354</v>
      </c>
      <c r="L56" t="s">
        <v>343</v>
      </c>
      <c r="M56" t="s">
        <v>365</v>
      </c>
      <c r="P56" t="s">
        <v>107</v>
      </c>
      <c r="Q56" t="s">
        <v>107</v>
      </c>
      <c r="R56" t="s">
        <v>484</v>
      </c>
    </row>
    <row r="57" spans="1:18" x14ac:dyDescent="0.25">
      <c r="A57" t="str">
        <f>"16014"</f>
        <v>16014</v>
      </c>
      <c r="B57" t="str">
        <f>"05100"</f>
        <v>05100</v>
      </c>
      <c r="C57" t="str">
        <f>"1700"</f>
        <v>1700</v>
      </c>
      <c r="D57" t="str">
        <f>"16014"</f>
        <v>16014</v>
      </c>
      <c r="E57" t="s">
        <v>485</v>
      </c>
      <c r="F57" t="s">
        <v>486</v>
      </c>
      <c r="G57" t="str">
        <f>""</f>
        <v/>
      </c>
      <c r="H57" t="str">
        <f>" 00"</f>
        <v xml:space="preserve"> 00</v>
      </c>
      <c r="I57">
        <v>0.01</v>
      </c>
      <c r="J57">
        <v>9999999.9900000002</v>
      </c>
      <c r="K57" t="s">
        <v>343</v>
      </c>
      <c r="L57" t="s">
        <v>354</v>
      </c>
      <c r="P57" t="s">
        <v>107</v>
      </c>
      <c r="Q57" t="s">
        <v>107</v>
      </c>
      <c r="R57" t="s">
        <v>354</v>
      </c>
    </row>
    <row r="58" spans="1:18" x14ac:dyDescent="0.25">
      <c r="A58" t="str">
        <f>"16015"</f>
        <v>16015</v>
      </c>
      <c r="B58" t="str">
        <f>"05100"</f>
        <v>05100</v>
      </c>
      <c r="C58" t="str">
        <f>"1700"</f>
        <v>1700</v>
      </c>
      <c r="D58" t="str">
        <f>"16015"</f>
        <v>16015</v>
      </c>
      <c r="E58" t="s">
        <v>487</v>
      </c>
      <c r="F58" t="s">
        <v>486</v>
      </c>
      <c r="G58" t="str">
        <f>""</f>
        <v/>
      </c>
      <c r="H58" t="str">
        <f>" 00"</f>
        <v xml:space="preserve"> 00</v>
      </c>
      <c r="I58">
        <v>0.01</v>
      </c>
      <c r="J58">
        <v>9999999.9900000002</v>
      </c>
      <c r="K58" t="s">
        <v>343</v>
      </c>
      <c r="L58" t="s">
        <v>354</v>
      </c>
      <c r="M58" t="s">
        <v>488</v>
      </c>
      <c r="P58" t="s">
        <v>107</v>
      </c>
      <c r="Q58" t="s">
        <v>107</v>
      </c>
      <c r="R58" t="s">
        <v>344</v>
      </c>
    </row>
    <row r="59" spans="1:18" x14ac:dyDescent="0.25">
      <c r="A59" t="str">
        <f>"16047"</f>
        <v>16047</v>
      </c>
      <c r="B59" t="str">
        <f>"05000"</f>
        <v>05000</v>
      </c>
      <c r="C59" t="str">
        <f>"1700"</f>
        <v>1700</v>
      </c>
      <c r="D59" t="str">
        <f>"16047"</f>
        <v>16047</v>
      </c>
      <c r="E59" t="s">
        <v>511</v>
      </c>
      <c r="F59" t="s">
        <v>342</v>
      </c>
      <c r="G59" t="str">
        <f>""</f>
        <v/>
      </c>
      <c r="H59" t="str">
        <f>" 00"</f>
        <v xml:space="preserve"> 00</v>
      </c>
      <c r="I59">
        <v>0.01</v>
      </c>
      <c r="J59">
        <v>9999999.9900000002</v>
      </c>
      <c r="K59" t="s">
        <v>343</v>
      </c>
      <c r="L59" t="s">
        <v>27</v>
      </c>
      <c r="P59" t="s">
        <v>107</v>
      </c>
      <c r="Q59" t="s">
        <v>107</v>
      </c>
      <c r="R59" t="s">
        <v>28</v>
      </c>
    </row>
    <row r="60" spans="1:18" x14ac:dyDescent="0.25">
      <c r="A60" t="str">
        <f>"16048"</f>
        <v>16048</v>
      </c>
      <c r="B60" t="str">
        <f>"05050"</f>
        <v>05050</v>
      </c>
      <c r="C60" t="str">
        <f>"1700"</f>
        <v>1700</v>
      </c>
      <c r="D60" t="str">
        <f>"16048"</f>
        <v>16048</v>
      </c>
      <c r="E60" t="s">
        <v>512</v>
      </c>
      <c r="F60" t="s">
        <v>513</v>
      </c>
      <c r="G60" t="str">
        <f>""</f>
        <v/>
      </c>
      <c r="H60" t="str">
        <f>" 00"</f>
        <v xml:space="preserve"> 00</v>
      </c>
      <c r="I60">
        <v>0.01</v>
      </c>
      <c r="J60">
        <v>9999999.9900000002</v>
      </c>
      <c r="K60" t="s">
        <v>359</v>
      </c>
      <c r="L60" t="s">
        <v>360</v>
      </c>
      <c r="M60" t="s">
        <v>514</v>
      </c>
      <c r="P60" t="s">
        <v>107</v>
      </c>
      <c r="Q60" t="s">
        <v>107</v>
      </c>
      <c r="R60" t="s">
        <v>359</v>
      </c>
    </row>
    <row r="61" spans="1:18" x14ac:dyDescent="0.25">
      <c r="A61" t="str">
        <f>"16052"</f>
        <v>16052</v>
      </c>
      <c r="B61" t="str">
        <f>"05060"</f>
        <v>05060</v>
      </c>
      <c r="C61" t="str">
        <f>"1700"</f>
        <v>1700</v>
      </c>
      <c r="D61" t="str">
        <f>"05060B"</f>
        <v>05060B</v>
      </c>
      <c r="E61" t="s">
        <v>515</v>
      </c>
      <c r="F61" t="s">
        <v>358</v>
      </c>
      <c r="G61" t="str">
        <f>""</f>
        <v/>
      </c>
      <c r="H61" t="str">
        <f>" 00"</f>
        <v xml:space="preserve"> 00</v>
      </c>
      <c r="I61">
        <v>0.01</v>
      </c>
      <c r="J61">
        <v>9999999.9900000002</v>
      </c>
      <c r="K61" t="s">
        <v>360</v>
      </c>
      <c r="L61" t="s">
        <v>359</v>
      </c>
      <c r="M61" t="s">
        <v>514</v>
      </c>
      <c r="P61" t="s">
        <v>107</v>
      </c>
      <c r="Q61" t="s">
        <v>107</v>
      </c>
      <c r="R61" t="s">
        <v>359</v>
      </c>
    </row>
    <row r="62" spans="1:18" x14ac:dyDescent="0.25">
      <c r="A62" t="str">
        <f>"16052"</f>
        <v>16052</v>
      </c>
      <c r="B62" t="str">
        <f>"05061"</f>
        <v>05061</v>
      </c>
      <c r="C62" t="str">
        <f>"1700"</f>
        <v>1700</v>
      </c>
      <c r="D62" t="str">
        <f>"05061"</f>
        <v>05061</v>
      </c>
      <c r="E62" t="s">
        <v>515</v>
      </c>
      <c r="F62" t="s">
        <v>516</v>
      </c>
      <c r="G62" t="str">
        <f>""</f>
        <v/>
      </c>
      <c r="H62" t="str">
        <f>" 00"</f>
        <v xml:space="preserve"> 00</v>
      </c>
      <c r="I62">
        <v>0.01</v>
      </c>
      <c r="J62">
        <v>9999999.9900000002</v>
      </c>
      <c r="K62" t="s">
        <v>360</v>
      </c>
      <c r="L62" t="s">
        <v>359</v>
      </c>
      <c r="M62" t="s">
        <v>514</v>
      </c>
      <c r="P62" t="s">
        <v>107</v>
      </c>
      <c r="Q62" t="s">
        <v>107</v>
      </c>
      <c r="R62" t="s">
        <v>359</v>
      </c>
    </row>
    <row r="63" spans="1:18" x14ac:dyDescent="0.25">
      <c r="A63" t="str">
        <f>"16053"</f>
        <v>16053</v>
      </c>
      <c r="B63" t="str">
        <f>"05060"</f>
        <v>05060</v>
      </c>
      <c r="C63" t="str">
        <f>"1700"</f>
        <v>1700</v>
      </c>
      <c r="D63" t="str">
        <f>"16053"</f>
        <v>16053</v>
      </c>
      <c r="E63" t="s">
        <v>517</v>
      </c>
      <c r="F63" t="s">
        <v>358</v>
      </c>
      <c r="G63" t="str">
        <f>""</f>
        <v/>
      </c>
      <c r="H63" t="str">
        <f>" 00"</f>
        <v xml:space="preserve"> 00</v>
      </c>
      <c r="I63">
        <v>0.01</v>
      </c>
      <c r="J63">
        <v>9999999.9900000002</v>
      </c>
      <c r="K63" t="s">
        <v>360</v>
      </c>
      <c r="L63" t="s">
        <v>359</v>
      </c>
      <c r="M63" t="s">
        <v>514</v>
      </c>
      <c r="P63" t="s">
        <v>107</v>
      </c>
      <c r="Q63" t="s">
        <v>107</v>
      </c>
      <c r="R63" t="s">
        <v>359</v>
      </c>
    </row>
    <row r="64" spans="1:18" x14ac:dyDescent="0.25">
      <c r="A64" t="str">
        <f>"16057"</f>
        <v>16057</v>
      </c>
      <c r="B64" t="str">
        <f>"05111"</f>
        <v>05111</v>
      </c>
      <c r="C64" t="str">
        <f>"1700"</f>
        <v>1700</v>
      </c>
      <c r="D64" t="str">
        <f>"16057"</f>
        <v>16057</v>
      </c>
      <c r="E64" t="s">
        <v>519</v>
      </c>
      <c r="F64" t="s">
        <v>364</v>
      </c>
      <c r="G64" t="str">
        <f>""</f>
        <v/>
      </c>
      <c r="H64" t="str">
        <f>" 00"</f>
        <v xml:space="preserve"> 00</v>
      </c>
      <c r="I64">
        <v>0.01</v>
      </c>
      <c r="J64">
        <v>9999999.9900000002</v>
      </c>
      <c r="K64" t="s">
        <v>343</v>
      </c>
      <c r="L64" t="s">
        <v>365</v>
      </c>
      <c r="P64" t="s">
        <v>107</v>
      </c>
      <c r="Q64" t="s">
        <v>107</v>
      </c>
      <c r="R64" t="s">
        <v>365</v>
      </c>
    </row>
    <row r="65" spans="1:18" x14ac:dyDescent="0.25">
      <c r="A65" t="str">
        <f>"16058"</f>
        <v>16058</v>
      </c>
      <c r="B65" t="str">
        <f>"05111"</f>
        <v>05111</v>
      </c>
      <c r="C65" t="str">
        <f>"1700"</f>
        <v>1700</v>
      </c>
      <c r="D65" t="str">
        <f>"16058"</f>
        <v>16058</v>
      </c>
      <c r="E65" t="s">
        <v>520</v>
      </c>
      <c r="F65" t="s">
        <v>364</v>
      </c>
      <c r="G65" t="str">
        <f>""</f>
        <v/>
      </c>
      <c r="H65" t="str">
        <f>" 00"</f>
        <v xml:space="preserve"> 00</v>
      </c>
      <c r="I65">
        <v>0.01</v>
      </c>
      <c r="J65">
        <v>9999999.9900000002</v>
      </c>
      <c r="K65" t="s">
        <v>365</v>
      </c>
      <c r="L65" t="s">
        <v>473</v>
      </c>
      <c r="P65" t="s">
        <v>107</v>
      </c>
      <c r="Q65" t="s">
        <v>107</v>
      </c>
      <c r="R65" t="s">
        <v>365</v>
      </c>
    </row>
    <row r="66" spans="1:18" x14ac:dyDescent="0.25">
      <c r="A66" t="str">
        <f>"16060"</f>
        <v>16060</v>
      </c>
      <c r="B66" t="str">
        <f>"05050"</f>
        <v>05050</v>
      </c>
      <c r="C66" t="str">
        <f>"1700"</f>
        <v>1700</v>
      </c>
      <c r="D66" t="str">
        <f>"16060"</f>
        <v>16060</v>
      </c>
      <c r="E66" t="s">
        <v>521</v>
      </c>
      <c r="F66" t="s">
        <v>513</v>
      </c>
      <c r="G66" t="str">
        <f>""</f>
        <v/>
      </c>
      <c r="H66" t="str">
        <f>" 00"</f>
        <v xml:space="preserve"> 00</v>
      </c>
      <c r="I66">
        <v>0.01</v>
      </c>
      <c r="J66">
        <v>9999999.9900000002</v>
      </c>
      <c r="K66" t="s">
        <v>359</v>
      </c>
      <c r="L66" t="s">
        <v>360</v>
      </c>
      <c r="P66" t="s">
        <v>107</v>
      </c>
      <c r="Q66" t="s">
        <v>107</v>
      </c>
      <c r="R66" t="s">
        <v>359</v>
      </c>
    </row>
    <row r="67" spans="1:18" x14ac:dyDescent="0.25">
      <c r="A67" t="str">
        <f>"16063"</f>
        <v>16063</v>
      </c>
      <c r="B67" t="str">
        <f>"05000"</f>
        <v>05000</v>
      </c>
      <c r="C67" t="str">
        <f>"1700"</f>
        <v>1700</v>
      </c>
      <c r="D67" t="str">
        <f>""</f>
        <v/>
      </c>
      <c r="E67" t="s">
        <v>523</v>
      </c>
      <c r="F67" t="s">
        <v>342</v>
      </c>
      <c r="G67" t="str">
        <f>""</f>
        <v/>
      </c>
      <c r="H67" t="str">
        <f>" 00"</f>
        <v xml:space="preserve"> 00</v>
      </c>
      <c r="I67">
        <v>0.01</v>
      </c>
      <c r="J67">
        <v>9999999.9900000002</v>
      </c>
      <c r="K67" t="s">
        <v>343</v>
      </c>
      <c r="L67" t="s">
        <v>27</v>
      </c>
      <c r="P67" t="s">
        <v>107</v>
      </c>
      <c r="Q67" t="s">
        <v>107</v>
      </c>
      <c r="R67" t="s">
        <v>28</v>
      </c>
    </row>
    <row r="68" spans="1:18" x14ac:dyDescent="0.25">
      <c r="A68" t="str">
        <f>"16064"</f>
        <v>16064</v>
      </c>
      <c r="B68" t="str">
        <f>"05111"</f>
        <v>05111</v>
      </c>
      <c r="C68" t="str">
        <f>"1700"</f>
        <v>1700</v>
      </c>
      <c r="D68" t="str">
        <f>"16064"</f>
        <v>16064</v>
      </c>
      <c r="E68" t="s">
        <v>524</v>
      </c>
      <c r="F68" t="s">
        <v>364</v>
      </c>
      <c r="G68" t="str">
        <f>""</f>
        <v/>
      </c>
      <c r="H68" t="str">
        <f>" 00"</f>
        <v xml:space="preserve"> 00</v>
      </c>
      <c r="I68">
        <v>0.01</v>
      </c>
      <c r="J68">
        <v>9999999.9900000002</v>
      </c>
      <c r="K68" t="s">
        <v>365</v>
      </c>
      <c r="L68" t="s">
        <v>478</v>
      </c>
      <c r="P68" t="s">
        <v>107</v>
      </c>
      <c r="Q68" t="s">
        <v>107</v>
      </c>
      <c r="R68" t="s">
        <v>365</v>
      </c>
    </row>
    <row r="69" spans="1:18" x14ac:dyDescent="0.25">
      <c r="A69" t="str">
        <f>"18002"</f>
        <v>18002</v>
      </c>
      <c r="B69" t="str">
        <f>"02010"</f>
        <v>02010</v>
      </c>
      <c r="C69" t="str">
        <f>"1400"</f>
        <v>1400</v>
      </c>
      <c r="D69" t="str">
        <f>"18002"</f>
        <v>18002</v>
      </c>
      <c r="E69" t="s">
        <v>531</v>
      </c>
      <c r="F69" t="s">
        <v>191</v>
      </c>
      <c r="G69" t="str">
        <f>""</f>
        <v/>
      </c>
      <c r="H69" t="str">
        <f>" 00"</f>
        <v xml:space="preserve"> 00</v>
      </c>
      <c r="I69">
        <v>0.01</v>
      </c>
      <c r="J69">
        <v>9999999.9900000002</v>
      </c>
      <c r="K69" t="s">
        <v>192</v>
      </c>
      <c r="L69" t="s">
        <v>193</v>
      </c>
      <c r="P69" t="s">
        <v>107</v>
      </c>
      <c r="Q69" t="s">
        <v>107</v>
      </c>
      <c r="R69" t="s">
        <v>192</v>
      </c>
    </row>
    <row r="70" spans="1:18" x14ac:dyDescent="0.25">
      <c r="A70" t="str">
        <f>"18003"</f>
        <v>18003</v>
      </c>
      <c r="B70" t="str">
        <f>"03130"</f>
        <v>03130</v>
      </c>
      <c r="C70" t="str">
        <f>"1400"</f>
        <v>1400</v>
      </c>
      <c r="D70" t="str">
        <f>"18003"</f>
        <v>18003</v>
      </c>
      <c r="E70" t="s">
        <v>532</v>
      </c>
      <c r="F70" t="s">
        <v>258</v>
      </c>
      <c r="G70" t="str">
        <f>""</f>
        <v/>
      </c>
      <c r="H70" t="str">
        <f>" 00"</f>
        <v xml:space="preserve"> 00</v>
      </c>
      <c r="I70">
        <v>0.01</v>
      </c>
      <c r="J70">
        <v>9999999.9900000002</v>
      </c>
      <c r="K70" t="s">
        <v>255</v>
      </c>
      <c r="L70" t="s">
        <v>256</v>
      </c>
      <c r="P70" t="s">
        <v>107</v>
      </c>
      <c r="Q70" t="s">
        <v>107</v>
      </c>
      <c r="R70" t="s">
        <v>257</v>
      </c>
    </row>
    <row r="71" spans="1:18" x14ac:dyDescent="0.25">
      <c r="A71" t="str">
        <f>"18019"</f>
        <v>18019</v>
      </c>
      <c r="B71" t="str">
        <f>"01780"</f>
        <v>01780</v>
      </c>
      <c r="C71" t="str">
        <f>"1300"</f>
        <v>1300</v>
      </c>
      <c r="D71" t="str">
        <f>"18019"</f>
        <v>18019</v>
      </c>
      <c r="E71" t="s">
        <v>546</v>
      </c>
      <c r="F71" t="s">
        <v>172</v>
      </c>
      <c r="G71" t="str">
        <f>""</f>
        <v/>
      </c>
      <c r="H71" t="str">
        <f>" 00"</f>
        <v xml:space="preserve"> 00</v>
      </c>
      <c r="I71">
        <v>0.01</v>
      </c>
      <c r="J71">
        <v>9999999.9900000002</v>
      </c>
      <c r="K71" t="s">
        <v>104</v>
      </c>
      <c r="L71" t="s">
        <v>105</v>
      </c>
      <c r="M71" t="s">
        <v>106</v>
      </c>
      <c r="P71" t="s">
        <v>107</v>
      </c>
      <c r="Q71" t="s">
        <v>107</v>
      </c>
      <c r="R71" t="s">
        <v>108</v>
      </c>
    </row>
    <row r="72" spans="1:18" x14ac:dyDescent="0.25">
      <c r="A72" t="str">
        <f>"18056"</f>
        <v>18056</v>
      </c>
      <c r="B72" t="str">
        <f>"01780"</f>
        <v>01780</v>
      </c>
      <c r="C72" t="str">
        <f>"1600"</f>
        <v>1600</v>
      </c>
      <c r="D72" t="str">
        <f>"18056"</f>
        <v>18056</v>
      </c>
      <c r="E72" t="s">
        <v>574</v>
      </c>
      <c r="F72" t="s">
        <v>172</v>
      </c>
      <c r="G72" t="str">
        <f>""</f>
        <v/>
      </c>
      <c r="H72" t="str">
        <f>" 00"</f>
        <v xml:space="preserve"> 00</v>
      </c>
      <c r="I72">
        <v>0.01</v>
      </c>
      <c r="J72">
        <v>9999999.9900000002</v>
      </c>
      <c r="K72" t="s">
        <v>575</v>
      </c>
      <c r="L72" t="s">
        <v>104</v>
      </c>
      <c r="M72" t="s">
        <v>105</v>
      </c>
      <c r="N72" t="s">
        <v>106</v>
      </c>
      <c r="P72" t="s">
        <v>107</v>
      </c>
      <c r="Q72" t="s">
        <v>107</v>
      </c>
      <c r="R72" t="s">
        <v>108</v>
      </c>
    </row>
    <row r="73" spans="1:18" x14ac:dyDescent="0.25">
      <c r="A73" t="str">
        <f>"18084"</f>
        <v>18084</v>
      </c>
      <c r="B73" t="str">
        <f>"01780"</f>
        <v>01780</v>
      </c>
      <c r="C73" t="str">
        <f>"1600"</f>
        <v>1600</v>
      </c>
      <c r="D73" t="str">
        <f>"18084"</f>
        <v>18084</v>
      </c>
      <c r="E73" t="s">
        <v>588</v>
      </c>
      <c r="F73" t="s">
        <v>172</v>
      </c>
      <c r="G73" t="str">
        <f>""</f>
        <v/>
      </c>
      <c r="H73" t="str">
        <f>" 00"</f>
        <v xml:space="preserve"> 00</v>
      </c>
      <c r="I73">
        <v>0.01</v>
      </c>
      <c r="J73">
        <v>9999999.9900000002</v>
      </c>
      <c r="K73" t="s">
        <v>575</v>
      </c>
      <c r="L73" t="s">
        <v>104</v>
      </c>
      <c r="M73" t="s">
        <v>105</v>
      </c>
      <c r="N73" t="s">
        <v>106</v>
      </c>
      <c r="P73" t="s">
        <v>107</v>
      </c>
      <c r="Q73" t="s">
        <v>107</v>
      </c>
      <c r="R73" t="s">
        <v>108</v>
      </c>
    </row>
    <row r="74" spans="1:18" x14ac:dyDescent="0.25">
      <c r="A74" t="str">
        <f>"18101"</f>
        <v>18101</v>
      </c>
      <c r="B74" t="str">
        <f>"02000"</f>
        <v>02000</v>
      </c>
      <c r="C74" t="str">
        <f>"1400"</f>
        <v>1400</v>
      </c>
      <c r="D74" t="str">
        <f>"18101"</f>
        <v>18101</v>
      </c>
      <c r="E74" t="s">
        <v>594</v>
      </c>
      <c r="F74" t="s">
        <v>187</v>
      </c>
      <c r="G74" t="str">
        <f>""</f>
        <v/>
      </c>
      <c r="H74" t="str">
        <f>" 00"</f>
        <v xml:space="preserve"> 00</v>
      </c>
      <c r="I74">
        <v>0.01</v>
      </c>
      <c r="J74">
        <v>9999999.9900000002</v>
      </c>
      <c r="K74" t="s">
        <v>188</v>
      </c>
      <c r="L74" t="s">
        <v>209</v>
      </c>
      <c r="P74" t="s">
        <v>107</v>
      </c>
      <c r="Q74" t="s">
        <v>107</v>
      </c>
      <c r="R74" t="s">
        <v>190</v>
      </c>
    </row>
    <row r="75" spans="1:18" x14ac:dyDescent="0.25">
      <c r="A75" t="str">
        <f>"18502"</f>
        <v>18502</v>
      </c>
      <c r="B75" t="str">
        <f>"01780"</f>
        <v>01780</v>
      </c>
      <c r="C75" t="str">
        <f>"1300"</f>
        <v>1300</v>
      </c>
      <c r="D75" t="str">
        <f>""</f>
        <v/>
      </c>
      <c r="E75" t="s">
        <v>621</v>
      </c>
      <c r="F75" t="s">
        <v>172</v>
      </c>
      <c r="G75" t="str">
        <f>""</f>
        <v/>
      </c>
      <c r="H75" t="str">
        <f>" 00"</f>
        <v xml:space="preserve"> 00</v>
      </c>
      <c r="I75">
        <v>0.01</v>
      </c>
      <c r="J75">
        <v>9999999.9900000002</v>
      </c>
      <c r="K75" t="s">
        <v>104</v>
      </c>
      <c r="L75" t="s">
        <v>105</v>
      </c>
      <c r="M75" t="s">
        <v>106</v>
      </c>
      <c r="P75" t="s">
        <v>107</v>
      </c>
      <c r="Q75" t="s">
        <v>107</v>
      </c>
      <c r="R75" t="s">
        <v>108</v>
      </c>
    </row>
    <row r="76" spans="1:18" x14ac:dyDescent="0.25">
      <c r="A76" t="str">
        <f>"18514"</f>
        <v>18514</v>
      </c>
      <c r="B76" t="str">
        <f>"01790"</f>
        <v>01790</v>
      </c>
      <c r="C76" t="str">
        <f>"1300"</f>
        <v>1300</v>
      </c>
      <c r="D76" t="str">
        <f>""</f>
        <v/>
      </c>
      <c r="E76" t="s">
        <v>632</v>
      </c>
      <c r="F76" t="s">
        <v>176</v>
      </c>
      <c r="G76" t="str">
        <f>""</f>
        <v/>
      </c>
      <c r="H76" t="str">
        <f>" 00"</f>
        <v xml:space="preserve"> 00</v>
      </c>
      <c r="I76">
        <v>0.01</v>
      </c>
      <c r="J76">
        <v>9999999.9900000002</v>
      </c>
      <c r="K76" t="s">
        <v>177</v>
      </c>
      <c r="L76" t="s">
        <v>104</v>
      </c>
      <c r="M76" t="s">
        <v>105</v>
      </c>
      <c r="N76" t="s">
        <v>106</v>
      </c>
      <c r="P76" t="s">
        <v>107</v>
      </c>
      <c r="Q76" t="s">
        <v>107</v>
      </c>
      <c r="R76" t="s">
        <v>108</v>
      </c>
    </row>
    <row r="77" spans="1:18" x14ac:dyDescent="0.25">
      <c r="A77" t="str">
        <f>"18517"</f>
        <v>18517</v>
      </c>
      <c r="B77" t="str">
        <f>"05010"</f>
        <v>05010</v>
      </c>
      <c r="C77" t="str">
        <f>"1700"</f>
        <v>1700</v>
      </c>
      <c r="D77" t="str">
        <f>""</f>
        <v/>
      </c>
      <c r="E77" t="s">
        <v>633</v>
      </c>
      <c r="F77" t="s">
        <v>348</v>
      </c>
      <c r="G77" t="str">
        <f>""</f>
        <v/>
      </c>
      <c r="H77" t="str">
        <f>" 00"</f>
        <v xml:space="preserve"> 00</v>
      </c>
      <c r="I77">
        <v>0.01</v>
      </c>
      <c r="J77">
        <v>9999999.9900000002</v>
      </c>
      <c r="K77" t="s">
        <v>349</v>
      </c>
      <c r="L77" t="s">
        <v>350</v>
      </c>
      <c r="P77" t="s">
        <v>107</v>
      </c>
      <c r="Q77" t="s">
        <v>107</v>
      </c>
      <c r="R77" t="s">
        <v>349</v>
      </c>
    </row>
    <row r="78" spans="1:18" x14ac:dyDescent="0.25">
      <c r="A78" t="str">
        <f>"18518"</f>
        <v>18518</v>
      </c>
      <c r="B78" t="str">
        <f>"01810"</f>
        <v>01810</v>
      </c>
      <c r="C78" t="str">
        <f>"1100"</f>
        <v>1100</v>
      </c>
      <c r="D78" t="str">
        <f>""</f>
        <v/>
      </c>
      <c r="E78" t="s">
        <v>634</v>
      </c>
      <c r="F78" t="s">
        <v>182</v>
      </c>
      <c r="G78" t="str">
        <f>""</f>
        <v/>
      </c>
      <c r="H78" t="str">
        <f>" 00"</f>
        <v xml:space="preserve"> 00</v>
      </c>
      <c r="I78">
        <v>0.01</v>
      </c>
      <c r="J78">
        <v>9999999.9900000002</v>
      </c>
      <c r="K78" t="s">
        <v>183</v>
      </c>
      <c r="L78" t="s">
        <v>104</v>
      </c>
      <c r="M78" t="s">
        <v>105</v>
      </c>
      <c r="N78" t="s">
        <v>106</v>
      </c>
      <c r="P78" t="s">
        <v>107</v>
      </c>
      <c r="Q78" t="s">
        <v>107</v>
      </c>
      <c r="R78" t="s">
        <v>108</v>
      </c>
    </row>
    <row r="79" spans="1:18" x14ac:dyDescent="0.25">
      <c r="A79" t="str">
        <f>"18519"</f>
        <v>18519</v>
      </c>
      <c r="B79" t="str">
        <f>"01390"</f>
        <v>01390</v>
      </c>
      <c r="C79" t="str">
        <f>"1100"</f>
        <v>1100</v>
      </c>
      <c r="D79" t="str">
        <f>""</f>
        <v/>
      </c>
      <c r="E79" t="s">
        <v>635</v>
      </c>
      <c r="F79" t="s">
        <v>109</v>
      </c>
      <c r="G79" t="str">
        <f>""</f>
        <v/>
      </c>
      <c r="H79" t="str">
        <f>" 00"</f>
        <v xml:space="preserve"> 00</v>
      </c>
      <c r="I79">
        <v>0.01</v>
      </c>
      <c r="J79">
        <v>9999999.9900000002</v>
      </c>
      <c r="K79" t="s">
        <v>106</v>
      </c>
      <c r="L79" t="s">
        <v>104</v>
      </c>
      <c r="M79" t="s">
        <v>105</v>
      </c>
      <c r="P79" t="s">
        <v>107</v>
      </c>
      <c r="Q79" t="s">
        <v>107</v>
      </c>
      <c r="R79" t="s">
        <v>108</v>
      </c>
    </row>
    <row r="80" spans="1:18" x14ac:dyDescent="0.25">
      <c r="A80" t="str">
        <f>"18522"</f>
        <v>18522</v>
      </c>
      <c r="B80" t="str">
        <f>"01830"</f>
        <v>01830</v>
      </c>
      <c r="C80" t="str">
        <f>"1300"</f>
        <v>1300</v>
      </c>
      <c r="D80" t="str">
        <f>""</f>
        <v/>
      </c>
      <c r="E80" t="s">
        <v>638</v>
      </c>
      <c r="F80" t="s">
        <v>185</v>
      </c>
      <c r="G80" t="str">
        <f>""</f>
        <v/>
      </c>
      <c r="H80" t="str">
        <f>" 00"</f>
        <v xml:space="preserve"> 00</v>
      </c>
      <c r="I80">
        <v>0.01</v>
      </c>
      <c r="J80">
        <v>9999999.9900000002</v>
      </c>
      <c r="K80" t="s">
        <v>104</v>
      </c>
      <c r="L80" t="s">
        <v>105</v>
      </c>
      <c r="M80" t="s">
        <v>106</v>
      </c>
      <c r="P80" t="s">
        <v>107</v>
      </c>
      <c r="Q80" t="s">
        <v>107</v>
      </c>
      <c r="R80" t="s">
        <v>108</v>
      </c>
    </row>
    <row r="81" spans="1:18" x14ac:dyDescent="0.25">
      <c r="A81" t="str">
        <f>"18525"</f>
        <v>18525</v>
      </c>
      <c r="B81" t="str">
        <f>"01800"</f>
        <v>01800</v>
      </c>
      <c r="C81" t="str">
        <f>"1300"</f>
        <v>1300</v>
      </c>
      <c r="D81" t="str">
        <f>""</f>
        <v/>
      </c>
      <c r="E81" t="s">
        <v>641</v>
      </c>
      <c r="F81" t="s">
        <v>178</v>
      </c>
      <c r="G81" t="str">
        <f>""</f>
        <v/>
      </c>
      <c r="H81" t="str">
        <f>" 00"</f>
        <v xml:space="preserve"> 00</v>
      </c>
      <c r="I81">
        <v>0.01</v>
      </c>
      <c r="J81">
        <v>9999999.9900000002</v>
      </c>
      <c r="K81" t="s">
        <v>104</v>
      </c>
      <c r="L81" t="s">
        <v>105</v>
      </c>
      <c r="M81" t="s">
        <v>106</v>
      </c>
      <c r="P81" t="s">
        <v>107</v>
      </c>
      <c r="Q81" t="s">
        <v>107</v>
      </c>
      <c r="R81" t="s">
        <v>108</v>
      </c>
    </row>
    <row r="82" spans="1:18" x14ac:dyDescent="0.25">
      <c r="A82" t="str">
        <f>"18608"</f>
        <v>18608</v>
      </c>
      <c r="B82" t="str">
        <f>"05111"</f>
        <v>05111</v>
      </c>
      <c r="C82" t="str">
        <f>"1800"</f>
        <v>1800</v>
      </c>
      <c r="D82" t="str">
        <f>""</f>
        <v/>
      </c>
      <c r="E82" t="s">
        <v>659</v>
      </c>
      <c r="F82" t="s">
        <v>364</v>
      </c>
      <c r="G82" t="str">
        <f>""</f>
        <v/>
      </c>
      <c r="H82" t="str">
        <f>" 00"</f>
        <v xml:space="preserve"> 00</v>
      </c>
      <c r="I82">
        <v>0.01</v>
      </c>
      <c r="J82">
        <v>9999999.9900000002</v>
      </c>
      <c r="K82" t="s">
        <v>365</v>
      </c>
      <c r="L82" t="s">
        <v>343</v>
      </c>
      <c r="P82" t="s">
        <v>107</v>
      </c>
      <c r="Q82" t="s">
        <v>107</v>
      </c>
      <c r="R82" t="s">
        <v>365</v>
      </c>
    </row>
    <row r="83" spans="1:18" x14ac:dyDescent="0.25">
      <c r="A83" t="str">
        <f>"18613"</f>
        <v>18613</v>
      </c>
      <c r="B83" t="str">
        <f>"05030"</f>
        <v>05030</v>
      </c>
      <c r="C83" t="str">
        <f>"1800"</f>
        <v>1800</v>
      </c>
      <c r="D83" t="str">
        <f>"18613"</f>
        <v>18613</v>
      </c>
      <c r="E83" t="s">
        <v>663</v>
      </c>
      <c r="F83" t="s">
        <v>356</v>
      </c>
      <c r="G83" t="str">
        <f>""</f>
        <v/>
      </c>
      <c r="H83" t="str">
        <f>" 00"</f>
        <v xml:space="preserve"> 00</v>
      </c>
      <c r="I83">
        <v>0.01</v>
      </c>
      <c r="J83">
        <v>9999999.9900000002</v>
      </c>
      <c r="K83" t="s">
        <v>354</v>
      </c>
      <c r="L83" t="s">
        <v>357</v>
      </c>
      <c r="P83" t="s">
        <v>107</v>
      </c>
      <c r="Q83" t="s">
        <v>107</v>
      </c>
      <c r="R83" t="s">
        <v>354</v>
      </c>
    </row>
    <row r="84" spans="1:18" x14ac:dyDescent="0.25">
      <c r="A84" t="str">
        <f>"18615"</f>
        <v>18615</v>
      </c>
      <c r="B84" t="str">
        <f>"01780"</f>
        <v>01780</v>
      </c>
      <c r="C84" t="str">
        <f>"1800"</f>
        <v>1800</v>
      </c>
      <c r="D84" t="str">
        <f>""</f>
        <v/>
      </c>
      <c r="E84" t="s">
        <v>665</v>
      </c>
      <c r="F84" t="s">
        <v>172</v>
      </c>
      <c r="G84" t="str">
        <f>""</f>
        <v/>
      </c>
      <c r="H84" t="str">
        <f>" 00"</f>
        <v xml:space="preserve"> 00</v>
      </c>
      <c r="I84">
        <v>0.01</v>
      </c>
      <c r="J84">
        <v>9999999.9900000002</v>
      </c>
      <c r="K84" t="s">
        <v>104</v>
      </c>
      <c r="L84" t="s">
        <v>105</v>
      </c>
      <c r="M84" t="s">
        <v>106</v>
      </c>
      <c r="P84" t="s">
        <v>107</v>
      </c>
      <c r="Q84" t="s">
        <v>107</v>
      </c>
      <c r="R84" t="s">
        <v>108</v>
      </c>
    </row>
    <row r="85" spans="1:18" x14ac:dyDescent="0.25">
      <c r="A85" t="str">
        <f>"19005"</f>
        <v>19005</v>
      </c>
      <c r="B85" t="str">
        <f>"01820"</f>
        <v>01820</v>
      </c>
      <c r="C85" t="str">
        <f>"1200"</f>
        <v>1200</v>
      </c>
      <c r="D85" t="str">
        <f>"19005"</f>
        <v>19005</v>
      </c>
      <c r="E85" t="s">
        <v>667</v>
      </c>
      <c r="F85" t="s">
        <v>184</v>
      </c>
      <c r="G85" t="str">
        <f>"GR0019005"</f>
        <v>GR0019005</v>
      </c>
      <c r="H85" t="str">
        <f>" 00"</f>
        <v xml:space="preserve"> 00</v>
      </c>
      <c r="I85">
        <v>0.01</v>
      </c>
      <c r="J85">
        <v>9999999.9900000002</v>
      </c>
      <c r="K85" t="s">
        <v>104</v>
      </c>
      <c r="L85" t="s">
        <v>105</v>
      </c>
      <c r="M85" t="s">
        <v>106</v>
      </c>
      <c r="O85" t="s">
        <v>668</v>
      </c>
      <c r="P85" t="s">
        <v>107</v>
      </c>
      <c r="Q85" t="s">
        <v>107</v>
      </c>
      <c r="R85" t="s">
        <v>108</v>
      </c>
    </row>
    <row r="86" spans="1:18" x14ac:dyDescent="0.25">
      <c r="A86" t="str">
        <f>"19271"</f>
        <v>19271</v>
      </c>
      <c r="B86" t="str">
        <f>"01790"</f>
        <v>01790</v>
      </c>
      <c r="C86" t="str">
        <f>"1200"</f>
        <v>1200</v>
      </c>
      <c r="D86" t="str">
        <f>"19271"</f>
        <v>19271</v>
      </c>
      <c r="E86" t="s">
        <v>670</v>
      </c>
      <c r="F86" t="s">
        <v>176</v>
      </c>
      <c r="G86" t="str">
        <f>"GR0019271"</f>
        <v>GR0019271</v>
      </c>
      <c r="H86" t="str">
        <f>" 00"</f>
        <v xml:space="preserve"> 00</v>
      </c>
      <c r="I86">
        <v>0.01</v>
      </c>
      <c r="J86">
        <v>9999999.9900000002</v>
      </c>
      <c r="K86" t="s">
        <v>177</v>
      </c>
      <c r="L86" t="s">
        <v>104</v>
      </c>
      <c r="M86" t="s">
        <v>105</v>
      </c>
      <c r="N86" t="s">
        <v>106</v>
      </c>
      <c r="O86" t="s">
        <v>671</v>
      </c>
      <c r="P86" t="s">
        <v>107</v>
      </c>
      <c r="Q86" t="s">
        <v>107</v>
      </c>
      <c r="R86" t="s">
        <v>108</v>
      </c>
    </row>
    <row r="87" spans="1:18" x14ac:dyDescent="0.25">
      <c r="A87" t="str">
        <f>"19332"</f>
        <v>19332</v>
      </c>
      <c r="B87" t="str">
        <f>"01790"</f>
        <v>01790</v>
      </c>
      <c r="C87" t="str">
        <f>"1200"</f>
        <v>1200</v>
      </c>
      <c r="D87" t="str">
        <f>"19332"</f>
        <v>19332</v>
      </c>
      <c r="E87" t="s">
        <v>681</v>
      </c>
      <c r="F87" t="s">
        <v>176</v>
      </c>
      <c r="G87" t="str">
        <f>"GR0019332"</f>
        <v>GR0019332</v>
      </c>
      <c r="H87" t="str">
        <f>" 00"</f>
        <v xml:space="preserve"> 00</v>
      </c>
      <c r="I87">
        <v>0.01</v>
      </c>
      <c r="J87">
        <v>9999999.9900000002</v>
      </c>
      <c r="K87" t="s">
        <v>177</v>
      </c>
      <c r="L87" t="s">
        <v>104</v>
      </c>
      <c r="M87" t="s">
        <v>105</v>
      </c>
      <c r="N87" t="s">
        <v>106</v>
      </c>
      <c r="O87" t="s">
        <v>682</v>
      </c>
      <c r="P87" t="s">
        <v>107</v>
      </c>
      <c r="Q87" t="s">
        <v>107</v>
      </c>
      <c r="R87" t="s">
        <v>108</v>
      </c>
    </row>
    <row r="88" spans="1:18" x14ac:dyDescent="0.25">
      <c r="A88" t="str">
        <f>"19353"</f>
        <v>19353</v>
      </c>
      <c r="B88" t="str">
        <f>"01380"</f>
        <v>01380</v>
      </c>
      <c r="C88" t="str">
        <f>"1200"</f>
        <v>1200</v>
      </c>
      <c r="D88" t="str">
        <f>"19353"</f>
        <v>19353</v>
      </c>
      <c r="E88" t="s">
        <v>693</v>
      </c>
      <c r="F88" t="s">
        <v>102</v>
      </c>
      <c r="G88" t="str">
        <f>"GR0019353"</f>
        <v>GR0019353</v>
      </c>
      <c r="H88" t="str">
        <f>" 00"</f>
        <v xml:space="preserve"> 00</v>
      </c>
      <c r="I88">
        <v>0.01</v>
      </c>
      <c r="J88">
        <v>9999999.9900000002</v>
      </c>
      <c r="K88" t="s">
        <v>104</v>
      </c>
      <c r="L88" t="s">
        <v>105</v>
      </c>
      <c r="M88" t="s">
        <v>106</v>
      </c>
      <c r="N88" t="s">
        <v>103</v>
      </c>
      <c r="O88" t="s">
        <v>694</v>
      </c>
      <c r="P88" t="s">
        <v>107</v>
      </c>
      <c r="Q88" t="s">
        <v>107</v>
      </c>
      <c r="R88" t="s">
        <v>108</v>
      </c>
    </row>
    <row r="89" spans="1:18" x14ac:dyDescent="0.25">
      <c r="A89" t="str">
        <f>"19356"</f>
        <v>19356</v>
      </c>
      <c r="B89" t="str">
        <f>"01800"</f>
        <v>01800</v>
      </c>
      <c r="C89" t="str">
        <f>"1200"</f>
        <v>1200</v>
      </c>
      <c r="D89" t="str">
        <f>"19356"</f>
        <v>19356</v>
      </c>
      <c r="E89" t="s">
        <v>695</v>
      </c>
      <c r="F89" t="s">
        <v>178</v>
      </c>
      <c r="G89" t="str">
        <f>"GR0019356"</f>
        <v>GR0019356</v>
      </c>
      <c r="H89" t="str">
        <f>" 00"</f>
        <v xml:space="preserve"> 00</v>
      </c>
      <c r="I89">
        <v>0.01</v>
      </c>
      <c r="J89">
        <v>9999999.9900000002</v>
      </c>
      <c r="K89" t="s">
        <v>104</v>
      </c>
      <c r="L89" t="s">
        <v>105</v>
      </c>
      <c r="M89" t="s">
        <v>179</v>
      </c>
      <c r="N89" t="s">
        <v>106</v>
      </c>
      <c r="O89" t="s">
        <v>696</v>
      </c>
      <c r="P89" t="s">
        <v>107</v>
      </c>
      <c r="Q89" t="s">
        <v>107</v>
      </c>
      <c r="R89" t="s">
        <v>108</v>
      </c>
    </row>
    <row r="90" spans="1:18" x14ac:dyDescent="0.25">
      <c r="A90" t="str">
        <f>"19357"</f>
        <v>19357</v>
      </c>
      <c r="B90" t="str">
        <f>"01380"</f>
        <v>01380</v>
      </c>
      <c r="C90" t="str">
        <f>"1200"</f>
        <v>1200</v>
      </c>
      <c r="D90" t="str">
        <f>"19357"</f>
        <v>19357</v>
      </c>
      <c r="E90" t="s">
        <v>697</v>
      </c>
      <c r="F90" t="s">
        <v>102</v>
      </c>
      <c r="G90" t="str">
        <f>"GR0019357"</f>
        <v>GR0019357</v>
      </c>
      <c r="H90" t="str">
        <f>" 00"</f>
        <v xml:space="preserve"> 00</v>
      </c>
      <c r="I90">
        <v>0.01</v>
      </c>
      <c r="J90">
        <v>9999999.9900000002</v>
      </c>
      <c r="K90" t="s">
        <v>104</v>
      </c>
      <c r="L90" t="s">
        <v>105</v>
      </c>
      <c r="M90" t="s">
        <v>106</v>
      </c>
      <c r="N90" t="s">
        <v>103</v>
      </c>
      <c r="O90" t="s">
        <v>698</v>
      </c>
      <c r="P90" t="s">
        <v>107</v>
      </c>
      <c r="Q90" t="s">
        <v>107</v>
      </c>
      <c r="R90" t="s">
        <v>108</v>
      </c>
    </row>
    <row r="91" spans="1:18" x14ac:dyDescent="0.25">
      <c r="A91" t="str">
        <f>"19358"</f>
        <v>19358</v>
      </c>
      <c r="B91" t="str">
        <f>"01800"</f>
        <v>01800</v>
      </c>
      <c r="C91" t="str">
        <f>"1200"</f>
        <v>1200</v>
      </c>
      <c r="D91" t="str">
        <f>"19358"</f>
        <v>19358</v>
      </c>
      <c r="E91" t="s">
        <v>699</v>
      </c>
      <c r="F91" t="s">
        <v>178</v>
      </c>
      <c r="G91" t="str">
        <f>"GR0019358"</f>
        <v>GR0019358</v>
      </c>
      <c r="H91" t="str">
        <f>" 00"</f>
        <v xml:space="preserve"> 00</v>
      </c>
      <c r="I91">
        <v>0.01</v>
      </c>
      <c r="J91">
        <v>9999999.9900000002</v>
      </c>
      <c r="K91" t="s">
        <v>104</v>
      </c>
      <c r="L91" t="s">
        <v>105</v>
      </c>
      <c r="M91" t="s">
        <v>179</v>
      </c>
      <c r="N91" t="s">
        <v>106</v>
      </c>
      <c r="O91" t="s">
        <v>700</v>
      </c>
      <c r="P91" t="s">
        <v>107</v>
      </c>
      <c r="Q91" t="s">
        <v>107</v>
      </c>
      <c r="R91" t="s">
        <v>108</v>
      </c>
    </row>
    <row r="92" spans="1:18" x14ac:dyDescent="0.25">
      <c r="A92" t="str">
        <f>"19359"</f>
        <v>19359</v>
      </c>
      <c r="B92" t="str">
        <f>"01390"</f>
        <v>01390</v>
      </c>
      <c r="C92" t="str">
        <f>"1200"</f>
        <v>1200</v>
      </c>
      <c r="D92" t="str">
        <f>"19359"</f>
        <v>19359</v>
      </c>
      <c r="E92" t="s">
        <v>701</v>
      </c>
      <c r="F92" t="s">
        <v>109</v>
      </c>
      <c r="G92" t="str">
        <f>"GR0019359"</f>
        <v>GR0019359</v>
      </c>
      <c r="H92" t="str">
        <f>" 00"</f>
        <v xml:space="preserve"> 00</v>
      </c>
      <c r="I92">
        <v>0.01</v>
      </c>
      <c r="J92">
        <v>9999999.9900000002</v>
      </c>
      <c r="K92" t="s">
        <v>104</v>
      </c>
      <c r="L92" t="s">
        <v>105</v>
      </c>
      <c r="M92" t="s">
        <v>106</v>
      </c>
      <c r="O92" t="s">
        <v>702</v>
      </c>
      <c r="P92" t="s">
        <v>107</v>
      </c>
      <c r="Q92" t="s">
        <v>107</v>
      </c>
      <c r="R92" t="s">
        <v>108</v>
      </c>
    </row>
    <row r="93" spans="1:18" x14ac:dyDescent="0.25">
      <c r="A93" t="str">
        <f>"19360"</f>
        <v>19360</v>
      </c>
      <c r="B93" t="str">
        <f>"01820"</f>
        <v>01820</v>
      </c>
      <c r="C93" t="str">
        <f>"1200"</f>
        <v>1200</v>
      </c>
      <c r="D93" t="str">
        <f>"19360"</f>
        <v>19360</v>
      </c>
      <c r="E93" t="s">
        <v>703</v>
      </c>
      <c r="F93" t="s">
        <v>184</v>
      </c>
      <c r="G93" t="str">
        <f>"GR0019360"</f>
        <v>GR0019360</v>
      </c>
      <c r="H93" t="str">
        <f>" 00"</f>
        <v xml:space="preserve"> 00</v>
      </c>
      <c r="I93">
        <v>0.01</v>
      </c>
      <c r="J93">
        <v>9999999.9900000002</v>
      </c>
      <c r="K93" t="s">
        <v>104</v>
      </c>
      <c r="L93" t="s">
        <v>105</v>
      </c>
      <c r="M93" t="s">
        <v>106</v>
      </c>
      <c r="O93" t="s">
        <v>704</v>
      </c>
      <c r="P93" t="s">
        <v>107</v>
      </c>
      <c r="Q93" t="s">
        <v>107</v>
      </c>
      <c r="R93" t="s">
        <v>108</v>
      </c>
    </row>
    <row r="94" spans="1:18" x14ac:dyDescent="0.25">
      <c r="A94" t="str">
        <f>"19361"</f>
        <v>19361</v>
      </c>
      <c r="B94" t="str">
        <f>"01800"</f>
        <v>01800</v>
      </c>
      <c r="C94" t="str">
        <f>"1200"</f>
        <v>1200</v>
      </c>
      <c r="D94" t="str">
        <f>"19361"</f>
        <v>19361</v>
      </c>
      <c r="E94" t="s">
        <v>705</v>
      </c>
      <c r="F94" t="s">
        <v>178</v>
      </c>
      <c r="G94" t="str">
        <f>"GR0019361"</f>
        <v>GR0019361</v>
      </c>
      <c r="H94" t="str">
        <f>" 00"</f>
        <v xml:space="preserve"> 00</v>
      </c>
      <c r="I94">
        <v>0.01</v>
      </c>
      <c r="J94">
        <v>9999999.9900000002</v>
      </c>
      <c r="K94" t="s">
        <v>104</v>
      </c>
      <c r="L94" t="s">
        <v>105</v>
      </c>
      <c r="M94" t="s">
        <v>179</v>
      </c>
      <c r="N94" t="s">
        <v>106</v>
      </c>
      <c r="O94" t="s">
        <v>706</v>
      </c>
      <c r="P94" t="s">
        <v>107</v>
      </c>
      <c r="Q94" t="s">
        <v>107</v>
      </c>
      <c r="R94" t="s">
        <v>108</v>
      </c>
    </row>
    <row r="95" spans="1:18" x14ac:dyDescent="0.25">
      <c r="A95" t="str">
        <f>"19363"</f>
        <v>19363</v>
      </c>
      <c r="B95" t="str">
        <f>"01390"</f>
        <v>01390</v>
      </c>
      <c r="C95" t="str">
        <f>"1200"</f>
        <v>1200</v>
      </c>
      <c r="D95" t="str">
        <f>"19363"</f>
        <v>19363</v>
      </c>
      <c r="E95" t="s">
        <v>709</v>
      </c>
      <c r="F95" t="s">
        <v>109</v>
      </c>
      <c r="G95" t="str">
        <f>"GR0019363"</f>
        <v>GR0019363</v>
      </c>
      <c r="H95" t="str">
        <f>" 00"</f>
        <v xml:space="preserve"> 00</v>
      </c>
      <c r="I95">
        <v>0.01</v>
      </c>
      <c r="J95">
        <v>9999999.9900000002</v>
      </c>
      <c r="K95" t="s">
        <v>106</v>
      </c>
      <c r="L95" t="s">
        <v>104</v>
      </c>
      <c r="M95" t="s">
        <v>710</v>
      </c>
      <c r="O95" t="s">
        <v>711</v>
      </c>
      <c r="P95" t="s">
        <v>107</v>
      </c>
      <c r="Q95" t="s">
        <v>107</v>
      </c>
      <c r="R95" t="s">
        <v>108</v>
      </c>
    </row>
    <row r="96" spans="1:18" x14ac:dyDescent="0.25">
      <c r="A96" t="str">
        <f>"19364"</f>
        <v>19364</v>
      </c>
      <c r="B96" t="str">
        <f>"01800"</f>
        <v>01800</v>
      </c>
      <c r="C96" t="str">
        <f>"1200"</f>
        <v>1200</v>
      </c>
      <c r="D96" t="str">
        <f>"19364"</f>
        <v>19364</v>
      </c>
      <c r="E96" t="s">
        <v>712</v>
      </c>
      <c r="F96" t="s">
        <v>178</v>
      </c>
      <c r="G96" t="str">
        <f>"GR0019364"</f>
        <v>GR0019364</v>
      </c>
      <c r="H96" t="str">
        <f>" 00"</f>
        <v xml:space="preserve"> 00</v>
      </c>
      <c r="I96">
        <v>0.01</v>
      </c>
      <c r="J96">
        <v>9999999.9900000002</v>
      </c>
      <c r="K96" t="s">
        <v>179</v>
      </c>
      <c r="L96" t="s">
        <v>104</v>
      </c>
      <c r="M96" t="s">
        <v>710</v>
      </c>
      <c r="N96" t="s">
        <v>106</v>
      </c>
      <c r="O96" t="s">
        <v>700</v>
      </c>
      <c r="P96" t="s">
        <v>107</v>
      </c>
      <c r="Q96" t="s">
        <v>107</v>
      </c>
      <c r="R96" t="s">
        <v>108</v>
      </c>
    </row>
    <row r="97" spans="1:18" x14ac:dyDescent="0.25">
      <c r="A97" t="str">
        <f>"19372"</f>
        <v>19372</v>
      </c>
      <c r="B97" t="str">
        <f>"01820"</f>
        <v>01820</v>
      </c>
      <c r="C97" t="str">
        <f>"1300"</f>
        <v>1300</v>
      </c>
      <c r="D97" t="str">
        <f>"19372"</f>
        <v>19372</v>
      </c>
      <c r="E97" t="s">
        <v>726</v>
      </c>
      <c r="F97" t="s">
        <v>184</v>
      </c>
      <c r="G97" t="str">
        <f>"GR0019372"</f>
        <v>GR0019372</v>
      </c>
      <c r="H97" t="str">
        <f>" 00"</f>
        <v xml:space="preserve"> 00</v>
      </c>
      <c r="I97">
        <v>0.01</v>
      </c>
      <c r="J97">
        <v>9999999.9900000002</v>
      </c>
      <c r="K97" t="s">
        <v>645</v>
      </c>
      <c r="L97" t="s">
        <v>42</v>
      </c>
      <c r="M97" t="s">
        <v>40</v>
      </c>
      <c r="O97" t="s">
        <v>727</v>
      </c>
      <c r="P97" t="s">
        <v>107</v>
      </c>
      <c r="Q97" t="s">
        <v>107</v>
      </c>
      <c r="R97" t="s">
        <v>728</v>
      </c>
    </row>
    <row r="98" spans="1:18" x14ac:dyDescent="0.25">
      <c r="A98" t="str">
        <f>"19373"</f>
        <v>19373</v>
      </c>
      <c r="B98" t="str">
        <f>"01790"</f>
        <v>01790</v>
      </c>
      <c r="C98" t="str">
        <f>"1300"</f>
        <v>1300</v>
      </c>
      <c r="D98" t="str">
        <f>"19373"</f>
        <v>19373</v>
      </c>
      <c r="E98" t="s">
        <v>729</v>
      </c>
      <c r="F98" t="s">
        <v>176</v>
      </c>
      <c r="G98" t="str">
        <f>"GR0019373"</f>
        <v>GR0019373</v>
      </c>
      <c r="H98" t="str">
        <f>" 00"</f>
        <v xml:space="preserve"> 00</v>
      </c>
      <c r="I98">
        <v>0.01</v>
      </c>
      <c r="J98">
        <v>9999999.9900000002</v>
      </c>
      <c r="K98" t="s">
        <v>104</v>
      </c>
      <c r="L98" t="s">
        <v>710</v>
      </c>
      <c r="M98" t="s">
        <v>106</v>
      </c>
      <c r="O98" t="s">
        <v>177</v>
      </c>
      <c r="P98" t="s">
        <v>107</v>
      </c>
      <c r="Q98" t="s">
        <v>107</v>
      </c>
      <c r="R98" t="s">
        <v>108</v>
      </c>
    </row>
    <row r="99" spans="1:18" x14ac:dyDescent="0.25">
      <c r="A99" t="str">
        <f>"19374"</f>
        <v>19374</v>
      </c>
      <c r="B99" t="str">
        <f>"01800"</f>
        <v>01800</v>
      </c>
      <c r="C99" t="str">
        <f>"1300"</f>
        <v>1300</v>
      </c>
      <c r="D99" t="str">
        <f>"19374"</f>
        <v>19374</v>
      </c>
      <c r="E99" t="s">
        <v>730</v>
      </c>
      <c r="F99" t="s">
        <v>178</v>
      </c>
      <c r="G99" t="str">
        <f>"GR0019374"</f>
        <v>GR0019374</v>
      </c>
      <c r="H99" t="str">
        <f>" 00"</f>
        <v xml:space="preserve"> 00</v>
      </c>
      <c r="I99">
        <v>0.01</v>
      </c>
      <c r="J99">
        <v>9999999.9900000002</v>
      </c>
      <c r="K99" t="s">
        <v>104</v>
      </c>
      <c r="L99" t="s">
        <v>710</v>
      </c>
      <c r="M99" t="s">
        <v>106</v>
      </c>
      <c r="O99" t="s">
        <v>731</v>
      </c>
      <c r="P99" t="s">
        <v>107</v>
      </c>
      <c r="Q99" t="s">
        <v>107</v>
      </c>
      <c r="R99" t="s">
        <v>108</v>
      </c>
    </row>
    <row r="100" spans="1:18" x14ac:dyDescent="0.25">
      <c r="A100" t="str">
        <f>"19375"</f>
        <v>19375</v>
      </c>
      <c r="B100" t="str">
        <f>"01780"</f>
        <v>01780</v>
      </c>
      <c r="C100" t="str">
        <f>"1300"</f>
        <v>1300</v>
      </c>
      <c r="D100" t="str">
        <f>"19375"</f>
        <v>19375</v>
      </c>
      <c r="E100" t="s">
        <v>732</v>
      </c>
      <c r="F100" t="s">
        <v>172</v>
      </c>
      <c r="G100" t="str">
        <f>"GR0019375"</f>
        <v>GR0019375</v>
      </c>
      <c r="H100" t="str">
        <f>" 00"</f>
        <v xml:space="preserve"> 00</v>
      </c>
      <c r="I100">
        <v>0.01</v>
      </c>
      <c r="J100">
        <v>9999999.9900000002</v>
      </c>
      <c r="K100" t="s">
        <v>104</v>
      </c>
      <c r="L100" t="s">
        <v>710</v>
      </c>
      <c r="M100" t="s">
        <v>106</v>
      </c>
      <c r="O100" t="s">
        <v>733</v>
      </c>
      <c r="P100" t="s">
        <v>107</v>
      </c>
      <c r="Q100" t="s">
        <v>107</v>
      </c>
      <c r="R100" t="s">
        <v>108</v>
      </c>
    </row>
    <row r="101" spans="1:18" x14ac:dyDescent="0.25">
      <c r="A101" t="str">
        <f>"19376"</f>
        <v>19376</v>
      </c>
      <c r="B101" t="str">
        <f>"01810"</f>
        <v>01810</v>
      </c>
      <c r="C101" t="str">
        <f>"1300"</f>
        <v>1300</v>
      </c>
      <c r="D101" t="str">
        <f>"19376"</f>
        <v>19376</v>
      </c>
      <c r="E101" t="s">
        <v>734</v>
      </c>
      <c r="F101" t="s">
        <v>182</v>
      </c>
      <c r="G101" t="str">
        <f>"GR0019376"</f>
        <v>GR0019376</v>
      </c>
      <c r="H101" t="str">
        <f>" 00"</f>
        <v xml:space="preserve"> 00</v>
      </c>
      <c r="I101">
        <v>0.01</v>
      </c>
      <c r="J101">
        <v>9999999.9900000002</v>
      </c>
      <c r="K101" t="s">
        <v>104</v>
      </c>
      <c r="L101" t="s">
        <v>710</v>
      </c>
      <c r="M101" t="s">
        <v>106</v>
      </c>
      <c r="O101" t="s">
        <v>735</v>
      </c>
      <c r="P101" t="s">
        <v>107</v>
      </c>
      <c r="Q101" t="s">
        <v>107</v>
      </c>
      <c r="R101" t="s">
        <v>108</v>
      </c>
    </row>
    <row r="102" spans="1:18" x14ac:dyDescent="0.25">
      <c r="A102" t="str">
        <f>"19377"</f>
        <v>19377</v>
      </c>
      <c r="B102" t="str">
        <f>"01820"</f>
        <v>01820</v>
      </c>
      <c r="C102" t="str">
        <f>"1300"</f>
        <v>1300</v>
      </c>
      <c r="D102" t="str">
        <f>"19377"</f>
        <v>19377</v>
      </c>
      <c r="E102" t="s">
        <v>736</v>
      </c>
      <c r="F102" t="s">
        <v>184</v>
      </c>
      <c r="G102" t="str">
        <f>"GR0019377"</f>
        <v>GR0019377</v>
      </c>
      <c r="H102" t="str">
        <f>" 00"</f>
        <v xml:space="preserve"> 00</v>
      </c>
      <c r="I102">
        <v>0.01</v>
      </c>
      <c r="J102">
        <v>9999999.9900000002</v>
      </c>
      <c r="K102" t="s">
        <v>104</v>
      </c>
      <c r="L102" t="s">
        <v>710</v>
      </c>
      <c r="M102" t="s">
        <v>106</v>
      </c>
      <c r="O102" t="s">
        <v>668</v>
      </c>
      <c r="P102" t="s">
        <v>107</v>
      </c>
      <c r="Q102" t="s">
        <v>107</v>
      </c>
      <c r="R102" t="s">
        <v>108</v>
      </c>
    </row>
    <row r="103" spans="1:18" x14ac:dyDescent="0.25">
      <c r="A103" t="str">
        <f>"21192"</f>
        <v>21192</v>
      </c>
      <c r="B103" t="str">
        <f>"01260"</f>
        <v>01260</v>
      </c>
      <c r="C103" t="str">
        <f>"1300"</f>
        <v>1300</v>
      </c>
      <c r="D103" t="str">
        <f>"21192"</f>
        <v>21192</v>
      </c>
      <c r="E103" t="s">
        <v>755</v>
      </c>
      <c r="F103" t="s">
        <v>77</v>
      </c>
      <c r="G103" t="str">
        <f>"GR0021192"</f>
        <v>GR0021192</v>
      </c>
      <c r="H103" t="str">
        <f>" 00"</f>
        <v xml:space="preserve"> 00</v>
      </c>
      <c r="I103">
        <v>0.01</v>
      </c>
      <c r="J103">
        <v>9999999.9900000002</v>
      </c>
      <c r="K103" t="s">
        <v>756</v>
      </c>
      <c r="L103" t="s">
        <v>343</v>
      </c>
      <c r="M103" t="s">
        <v>757</v>
      </c>
      <c r="O103" t="s">
        <v>756</v>
      </c>
      <c r="P103" t="s">
        <v>107</v>
      </c>
      <c r="Q103" t="s">
        <v>107</v>
      </c>
      <c r="R103" t="s">
        <v>757</v>
      </c>
    </row>
    <row r="104" spans="1:18" x14ac:dyDescent="0.25">
      <c r="A104" t="str">
        <f>"21215"</f>
        <v>21215</v>
      </c>
      <c r="B104" t="str">
        <f>"01810"</f>
        <v>01810</v>
      </c>
      <c r="C104" t="str">
        <f>"1200"</f>
        <v>1200</v>
      </c>
      <c r="D104" t="str">
        <f>"21215"</f>
        <v>21215</v>
      </c>
      <c r="E104" t="s">
        <v>761</v>
      </c>
      <c r="F104" t="s">
        <v>182</v>
      </c>
      <c r="G104" t="str">
        <f>"GR0021215"</f>
        <v>GR0021215</v>
      </c>
      <c r="H104" t="str">
        <f>" 00"</f>
        <v xml:space="preserve"> 00</v>
      </c>
      <c r="I104">
        <v>0.01</v>
      </c>
      <c r="J104">
        <v>9999999.9900000002</v>
      </c>
      <c r="K104" t="s">
        <v>183</v>
      </c>
      <c r="L104" t="s">
        <v>104</v>
      </c>
      <c r="M104" t="s">
        <v>105</v>
      </c>
      <c r="N104" t="s">
        <v>106</v>
      </c>
      <c r="O104" t="s">
        <v>183</v>
      </c>
      <c r="P104" t="s">
        <v>107</v>
      </c>
      <c r="Q104" t="s">
        <v>107</v>
      </c>
      <c r="R104" t="s">
        <v>108</v>
      </c>
    </row>
    <row r="105" spans="1:18" x14ac:dyDescent="0.25">
      <c r="A105" t="str">
        <f>"24281"</f>
        <v>24281</v>
      </c>
      <c r="B105" t="str">
        <f>"05000"</f>
        <v>05000</v>
      </c>
      <c r="C105" t="str">
        <f>"1700"</f>
        <v>1700</v>
      </c>
      <c r="D105" t="str">
        <f>"24281"</f>
        <v>24281</v>
      </c>
      <c r="E105" t="s">
        <v>794</v>
      </c>
      <c r="F105" t="s">
        <v>342</v>
      </c>
      <c r="G105" t="str">
        <f>"GR0024281"</f>
        <v>GR0024281</v>
      </c>
      <c r="H105" t="str">
        <f>" 00"</f>
        <v xml:space="preserve"> 00</v>
      </c>
      <c r="I105">
        <v>0.01</v>
      </c>
      <c r="J105">
        <v>9999999.9900000002</v>
      </c>
      <c r="K105" t="s">
        <v>343</v>
      </c>
      <c r="L105" t="s">
        <v>27</v>
      </c>
      <c r="O105" t="s">
        <v>343</v>
      </c>
      <c r="P105" t="s">
        <v>107</v>
      </c>
      <c r="Q105" t="s">
        <v>107</v>
      </c>
      <c r="R105" t="s">
        <v>28</v>
      </c>
    </row>
    <row r="106" spans="1:18" x14ac:dyDescent="0.25">
      <c r="A106" t="str">
        <f>"25158"</f>
        <v>25158</v>
      </c>
      <c r="B106" t="str">
        <f>"01390"</f>
        <v>01390</v>
      </c>
      <c r="C106" t="str">
        <f>"1300"</f>
        <v>1300</v>
      </c>
      <c r="D106" t="str">
        <f>"25158"</f>
        <v>25158</v>
      </c>
      <c r="E106" t="s">
        <v>816</v>
      </c>
      <c r="F106" t="s">
        <v>109</v>
      </c>
      <c r="G106" t="str">
        <f>"GR0025158"</f>
        <v>GR0025158</v>
      </c>
      <c r="H106" t="str">
        <f>" 00"</f>
        <v xml:space="preserve"> 00</v>
      </c>
      <c r="I106">
        <v>0.01</v>
      </c>
      <c r="J106">
        <v>9999999.9900000002</v>
      </c>
      <c r="K106" t="s">
        <v>106</v>
      </c>
      <c r="L106" t="s">
        <v>104</v>
      </c>
      <c r="M106" t="s">
        <v>105</v>
      </c>
      <c r="O106" t="s">
        <v>106</v>
      </c>
      <c r="P106" t="s">
        <v>107</v>
      </c>
      <c r="Q106" t="s">
        <v>107</v>
      </c>
      <c r="R106" t="s">
        <v>108</v>
      </c>
    </row>
    <row r="107" spans="1:18" x14ac:dyDescent="0.25">
      <c r="A107" t="str">
        <f>"25164"</f>
        <v>25164</v>
      </c>
      <c r="B107" t="str">
        <f>"05040"</f>
        <v>05040</v>
      </c>
      <c r="C107" t="str">
        <f>"1200"</f>
        <v>1200</v>
      </c>
      <c r="D107" t="str">
        <f>"25164"</f>
        <v>25164</v>
      </c>
      <c r="E107" t="s">
        <v>819</v>
      </c>
      <c r="F107" t="s">
        <v>820</v>
      </c>
      <c r="G107" t="str">
        <f>"GR0025164"</f>
        <v>GR0025164</v>
      </c>
      <c r="H107" t="str">
        <f>" 00"</f>
        <v xml:space="preserve"> 00</v>
      </c>
      <c r="I107">
        <v>0.01</v>
      </c>
      <c r="J107">
        <v>9999999.9900000002</v>
      </c>
      <c r="K107" t="s">
        <v>359</v>
      </c>
      <c r="O107" t="s">
        <v>359</v>
      </c>
      <c r="P107" t="s">
        <v>107</v>
      </c>
      <c r="Q107" t="s">
        <v>107</v>
      </c>
      <c r="R107" t="s">
        <v>359</v>
      </c>
    </row>
    <row r="108" spans="1:18" x14ac:dyDescent="0.25">
      <c r="A108" t="str">
        <f>"25167"</f>
        <v>25167</v>
      </c>
      <c r="B108" t="str">
        <f>"05040"</f>
        <v>05040</v>
      </c>
      <c r="C108" t="str">
        <f>"1700"</f>
        <v>1700</v>
      </c>
      <c r="D108" t="str">
        <f>"25167"</f>
        <v>25167</v>
      </c>
      <c r="E108" t="s">
        <v>824</v>
      </c>
      <c r="F108" t="s">
        <v>820</v>
      </c>
      <c r="G108" t="str">
        <f>"GR0025167"</f>
        <v>GR0025167</v>
      </c>
      <c r="H108" t="str">
        <f>" 00"</f>
        <v xml:space="preserve"> 00</v>
      </c>
      <c r="I108">
        <v>0.01</v>
      </c>
      <c r="J108">
        <v>9999999.9900000002</v>
      </c>
      <c r="K108" t="s">
        <v>359</v>
      </c>
      <c r="O108" t="s">
        <v>359</v>
      </c>
      <c r="P108" t="s">
        <v>107</v>
      </c>
      <c r="Q108" t="s">
        <v>107</v>
      </c>
      <c r="R108" t="s">
        <v>359</v>
      </c>
    </row>
    <row r="109" spans="1:18" x14ac:dyDescent="0.25">
      <c r="A109" t="str">
        <f>"25174"</f>
        <v>25174</v>
      </c>
      <c r="B109" t="str">
        <f>"01800"</f>
        <v>01800</v>
      </c>
      <c r="C109" t="str">
        <f>"1100"</f>
        <v>1100</v>
      </c>
      <c r="D109" t="str">
        <f>"25174"</f>
        <v>25174</v>
      </c>
      <c r="E109" t="s">
        <v>832</v>
      </c>
      <c r="F109" t="s">
        <v>178</v>
      </c>
      <c r="G109" t="str">
        <f>"GR0025174"</f>
        <v>GR0025174</v>
      </c>
      <c r="H109" t="str">
        <f>" 00"</f>
        <v xml:space="preserve"> 00</v>
      </c>
      <c r="I109">
        <v>0.01</v>
      </c>
      <c r="J109">
        <v>9999999.9900000002</v>
      </c>
      <c r="K109" t="s">
        <v>179</v>
      </c>
      <c r="L109" t="s">
        <v>104</v>
      </c>
      <c r="M109" t="s">
        <v>105</v>
      </c>
      <c r="N109" t="s">
        <v>180</v>
      </c>
      <c r="O109" t="s">
        <v>833</v>
      </c>
      <c r="P109" t="s">
        <v>107</v>
      </c>
      <c r="Q109" t="s">
        <v>107</v>
      </c>
      <c r="R109" t="s">
        <v>108</v>
      </c>
    </row>
    <row r="110" spans="1:18" x14ac:dyDescent="0.25">
      <c r="A110" t="str">
        <f>"25179"</f>
        <v>25179</v>
      </c>
      <c r="B110" t="str">
        <f>"01830"</f>
        <v>01830</v>
      </c>
      <c r="C110" t="str">
        <f>"1300"</f>
        <v>1300</v>
      </c>
      <c r="D110" t="str">
        <f>"25179"</f>
        <v>25179</v>
      </c>
      <c r="E110" t="s">
        <v>838</v>
      </c>
      <c r="F110" t="s">
        <v>185</v>
      </c>
      <c r="G110" t="str">
        <f>"GR0025179"</f>
        <v>GR0025179</v>
      </c>
      <c r="H110" t="str">
        <f>" 00"</f>
        <v xml:space="preserve"> 00</v>
      </c>
      <c r="I110">
        <v>0.01</v>
      </c>
      <c r="J110">
        <v>9999999.9900000002</v>
      </c>
      <c r="K110" t="s">
        <v>104</v>
      </c>
      <c r="L110" t="s">
        <v>710</v>
      </c>
      <c r="M110" t="s">
        <v>106</v>
      </c>
      <c r="N110" t="s">
        <v>575</v>
      </c>
      <c r="O110" t="s">
        <v>710</v>
      </c>
      <c r="P110" t="s">
        <v>107</v>
      </c>
      <c r="Q110" t="s">
        <v>107</v>
      </c>
      <c r="R110" t="s">
        <v>108</v>
      </c>
    </row>
    <row r="111" spans="1:18" x14ac:dyDescent="0.25">
      <c r="A111" t="str">
        <f>"25181"</f>
        <v>25181</v>
      </c>
      <c r="B111" t="str">
        <f>"05040"</f>
        <v>05040</v>
      </c>
      <c r="C111" t="str">
        <f>"1700"</f>
        <v>1700</v>
      </c>
      <c r="D111" t="str">
        <f>"25181"</f>
        <v>25181</v>
      </c>
      <c r="E111" t="s">
        <v>840</v>
      </c>
      <c r="F111" t="s">
        <v>820</v>
      </c>
      <c r="G111" t="str">
        <f>"GR0025181"</f>
        <v>GR0025181</v>
      </c>
      <c r="H111" t="str">
        <f>" 00"</f>
        <v xml:space="preserve"> 00</v>
      </c>
      <c r="I111">
        <v>0.01</v>
      </c>
      <c r="J111">
        <v>9999999.9900000002</v>
      </c>
      <c r="K111" t="s">
        <v>359</v>
      </c>
      <c r="L111" t="s">
        <v>360</v>
      </c>
      <c r="M111" t="s">
        <v>514</v>
      </c>
      <c r="O111" t="s">
        <v>359</v>
      </c>
      <c r="P111" t="s">
        <v>107</v>
      </c>
      <c r="Q111" t="s">
        <v>107</v>
      </c>
      <c r="R111" t="s">
        <v>359</v>
      </c>
    </row>
    <row r="112" spans="1:18" x14ac:dyDescent="0.25">
      <c r="A112" t="str">
        <f>"25182"</f>
        <v>25182</v>
      </c>
      <c r="B112" t="str">
        <f>"01810"</f>
        <v>01810</v>
      </c>
      <c r="C112" t="str">
        <f>"1300"</f>
        <v>1300</v>
      </c>
      <c r="D112" t="str">
        <f>"25182"</f>
        <v>25182</v>
      </c>
      <c r="E112" t="s">
        <v>841</v>
      </c>
      <c r="F112" t="s">
        <v>182</v>
      </c>
      <c r="G112" t="str">
        <f>"GR0025182"</f>
        <v>GR0025182</v>
      </c>
      <c r="H112" t="str">
        <f>" 00"</f>
        <v xml:space="preserve"> 00</v>
      </c>
      <c r="I112">
        <v>0.01</v>
      </c>
      <c r="J112">
        <v>9999999.9900000002</v>
      </c>
      <c r="K112" t="s">
        <v>183</v>
      </c>
      <c r="L112" t="s">
        <v>104</v>
      </c>
      <c r="M112" t="s">
        <v>710</v>
      </c>
      <c r="N112" t="s">
        <v>106</v>
      </c>
      <c r="O112" t="s">
        <v>842</v>
      </c>
      <c r="P112" t="s">
        <v>107</v>
      </c>
      <c r="Q112" t="s">
        <v>107</v>
      </c>
      <c r="R112" t="s">
        <v>108</v>
      </c>
    </row>
    <row r="113" spans="1:18" x14ac:dyDescent="0.25">
      <c r="A113" t="str">
        <f>"30105"</f>
        <v>30105</v>
      </c>
      <c r="B113" t="str">
        <f>"05040"</f>
        <v>05040</v>
      </c>
      <c r="C113" t="str">
        <f>"1930"</f>
        <v>1930</v>
      </c>
      <c r="D113" t="str">
        <f>"05040"</f>
        <v>05040</v>
      </c>
      <c r="E113" t="s">
        <v>853</v>
      </c>
      <c r="F113" t="s">
        <v>820</v>
      </c>
      <c r="G113" t="str">
        <f>""</f>
        <v/>
      </c>
      <c r="H113" t="str">
        <f>" 00"</f>
        <v xml:space="preserve"> 00</v>
      </c>
      <c r="I113">
        <v>0.01</v>
      </c>
      <c r="J113">
        <v>9999999.9900000002</v>
      </c>
      <c r="K113" t="s">
        <v>359</v>
      </c>
      <c r="L113" t="s">
        <v>360</v>
      </c>
      <c r="P113" t="s">
        <v>107</v>
      </c>
      <c r="Q113" t="s">
        <v>107</v>
      </c>
      <c r="R113" t="s">
        <v>359</v>
      </c>
    </row>
    <row r="114" spans="1:18" x14ac:dyDescent="0.25">
      <c r="A114" t="str">
        <f>"30105"</f>
        <v>30105</v>
      </c>
      <c r="B114" t="str">
        <f>"05050"</f>
        <v>05050</v>
      </c>
      <c r="C114" t="str">
        <f>"1930"</f>
        <v>1930</v>
      </c>
      <c r="D114" t="str">
        <f>"05050"</f>
        <v>05050</v>
      </c>
      <c r="E114" t="s">
        <v>853</v>
      </c>
      <c r="F114" t="s">
        <v>513</v>
      </c>
      <c r="G114" t="str">
        <f>""</f>
        <v/>
      </c>
      <c r="H114" t="str">
        <f>" 00"</f>
        <v xml:space="preserve"> 00</v>
      </c>
      <c r="I114">
        <v>0.01</v>
      </c>
      <c r="J114">
        <v>9999999.9900000002</v>
      </c>
      <c r="K114" t="s">
        <v>359</v>
      </c>
      <c r="L114" t="s">
        <v>360</v>
      </c>
      <c r="P114" t="s">
        <v>107</v>
      </c>
      <c r="Q114" t="s">
        <v>107</v>
      </c>
      <c r="R114" t="s">
        <v>359</v>
      </c>
    </row>
    <row r="115" spans="1:18" x14ac:dyDescent="0.25">
      <c r="A115" t="str">
        <f>"30110"</f>
        <v>30110</v>
      </c>
      <c r="B115" t="str">
        <f>"05000"</f>
        <v>05000</v>
      </c>
      <c r="C115" t="str">
        <f>"1930"</f>
        <v>1930</v>
      </c>
      <c r="D115" t="str">
        <f>""</f>
        <v/>
      </c>
      <c r="E115" t="s">
        <v>854</v>
      </c>
      <c r="F115" t="s">
        <v>342</v>
      </c>
      <c r="G115" t="str">
        <f>""</f>
        <v/>
      </c>
      <c r="H115" t="str">
        <f>" 00"</f>
        <v xml:space="preserve"> 00</v>
      </c>
      <c r="I115">
        <v>0.01</v>
      </c>
      <c r="J115">
        <v>9999999.9900000002</v>
      </c>
      <c r="K115" t="s">
        <v>343</v>
      </c>
      <c r="L115" t="s">
        <v>27</v>
      </c>
      <c r="P115" t="s">
        <v>107</v>
      </c>
      <c r="Q115" t="s">
        <v>107</v>
      </c>
      <c r="R115" t="s">
        <v>28</v>
      </c>
    </row>
    <row r="116" spans="1:18" x14ac:dyDescent="0.25">
      <c r="A116" t="str">
        <f>"31010"</f>
        <v>31010</v>
      </c>
      <c r="B116" t="str">
        <f>"05170"</f>
        <v>05170</v>
      </c>
      <c r="C116" t="str">
        <f>"1921"</f>
        <v>1921</v>
      </c>
      <c r="D116" t="str">
        <f>"05170A"</f>
        <v>05170A</v>
      </c>
      <c r="E116" t="s">
        <v>855</v>
      </c>
      <c r="F116" t="s">
        <v>855</v>
      </c>
      <c r="G116" t="str">
        <f>""</f>
        <v/>
      </c>
      <c r="H116" t="str">
        <f>" 10"</f>
        <v xml:space="preserve"> 10</v>
      </c>
      <c r="I116">
        <v>0.01</v>
      </c>
      <c r="J116">
        <v>500</v>
      </c>
      <c r="K116" t="s">
        <v>857</v>
      </c>
      <c r="P116" t="s">
        <v>107</v>
      </c>
      <c r="Q116" t="s">
        <v>107</v>
      </c>
      <c r="R116" t="s">
        <v>857</v>
      </c>
    </row>
    <row r="117" spans="1:18" x14ac:dyDescent="0.25">
      <c r="A117" t="str">
        <f>"31010"</f>
        <v>31010</v>
      </c>
      <c r="B117" t="str">
        <f>"05170"</f>
        <v>05170</v>
      </c>
      <c r="C117" t="str">
        <f>"1921"</f>
        <v>1921</v>
      </c>
      <c r="D117" t="str">
        <f>"05170A"</f>
        <v>05170A</v>
      </c>
      <c r="E117" t="s">
        <v>855</v>
      </c>
      <c r="F117" t="s">
        <v>855</v>
      </c>
      <c r="G117" t="str">
        <f>""</f>
        <v/>
      </c>
      <c r="H117" t="str">
        <f>" 20"</f>
        <v xml:space="preserve"> 20</v>
      </c>
      <c r="I117">
        <v>500.01</v>
      </c>
      <c r="J117">
        <v>9999999.9900000002</v>
      </c>
      <c r="K117" t="s">
        <v>343</v>
      </c>
      <c r="L117" t="s">
        <v>354</v>
      </c>
      <c r="M117" t="s">
        <v>858</v>
      </c>
      <c r="P117" t="s">
        <v>107</v>
      </c>
      <c r="Q117" t="s">
        <v>107</v>
      </c>
      <c r="R117" t="s">
        <v>857</v>
      </c>
    </row>
    <row r="118" spans="1:18" x14ac:dyDescent="0.25">
      <c r="A118" t="str">
        <f>"31010"</f>
        <v>31010</v>
      </c>
      <c r="B118" t="str">
        <f>"05175"</f>
        <v>05175</v>
      </c>
      <c r="C118" t="str">
        <f>"1921"</f>
        <v>1921</v>
      </c>
      <c r="D118" t="str">
        <f>""</f>
        <v/>
      </c>
      <c r="E118" t="s">
        <v>855</v>
      </c>
      <c r="F118" t="s">
        <v>859</v>
      </c>
      <c r="G118" t="str">
        <f>""</f>
        <v/>
      </c>
      <c r="H118" t="str">
        <f>" 00"</f>
        <v xml:space="preserve"> 00</v>
      </c>
      <c r="I118">
        <v>0.01</v>
      </c>
      <c r="J118">
        <v>9999999.9900000002</v>
      </c>
      <c r="K118" t="s">
        <v>343</v>
      </c>
      <c r="L118" t="s">
        <v>354</v>
      </c>
      <c r="M118" t="s">
        <v>858</v>
      </c>
      <c r="P118" t="s">
        <v>107</v>
      </c>
      <c r="Q118" t="s">
        <v>107</v>
      </c>
      <c r="R118" t="s">
        <v>857</v>
      </c>
    </row>
    <row r="119" spans="1:18" x14ac:dyDescent="0.25">
      <c r="A119" t="str">
        <f>"31010"</f>
        <v>31010</v>
      </c>
      <c r="B119" t="str">
        <f>"05190"</f>
        <v>05190</v>
      </c>
      <c r="C119" t="str">
        <f>"1921"</f>
        <v>1921</v>
      </c>
      <c r="D119" t="str">
        <f>"05190"</f>
        <v>05190</v>
      </c>
      <c r="E119" t="s">
        <v>855</v>
      </c>
      <c r="F119" t="s">
        <v>860</v>
      </c>
      <c r="G119" t="str">
        <f>""</f>
        <v/>
      </c>
      <c r="H119" t="str">
        <f>" 10"</f>
        <v xml:space="preserve"> 10</v>
      </c>
      <c r="I119">
        <v>0.01</v>
      </c>
      <c r="J119">
        <v>500</v>
      </c>
      <c r="K119" t="s">
        <v>857</v>
      </c>
      <c r="P119" t="s">
        <v>107</v>
      </c>
      <c r="Q119" t="s">
        <v>107</v>
      </c>
      <c r="R119" t="s">
        <v>857</v>
      </c>
    </row>
    <row r="120" spans="1:18" x14ac:dyDescent="0.25">
      <c r="A120" t="str">
        <f>"31010"</f>
        <v>31010</v>
      </c>
      <c r="B120" t="str">
        <f>"05190"</f>
        <v>05190</v>
      </c>
      <c r="C120" t="str">
        <f>"1921"</f>
        <v>1921</v>
      </c>
      <c r="D120" t="str">
        <f>"05190"</f>
        <v>05190</v>
      </c>
      <c r="E120" t="s">
        <v>855</v>
      </c>
      <c r="F120" t="s">
        <v>860</v>
      </c>
      <c r="G120" t="str">
        <f>""</f>
        <v/>
      </c>
      <c r="H120" t="str">
        <f>" 20"</f>
        <v xml:space="preserve"> 20</v>
      </c>
      <c r="I120">
        <v>500.01</v>
      </c>
      <c r="J120">
        <v>9999999.9900000002</v>
      </c>
      <c r="K120" t="s">
        <v>343</v>
      </c>
      <c r="L120" t="s">
        <v>354</v>
      </c>
      <c r="M120" t="s">
        <v>858</v>
      </c>
      <c r="P120" t="s">
        <v>107</v>
      </c>
      <c r="Q120" t="s">
        <v>107</v>
      </c>
      <c r="R120" t="s">
        <v>857</v>
      </c>
    </row>
    <row r="121" spans="1:18" x14ac:dyDescent="0.25">
      <c r="A121" t="str">
        <f>"31010"</f>
        <v>31010</v>
      </c>
      <c r="B121" t="str">
        <f>"05220"</f>
        <v>05220</v>
      </c>
      <c r="C121" t="str">
        <f>"1921"</f>
        <v>1921</v>
      </c>
      <c r="D121" t="str">
        <f>"05220"</f>
        <v>05220</v>
      </c>
      <c r="E121" t="s">
        <v>855</v>
      </c>
      <c r="F121" t="s">
        <v>861</v>
      </c>
      <c r="G121" t="str">
        <f>""</f>
        <v/>
      </c>
      <c r="H121" t="str">
        <f>" 10"</f>
        <v xml:space="preserve"> 10</v>
      </c>
      <c r="I121">
        <v>0.01</v>
      </c>
      <c r="J121">
        <v>500</v>
      </c>
      <c r="K121" t="s">
        <v>857</v>
      </c>
      <c r="P121" t="s">
        <v>107</v>
      </c>
      <c r="Q121" t="s">
        <v>107</v>
      </c>
      <c r="R121" t="s">
        <v>857</v>
      </c>
    </row>
    <row r="122" spans="1:18" x14ac:dyDescent="0.25">
      <c r="A122" t="str">
        <f>"31010"</f>
        <v>31010</v>
      </c>
      <c r="B122" t="str">
        <f>"05220"</f>
        <v>05220</v>
      </c>
      <c r="C122" t="str">
        <f>"1921"</f>
        <v>1921</v>
      </c>
      <c r="D122" t="str">
        <f>"05220"</f>
        <v>05220</v>
      </c>
      <c r="E122" t="s">
        <v>855</v>
      </c>
      <c r="F122" t="s">
        <v>861</v>
      </c>
      <c r="G122" t="str">
        <f>""</f>
        <v/>
      </c>
      <c r="H122" t="str">
        <f>" 20"</f>
        <v xml:space="preserve"> 20</v>
      </c>
      <c r="I122">
        <v>500.01</v>
      </c>
      <c r="J122">
        <v>9999999.9900000002</v>
      </c>
      <c r="K122" t="s">
        <v>343</v>
      </c>
      <c r="L122" t="s">
        <v>354</v>
      </c>
      <c r="M122" t="s">
        <v>858</v>
      </c>
      <c r="P122" t="s">
        <v>107</v>
      </c>
      <c r="Q122" t="s">
        <v>107</v>
      </c>
      <c r="R122" t="s">
        <v>857</v>
      </c>
    </row>
    <row r="123" spans="1:18" x14ac:dyDescent="0.25">
      <c r="A123" t="str">
        <f>"31015"</f>
        <v>31015</v>
      </c>
      <c r="B123" t="str">
        <f>"05170"</f>
        <v>05170</v>
      </c>
      <c r="C123" t="str">
        <f>"1921"</f>
        <v>1921</v>
      </c>
      <c r="D123" t="str">
        <f>"05170B"</f>
        <v>05170B</v>
      </c>
      <c r="E123" t="s">
        <v>862</v>
      </c>
      <c r="F123" t="s">
        <v>855</v>
      </c>
      <c r="G123" t="str">
        <f>""</f>
        <v/>
      </c>
      <c r="H123" t="str">
        <f>" 10"</f>
        <v xml:space="preserve"> 10</v>
      </c>
      <c r="I123">
        <v>0.01</v>
      </c>
      <c r="J123">
        <v>500</v>
      </c>
      <c r="K123" t="s">
        <v>857</v>
      </c>
      <c r="P123" t="s">
        <v>107</v>
      </c>
      <c r="Q123" t="s">
        <v>107</v>
      </c>
      <c r="R123" t="s">
        <v>857</v>
      </c>
    </row>
    <row r="124" spans="1:18" x14ac:dyDescent="0.25">
      <c r="A124" t="str">
        <f>"31015"</f>
        <v>31015</v>
      </c>
      <c r="B124" t="str">
        <f>"05170"</f>
        <v>05170</v>
      </c>
      <c r="C124" t="str">
        <f>"1921"</f>
        <v>1921</v>
      </c>
      <c r="D124" t="str">
        <f>"05170B"</f>
        <v>05170B</v>
      </c>
      <c r="E124" t="s">
        <v>862</v>
      </c>
      <c r="F124" t="s">
        <v>855</v>
      </c>
      <c r="G124" t="str">
        <f>""</f>
        <v/>
      </c>
      <c r="H124" t="str">
        <f>" 20"</f>
        <v xml:space="preserve"> 20</v>
      </c>
      <c r="I124">
        <v>500.01</v>
      </c>
      <c r="J124">
        <v>9999999.9900000002</v>
      </c>
      <c r="K124" t="s">
        <v>343</v>
      </c>
      <c r="L124" t="s">
        <v>354</v>
      </c>
      <c r="M124" t="s">
        <v>858</v>
      </c>
      <c r="P124" t="s">
        <v>107</v>
      </c>
      <c r="Q124" t="s">
        <v>107</v>
      </c>
      <c r="R124" t="s">
        <v>857</v>
      </c>
    </row>
    <row r="125" spans="1:18" x14ac:dyDescent="0.25">
      <c r="A125" t="str">
        <f>"31049"</f>
        <v>31049</v>
      </c>
      <c r="B125" t="str">
        <f>"03170"</f>
        <v>03170</v>
      </c>
      <c r="C125" t="str">
        <f>"1921"</f>
        <v>1921</v>
      </c>
      <c r="D125" t="str">
        <f>"31049"</f>
        <v>31049</v>
      </c>
      <c r="E125" t="s">
        <v>863</v>
      </c>
      <c r="F125" t="s">
        <v>267</v>
      </c>
      <c r="G125" t="str">
        <f>""</f>
        <v/>
      </c>
      <c r="H125" t="str">
        <f>" 00"</f>
        <v xml:space="preserve"> 00</v>
      </c>
      <c r="I125">
        <v>0.01</v>
      </c>
      <c r="J125">
        <v>9999999.9900000002</v>
      </c>
      <c r="K125" t="s">
        <v>268</v>
      </c>
      <c r="L125" t="s">
        <v>269</v>
      </c>
      <c r="P125" t="s">
        <v>107</v>
      </c>
      <c r="Q125" t="s">
        <v>107</v>
      </c>
      <c r="R125" t="s">
        <v>270</v>
      </c>
    </row>
    <row r="126" spans="1:18" x14ac:dyDescent="0.25">
      <c r="A126" t="str">
        <f>"31105"</f>
        <v>31105</v>
      </c>
      <c r="B126" t="str">
        <f>"02000"</f>
        <v>02000</v>
      </c>
      <c r="C126" t="str">
        <f>"1930"</f>
        <v>1930</v>
      </c>
      <c r="D126" t="str">
        <f>"31105"</f>
        <v>31105</v>
      </c>
      <c r="E126" t="s">
        <v>866</v>
      </c>
      <c r="F126" t="s">
        <v>187</v>
      </c>
      <c r="G126" t="str">
        <f>""</f>
        <v/>
      </c>
      <c r="H126" t="str">
        <f>" 00"</f>
        <v xml:space="preserve"> 00</v>
      </c>
      <c r="I126">
        <v>0.01</v>
      </c>
      <c r="J126">
        <v>9999999.9900000002</v>
      </c>
      <c r="K126" t="s">
        <v>188</v>
      </c>
      <c r="L126" t="s">
        <v>208</v>
      </c>
      <c r="P126" t="s">
        <v>107</v>
      </c>
      <c r="Q126" t="s">
        <v>107</v>
      </c>
      <c r="R126" t="s">
        <v>190</v>
      </c>
    </row>
    <row r="127" spans="1:18" x14ac:dyDescent="0.25">
      <c r="A127" t="str">
        <f>"32105"</f>
        <v>32105</v>
      </c>
      <c r="B127" t="str">
        <f>"02120"</f>
        <v>02120</v>
      </c>
      <c r="C127" t="str">
        <f>"1930"</f>
        <v>1930</v>
      </c>
      <c r="D127" t="str">
        <f>"02120B"</f>
        <v>02120B</v>
      </c>
      <c r="E127" t="s">
        <v>871</v>
      </c>
      <c r="F127" t="s">
        <v>207</v>
      </c>
      <c r="G127" t="str">
        <f>""</f>
        <v/>
      </c>
      <c r="H127" t="str">
        <f>" 00"</f>
        <v xml:space="preserve"> 00</v>
      </c>
      <c r="I127">
        <v>0.01</v>
      </c>
      <c r="J127">
        <v>9999999.9900000002</v>
      </c>
      <c r="K127" t="s">
        <v>208</v>
      </c>
      <c r="L127" t="s">
        <v>209</v>
      </c>
      <c r="P127" t="s">
        <v>107</v>
      </c>
      <c r="Q127" t="s">
        <v>107</v>
      </c>
      <c r="R127" t="s">
        <v>210</v>
      </c>
    </row>
    <row r="128" spans="1:18" x14ac:dyDescent="0.25">
      <c r="A128" t="str">
        <f>"32115"</f>
        <v>32115</v>
      </c>
      <c r="B128" t="str">
        <f>"02000"</f>
        <v>02000</v>
      </c>
      <c r="C128" t="str">
        <f>"1930"</f>
        <v>1930</v>
      </c>
      <c r="D128" t="str">
        <f>"32115"</f>
        <v>32115</v>
      </c>
      <c r="E128" t="s">
        <v>872</v>
      </c>
      <c r="F128" t="s">
        <v>187</v>
      </c>
      <c r="G128" t="str">
        <f>""</f>
        <v/>
      </c>
      <c r="H128" t="str">
        <f>" 00"</f>
        <v xml:space="preserve"> 00</v>
      </c>
      <c r="I128">
        <v>0.01</v>
      </c>
      <c r="J128">
        <v>9999999.9900000002</v>
      </c>
      <c r="K128" t="s">
        <v>188</v>
      </c>
      <c r="L128" t="s">
        <v>208</v>
      </c>
      <c r="P128" t="s">
        <v>107</v>
      </c>
      <c r="Q128" t="s">
        <v>107</v>
      </c>
      <c r="R128" t="s">
        <v>190</v>
      </c>
    </row>
    <row r="129" spans="1:18" x14ac:dyDescent="0.25">
      <c r="A129" t="str">
        <f>"35015"</f>
        <v>35015</v>
      </c>
      <c r="B129" t="str">
        <f>"02120"</f>
        <v>02120</v>
      </c>
      <c r="C129" t="str">
        <f>"1930"</f>
        <v>1930</v>
      </c>
      <c r="D129" t="str">
        <f>"35015"</f>
        <v>35015</v>
      </c>
      <c r="E129" t="s">
        <v>886</v>
      </c>
      <c r="F129" t="s">
        <v>207</v>
      </c>
      <c r="G129" t="str">
        <f>""</f>
        <v/>
      </c>
      <c r="H129" t="str">
        <f>" 00"</f>
        <v xml:space="preserve"> 00</v>
      </c>
      <c r="I129">
        <v>0.01</v>
      </c>
      <c r="J129">
        <v>9999999.9900000002</v>
      </c>
      <c r="K129" t="s">
        <v>208</v>
      </c>
      <c r="L129" t="s">
        <v>209</v>
      </c>
      <c r="P129" t="s">
        <v>107</v>
      </c>
      <c r="Q129" t="s">
        <v>107</v>
      </c>
      <c r="R129" t="s">
        <v>210</v>
      </c>
    </row>
    <row r="130" spans="1:18" x14ac:dyDescent="0.25">
      <c r="A130" t="str">
        <f>"35020"</f>
        <v>35020</v>
      </c>
      <c r="B130" t="str">
        <f>"02120"</f>
        <v>02120</v>
      </c>
      <c r="C130" t="str">
        <f>"1930"</f>
        <v>1930</v>
      </c>
      <c r="D130" t="str">
        <f>"35020"</f>
        <v>35020</v>
      </c>
      <c r="E130" t="s">
        <v>887</v>
      </c>
      <c r="F130" t="s">
        <v>207</v>
      </c>
      <c r="G130" t="str">
        <f>""</f>
        <v/>
      </c>
      <c r="H130" t="str">
        <f>" 00"</f>
        <v xml:space="preserve"> 00</v>
      </c>
      <c r="I130">
        <v>0.01</v>
      </c>
      <c r="J130">
        <v>9999999.9900000002</v>
      </c>
      <c r="K130" t="s">
        <v>208</v>
      </c>
      <c r="L130" t="s">
        <v>209</v>
      </c>
      <c r="P130" t="s">
        <v>107</v>
      </c>
      <c r="Q130" t="s">
        <v>107</v>
      </c>
      <c r="R130" t="s">
        <v>210</v>
      </c>
    </row>
    <row r="131" spans="1:18" x14ac:dyDescent="0.25">
      <c r="A131" t="str">
        <f>"35115"</f>
        <v>35115</v>
      </c>
      <c r="B131" t="str">
        <f>"02000"</f>
        <v>02000</v>
      </c>
      <c r="C131" t="str">
        <f>"1930"</f>
        <v>1930</v>
      </c>
      <c r="D131" t="str">
        <f>"35115"</f>
        <v>35115</v>
      </c>
      <c r="E131" t="s">
        <v>890</v>
      </c>
      <c r="F131" t="s">
        <v>187</v>
      </c>
      <c r="G131" t="str">
        <f>""</f>
        <v/>
      </c>
      <c r="H131" t="str">
        <f>" 00"</f>
        <v xml:space="preserve"> 00</v>
      </c>
      <c r="I131">
        <v>0.01</v>
      </c>
      <c r="J131">
        <v>9999999.9900000002</v>
      </c>
      <c r="K131" t="s">
        <v>188</v>
      </c>
      <c r="L131" t="s">
        <v>208</v>
      </c>
      <c r="P131" t="s">
        <v>107</v>
      </c>
      <c r="Q131" t="s">
        <v>107</v>
      </c>
      <c r="R131" t="s">
        <v>190</v>
      </c>
    </row>
    <row r="132" spans="1:18" x14ac:dyDescent="0.25">
      <c r="A132" t="str">
        <f>"35236"</f>
        <v>35236</v>
      </c>
      <c r="B132" t="str">
        <f>"01900"</f>
        <v>01900</v>
      </c>
      <c r="C132" t="str">
        <f>"1930"</f>
        <v>1930</v>
      </c>
      <c r="D132" t="str">
        <f>"35236"</f>
        <v>35236</v>
      </c>
      <c r="E132" t="s">
        <v>892</v>
      </c>
      <c r="F132" t="s">
        <v>893</v>
      </c>
      <c r="G132" t="str">
        <f>"GN0035236"</f>
        <v>GN0035236</v>
      </c>
      <c r="H132" t="str">
        <f>" 00"</f>
        <v xml:space="preserve"> 00</v>
      </c>
      <c r="I132">
        <v>0.01</v>
      </c>
      <c r="J132">
        <v>9999999.9900000002</v>
      </c>
      <c r="K132" t="s">
        <v>104</v>
      </c>
      <c r="L132" t="s">
        <v>105</v>
      </c>
      <c r="M132" t="s">
        <v>106</v>
      </c>
      <c r="N132" t="s">
        <v>894</v>
      </c>
      <c r="O132" t="s">
        <v>104</v>
      </c>
      <c r="P132" t="s">
        <v>107</v>
      </c>
      <c r="Q132" t="s">
        <v>107</v>
      </c>
      <c r="R132" t="s">
        <v>108</v>
      </c>
    </row>
    <row r="133" spans="1:18" x14ac:dyDescent="0.25">
      <c r="A133" t="str">
        <f>"84002"</f>
        <v>84002</v>
      </c>
      <c r="B133" t="str">
        <f>"07020"</f>
        <v>07020</v>
      </c>
      <c r="C133" t="str">
        <f>"1700"</f>
        <v>1700</v>
      </c>
      <c r="D133" t="str">
        <f>"84002"</f>
        <v>84002</v>
      </c>
      <c r="E133" t="s">
        <v>903</v>
      </c>
      <c r="F133" t="s">
        <v>904</v>
      </c>
      <c r="G133" t="str">
        <f>""</f>
        <v/>
      </c>
      <c r="H133" t="str">
        <f>" 00"</f>
        <v xml:space="preserve"> 00</v>
      </c>
      <c r="I133">
        <v>0.01</v>
      </c>
      <c r="J133">
        <v>9999999.9900000002</v>
      </c>
      <c r="K133" t="s">
        <v>365</v>
      </c>
      <c r="L133" t="s">
        <v>478</v>
      </c>
      <c r="P133" t="s">
        <v>107</v>
      </c>
      <c r="Q133" t="s">
        <v>107</v>
      </c>
      <c r="R133" t="s">
        <v>365</v>
      </c>
    </row>
    <row r="134" spans="1:18" x14ac:dyDescent="0.25">
      <c r="A134" t="str">
        <f>"84004"</f>
        <v>84004</v>
      </c>
      <c r="B134" t="str">
        <f>"07020"</f>
        <v>07020</v>
      </c>
      <c r="C134" t="str">
        <f>"1700"</f>
        <v>1700</v>
      </c>
      <c r="D134" t="str">
        <f>"84004"</f>
        <v>84004</v>
      </c>
      <c r="E134" t="s">
        <v>905</v>
      </c>
      <c r="F134" t="s">
        <v>904</v>
      </c>
      <c r="G134" t="str">
        <f>""</f>
        <v/>
      </c>
      <c r="H134" t="str">
        <f>" 00"</f>
        <v xml:space="preserve"> 00</v>
      </c>
      <c r="I134">
        <v>0.01</v>
      </c>
      <c r="J134">
        <v>9999999.9900000002</v>
      </c>
      <c r="K134" t="s">
        <v>906</v>
      </c>
      <c r="L134" t="s">
        <v>347</v>
      </c>
      <c r="P134" t="s">
        <v>107</v>
      </c>
      <c r="Q134" t="s">
        <v>107</v>
      </c>
      <c r="R134" t="s">
        <v>907</v>
      </c>
    </row>
    <row r="135" spans="1:18" x14ac:dyDescent="0.25">
      <c r="A135" t="str">
        <f>"84005"</f>
        <v>84005</v>
      </c>
      <c r="B135" t="str">
        <f>"07020"</f>
        <v>07020</v>
      </c>
      <c r="C135" t="str">
        <f>"1700"</f>
        <v>1700</v>
      </c>
      <c r="D135" t="str">
        <f>"84005"</f>
        <v>84005</v>
      </c>
      <c r="E135" t="s">
        <v>908</v>
      </c>
      <c r="F135" t="s">
        <v>904</v>
      </c>
      <c r="G135" t="str">
        <f>""</f>
        <v/>
      </c>
      <c r="H135" t="str">
        <f>" 00"</f>
        <v xml:space="preserve"> 00</v>
      </c>
      <c r="I135">
        <v>0.01</v>
      </c>
      <c r="J135">
        <v>9999999.9900000002</v>
      </c>
      <c r="K135" t="s">
        <v>909</v>
      </c>
      <c r="L135" t="s">
        <v>179</v>
      </c>
      <c r="P135" t="s">
        <v>107</v>
      </c>
      <c r="Q135" t="s">
        <v>107</v>
      </c>
      <c r="R135" t="s">
        <v>365</v>
      </c>
    </row>
    <row r="136" spans="1:18" x14ac:dyDescent="0.25">
      <c r="A136" t="str">
        <f>"84006"</f>
        <v>84006</v>
      </c>
      <c r="B136" t="str">
        <f>"07020"</f>
        <v>07020</v>
      </c>
      <c r="C136" t="str">
        <f>"1700"</f>
        <v>1700</v>
      </c>
      <c r="D136" t="str">
        <f>"84006"</f>
        <v>84006</v>
      </c>
      <c r="E136" t="s">
        <v>910</v>
      </c>
      <c r="F136" t="s">
        <v>904</v>
      </c>
      <c r="G136" t="str">
        <f>""</f>
        <v/>
      </c>
      <c r="H136" t="str">
        <f>" 00"</f>
        <v xml:space="preserve"> 00</v>
      </c>
      <c r="I136">
        <v>0.01</v>
      </c>
      <c r="J136">
        <v>9999999.9900000002</v>
      </c>
      <c r="K136" t="s">
        <v>365</v>
      </c>
      <c r="L136" t="s">
        <v>478</v>
      </c>
      <c r="P136" t="s">
        <v>107</v>
      </c>
      <c r="Q136" t="s">
        <v>107</v>
      </c>
      <c r="R136" t="s">
        <v>365</v>
      </c>
    </row>
    <row r="137" spans="1:18" x14ac:dyDescent="0.25">
      <c r="A137" t="str">
        <f>"84007"</f>
        <v>84007</v>
      </c>
      <c r="B137" t="str">
        <f>"07020"</f>
        <v>07020</v>
      </c>
      <c r="C137" t="str">
        <f>"1700"</f>
        <v>1700</v>
      </c>
      <c r="D137" t="str">
        <f>"84007"</f>
        <v>84007</v>
      </c>
      <c r="E137" t="s">
        <v>911</v>
      </c>
      <c r="F137" t="s">
        <v>904</v>
      </c>
      <c r="G137" t="str">
        <f>""</f>
        <v/>
      </c>
      <c r="H137" t="str">
        <f>" 00"</f>
        <v xml:space="preserve"> 00</v>
      </c>
      <c r="I137">
        <v>0.01</v>
      </c>
      <c r="J137">
        <v>9999999.9900000002</v>
      </c>
      <c r="K137" t="s">
        <v>86</v>
      </c>
      <c r="L137" t="s">
        <v>87</v>
      </c>
      <c r="M137" t="s">
        <v>88</v>
      </c>
      <c r="P137" t="s">
        <v>107</v>
      </c>
      <c r="Q137" t="s">
        <v>107</v>
      </c>
      <c r="R137" t="s">
        <v>89</v>
      </c>
    </row>
    <row r="138" spans="1:18" x14ac:dyDescent="0.25">
      <c r="A138" t="str">
        <f>"84008"</f>
        <v>84008</v>
      </c>
      <c r="B138" t="str">
        <f>"07020"</f>
        <v>07020</v>
      </c>
      <c r="C138" t="str">
        <f>"1700"</f>
        <v>1700</v>
      </c>
      <c r="D138" t="str">
        <f>"84008"</f>
        <v>84008</v>
      </c>
      <c r="E138" t="s">
        <v>912</v>
      </c>
      <c r="F138" t="s">
        <v>904</v>
      </c>
      <c r="G138" t="str">
        <f>""</f>
        <v/>
      </c>
      <c r="H138" t="str">
        <f>" 00"</f>
        <v xml:space="preserve"> 00</v>
      </c>
      <c r="I138">
        <v>0.01</v>
      </c>
      <c r="J138">
        <v>9999999.9900000002</v>
      </c>
      <c r="K138" t="s">
        <v>57</v>
      </c>
      <c r="L138" t="s">
        <v>59</v>
      </c>
      <c r="P138" t="s">
        <v>107</v>
      </c>
      <c r="Q138" t="s">
        <v>107</v>
      </c>
      <c r="R138" t="s">
        <v>57</v>
      </c>
    </row>
    <row r="139" spans="1:18" x14ac:dyDescent="0.25">
      <c r="A139" t="str">
        <f>"84009"</f>
        <v>84009</v>
      </c>
      <c r="B139" t="str">
        <f>"07020"</f>
        <v>07020</v>
      </c>
      <c r="C139" t="str">
        <f>"1700"</f>
        <v>1700</v>
      </c>
      <c r="D139" t="str">
        <f>"84009"</f>
        <v>84009</v>
      </c>
      <c r="E139" t="s">
        <v>913</v>
      </c>
      <c r="F139" t="s">
        <v>904</v>
      </c>
      <c r="G139" t="str">
        <f>""</f>
        <v/>
      </c>
      <c r="H139" t="str">
        <f>" 00"</f>
        <v xml:space="preserve"> 00</v>
      </c>
      <c r="I139">
        <v>0.01</v>
      </c>
      <c r="J139">
        <v>9999999.9900000002</v>
      </c>
      <c r="K139" t="s">
        <v>162</v>
      </c>
      <c r="L139" t="s">
        <v>164</v>
      </c>
      <c r="M139" t="s">
        <v>140</v>
      </c>
      <c r="P139" t="s">
        <v>107</v>
      </c>
      <c r="Q139" t="s">
        <v>107</v>
      </c>
      <c r="R139" t="s">
        <v>139</v>
      </c>
    </row>
    <row r="140" spans="1:18" x14ac:dyDescent="0.25">
      <c r="A140" t="str">
        <f>"84010"</f>
        <v>84010</v>
      </c>
      <c r="B140" t="str">
        <f>"07020"</f>
        <v>07020</v>
      </c>
      <c r="C140" t="str">
        <f>"1700"</f>
        <v>1700</v>
      </c>
      <c r="D140" t="str">
        <f>"84010"</f>
        <v>84010</v>
      </c>
      <c r="E140" t="s">
        <v>914</v>
      </c>
      <c r="F140" t="s">
        <v>904</v>
      </c>
      <c r="G140" t="str">
        <f>""</f>
        <v/>
      </c>
      <c r="H140" t="str">
        <f>" 00"</f>
        <v xml:space="preserve"> 00</v>
      </c>
      <c r="I140">
        <v>0.01</v>
      </c>
      <c r="J140">
        <v>9999999.9900000002</v>
      </c>
      <c r="K140" t="s">
        <v>105</v>
      </c>
      <c r="L140" t="s">
        <v>915</v>
      </c>
      <c r="P140" t="s">
        <v>107</v>
      </c>
      <c r="Q140" t="s">
        <v>107</v>
      </c>
      <c r="R140" t="s">
        <v>108</v>
      </c>
    </row>
    <row r="141" spans="1:18" x14ac:dyDescent="0.25">
      <c r="A141" t="str">
        <f>"84013"</f>
        <v>84013</v>
      </c>
      <c r="B141" t="str">
        <f>"07020"</f>
        <v>07020</v>
      </c>
      <c r="C141" t="str">
        <f>"1700"</f>
        <v>1700</v>
      </c>
      <c r="D141" t="str">
        <f>"84013"</f>
        <v>84013</v>
      </c>
      <c r="E141" t="s">
        <v>916</v>
      </c>
      <c r="F141" t="s">
        <v>904</v>
      </c>
      <c r="G141" t="str">
        <f>""</f>
        <v/>
      </c>
      <c r="H141" t="str">
        <f>" 00"</f>
        <v xml:space="preserve"> 00</v>
      </c>
      <c r="I141">
        <v>0.01</v>
      </c>
      <c r="J141">
        <v>9999999.9900000002</v>
      </c>
      <c r="K141" t="s">
        <v>917</v>
      </c>
      <c r="L141" t="s">
        <v>918</v>
      </c>
      <c r="M141" t="s">
        <v>59</v>
      </c>
      <c r="P141" t="s">
        <v>107</v>
      </c>
      <c r="Q141" t="s">
        <v>107</v>
      </c>
      <c r="R141" t="s">
        <v>919</v>
      </c>
    </row>
    <row r="142" spans="1:18" x14ac:dyDescent="0.25">
      <c r="A142" t="str">
        <f>"84014"</f>
        <v>84014</v>
      </c>
      <c r="B142" t="str">
        <f>"07020"</f>
        <v>07020</v>
      </c>
      <c r="C142" t="str">
        <f>"1700"</f>
        <v>1700</v>
      </c>
      <c r="D142" t="str">
        <f>"84014"</f>
        <v>84014</v>
      </c>
      <c r="E142" t="s">
        <v>920</v>
      </c>
      <c r="F142" t="s">
        <v>904</v>
      </c>
      <c r="G142" t="str">
        <f>""</f>
        <v/>
      </c>
      <c r="H142" t="str">
        <f>" 00"</f>
        <v xml:space="preserve"> 00</v>
      </c>
      <c r="I142">
        <v>0.01</v>
      </c>
      <c r="J142">
        <v>9999999.9900000002</v>
      </c>
      <c r="K142" t="s">
        <v>170</v>
      </c>
      <c r="P142" t="s">
        <v>107</v>
      </c>
      <c r="Q142" t="s">
        <v>107</v>
      </c>
      <c r="R142" t="s">
        <v>141</v>
      </c>
    </row>
    <row r="143" spans="1:18" x14ac:dyDescent="0.25">
      <c r="A143" t="str">
        <f>"84016"</f>
        <v>84016</v>
      </c>
      <c r="B143" t="str">
        <f>"07020"</f>
        <v>07020</v>
      </c>
      <c r="C143" t="str">
        <f>"1700"</f>
        <v>1700</v>
      </c>
      <c r="D143" t="str">
        <f>"84016"</f>
        <v>84016</v>
      </c>
      <c r="E143" t="s">
        <v>921</v>
      </c>
      <c r="F143" t="s">
        <v>904</v>
      </c>
      <c r="G143" t="str">
        <f>""</f>
        <v/>
      </c>
      <c r="H143" t="str">
        <f>" 00"</f>
        <v xml:space="preserve"> 00</v>
      </c>
      <c r="I143">
        <v>0.01</v>
      </c>
      <c r="J143">
        <v>9999999.9900000002</v>
      </c>
      <c r="K143" t="s">
        <v>922</v>
      </c>
      <c r="L143" t="s">
        <v>923</v>
      </c>
      <c r="P143" t="s">
        <v>107</v>
      </c>
      <c r="Q143" t="s">
        <v>107</v>
      </c>
      <c r="R143" t="s">
        <v>59</v>
      </c>
    </row>
    <row r="144" spans="1:18" x14ac:dyDescent="0.25">
      <c r="A144" t="str">
        <f>"84017"</f>
        <v>84017</v>
      </c>
      <c r="B144" t="str">
        <f>"07020"</f>
        <v>07020</v>
      </c>
      <c r="C144" t="str">
        <f>"1700"</f>
        <v>1700</v>
      </c>
      <c r="D144" t="str">
        <f>"84017"</f>
        <v>84017</v>
      </c>
      <c r="E144" t="s">
        <v>924</v>
      </c>
      <c r="F144" t="s">
        <v>904</v>
      </c>
      <c r="G144" t="str">
        <f>""</f>
        <v/>
      </c>
      <c r="H144" t="str">
        <f>" 00"</f>
        <v xml:space="preserve"> 00</v>
      </c>
      <c r="I144">
        <v>0.01</v>
      </c>
      <c r="J144">
        <v>9999999.9900000002</v>
      </c>
      <c r="K144" t="s">
        <v>101</v>
      </c>
      <c r="L144" t="s">
        <v>925</v>
      </c>
      <c r="M144" t="s">
        <v>59</v>
      </c>
      <c r="P144" t="s">
        <v>107</v>
      </c>
      <c r="Q144" t="s">
        <v>107</v>
      </c>
      <c r="R144" t="s">
        <v>101</v>
      </c>
    </row>
    <row r="145" spans="1:18" x14ac:dyDescent="0.25">
      <c r="A145" t="str">
        <f>"84018"</f>
        <v>84018</v>
      </c>
      <c r="B145" t="str">
        <f>"07020"</f>
        <v>07020</v>
      </c>
      <c r="C145" t="str">
        <f>"1700"</f>
        <v>1700</v>
      </c>
      <c r="D145" t="str">
        <f>"84018"</f>
        <v>84018</v>
      </c>
      <c r="E145" t="s">
        <v>926</v>
      </c>
      <c r="F145" t="s">
        <v>904</v>
      </c>
      <c r="G145" t="str">
        <f>""</f>
        <v/>
      </c>
      <c r="H145" t="str">
        <f>" 00"</f>
        <v xml:space="preserve"> 00</v>
      </c>
      <c r="I145">
        <v>0.01</v>
      </c>
      <c r="J145">
        <v>9999999.9900000002</v>
      </c>
      <c r="K145" t="s">
        <v>140</v>
      </c>
      <c r="L145" t="s">
        <v>142</v>
      </c>
      <c r="P145" t="s">
        <v>107</v>
      </c>
      <c r="Q145" t="s">
        <v>107</v>
      </c>
      <c r="R145" t="s">
        <v>139</v>
      </c>
    </row>
    <row r="146" spans="1:18" x14ac:dyDescent="0.25">
      <c r="A146" t="str">
        <f>"84020"</f>
        <v>84020</v>
      </c>
      <c r="B146" t="str">
        <f>"07020"</f>
        <v>07020</v>
      </c>
      <c r="C146" t="str">
        <f>"1700"</f>
        <v>1700</v>
      </c>
      <c r="D146" t="str">
        <f>"84020"</f>
        <v>84020</v>
      </c>
      <c r="E146" t="s">
        <v>927</v>
      </c>
      <c r="F146" t="s">
        <v>904</v>
      </c>
      <c r="G146" t="str">
        <f>""</f>
        <v/>
      </c>
      <c r="H146" t="str">
        <f>" 00"</f>
        <v xml:space="preserve"> 00</v>
      </c>
      <c r="I146">
        <v>0.01</v>
      </c>
      <c r="J146">
        <v>9999999.9900000002</v>
      </c>
      <c r="K146" t="s">
        <v>928</v>
      </c>
      <c r="L146" t="s">
        <v>106</v>
      </c>
      <c r="P146" t="s">
        <v>107</v>
      </c>
      <c r="Q146" t="s">
        <v>107</v>
      </c>
      <c r="R146" t="s">
        <v>928</v>
      </c>
    </row>
    <row r="147" spans="1:18" x14ac:dyDescent="0.25">
      <c r="A147" t="str">
        <f>"84021"</f>
        <v>84021</v>
      </c>
      <c r="B147" t="str">
        <f>"07020"</f>
        <v>07020</v>
      </c>
      <c r="C147" t="str">
        <f>"1700"</f>
        <v>1700</v>
      </c>
      <c r="D147" t="str">
        <f>"84021"</f>
        <v>84021</v>
      </c>
      <c r="E147" t="s">
        <v>929</v>
      </c>
      <c r="F147" t="s">
        <v>904</v>
      </c>
      <c r="G147" t="str">
        <f>""</f>
        <v/>
      </c>
      <c r="H147" t="str">
        <f>" 00"</f>
        <v xml:space="preserve"> 00</v>
      </c>
      <c r="I147">
        <v>0.01</v>
      </c>
      <c r="J147">
        <v>9999999.9900000002</v>
      </c>
      <c r="K147" t="s">
        <v>930</v>
      </c>
      <c r="L147" t="s">
        <v>179</v>
      </c>
      <c r="P147" t="s">
        <v>107</v>
      </c>
      <c r="Q147" t="s">
        <v>107</v>
      </c>
      <c r="R147" t="s">
        <v>930</v>
      </c>
    </row>
    <row r="148" spans="1:18" x14ac:dyDescent="0.25">
      <c r="A148" t="str">
        <f>"84023"</f>
        <v>84023</v>
      </c>
      <c r="B148" t="str">
        <f>"07020"</f>
        <v>07020</v>
      </c>
      <c r="C148" t="str">
        <f>"1700"</f>
        <v>1700</v>
      </c>
      <c r="D148" t="str">
        <f>"84023"</f>
        <v>84023</v>
      </c>
      <c r="E148" t="s">
        <v>931</v>
      </c>
      <c r="F148" t="s">
        <v>904</v>
      </c>
      <c r="G148" t="str">
        <f>""</f>
        <v/>
      </c>
      <c r="H148" t="str">
        <f>" 00"</f>
        <v xml:space="preserve"> 00</v>
      </c>
      <c r="I148">
        <v>0.01</v>
      </c>
      <c r="J148">
        <v>9999999.9900000002</v>
      </c>
      <c r="K148" t="s">
        <v>86</v>
      </c>
      <c r="L148" t="s">
        <v>87</v>
      </c>
      <c r="M148" t="s">
        <v>932</v>
      </c>
      <c r="P148" t="s">
        <v>107</v>
      </c>
      <c r="Q148" t="s">
        <v>107</v>
      </c>
      <c r="R148" t="s">
        <v>89</v>
      </c>
    </row>
    <row r="149" spans="1:18" x14ac:dyDescent="0.25">
      <c r="A149" t="str">
        <f>"84025"</f>
        <v>84025</v>
      </c>
      <c r="B149" t="str">
        <f>"07020"</f>
        <v>07020</v>
      </c>
      <c r="C149" t="str">
        <f>"1700"</f>
        <v>1700</v>
      </c>
      <c r="D149" t="str">
        <f>"84025"</f>
        <v>84025</v>
      </c>
      <c r="E149" t="s">
        <v>933</v>
      </c>
      <c r="F149" t="s">
        <v>904</v>
      </c>
      <c r="G149" t="str">
        <f>""</f>
        <v/>
      </c>
      <c r="H149" t="str">
        <f>" 00"</f>
        <v xml:space="preserve"> 00</v>
      </c>
      <c r="I149">
        <v>0.01</v>
      </c>
      <c r="J149">
        <v>9999999.9900000002</v>
      </c>
      <c r="K149" t="s">
        <v>934</v>
      </c>
      <c r="L149" t="s">
        <v>935</v>
      </c>
      <c r="P149" t="s">
        <v>107</v>
      </c>
      <c r="Q149" t="s">
        <v>107</v>
      </c>
      <c r="R149" t="s">
        <v>934</v>
      </c>
    </row>
    <row r="150" spans="1:18" x14ac:dyDescent="0.25">
      <c r="A150" t="str">
        <f>"84026"</f>
        <v>84026</v>
      </c>
      <c r="B150" t="str">
        <f>"07020"</f>
        <v>07020</v>
      </c>
      <c r="C150" t="str">
        <f>"1700"</f>
        <v>1700</v>
      </c>
      <c r="D150" t="str">
        <f>"84026"</f>
        <v>84026</v>
      </c>
      <c r="E150" t="s">
        <v>936</v>
      </c>
      <c r="F150" t="s">
        <v>904</v>
      </c>
      <c r="G150" t="str">
        <f>""</f>
        <v/>
      </c>
      <c r="H150" t="str">
        <f>" 00"</f>
        <v xml:space="preserve"> 00</v>
      </c>
      <c r="I150">
        <v>0.01</v>
      </c>
      <c r="J150">
        <v>9999999.9900000002</v>
      </c>
      <c r="K150" t="s">
        <v>937</v>
      </c>
      <c r="P150" t="s">
        <v>107</v>
      </c>
      <c r="Q150" t="s">
        <v>107</v>
      </c>
      <c r="R150" t="s">
        <v>108</v>
      </c>
    </row>
    <row r="151" spans="1:18" x14ac:dyDescent="0.25">
      <c r="A151" t="str">
        <f>"84028"</f>
        <v>84028</v>
      </c>
      <c r="B151" t="str">
        <f>"07020"</f>
        <v>07020</v>
      </c>
      <c r="C151" t="str">
        <f>"1700"</f>
        <v>1700</v>
      </c>
      <c r="D151" t="str">
        <f>"84028"</f>
        <v>84028</v>
      </c>
      <c r="E151" t="s">
        <v>938</v>
      </c>
      <c r="F151" t="s">
        <v>904</v>
      </c>
      <c r="G151" t="str">
        <f>""</f>
        <v/>
      </c>
      <c r="H151" t="str">
        <f>" 00"</f>
        <v xml:space="preserve"> 00</v>
      </c>
      <c r="I151">
        <v>0.01</v>
      </c>
      <c r="J151">
        <v>9999999.9900000002</v>
      </c>
      <c r="K151" t="s">
        <v>939</v>
      </c>
      <c r="L151" t="s">
        <v>365</v>
      </c>
      <c r="P151" t="s">
        <v>107</v>
      </c>
      <c r="Q151" t="s">
        <v>107</v>
      </c>
      <c r="R151" t="s">
        <v>365</v>
      </c>
    </row>
    <row r="152" spans="1:18" x14ac:dyDescent="0.25">
      <c r="A152" t="str">
        <f>"84029"</f>
        <v>84029</v>
      </c>
      <c r="B152" t="str">
        <f>"07020"</f>
        <v>07020</v>
      </c>
      <c r="C152" t="str">
        <f>"1700"</f>
        <v>1700</v>
      </c>
      <c r="D152" t="str">
        <f>"84029"</f>
        <v>84029</v>
      </c>
      <c r="E152" t="s">
        <v>940</v>
      </c>
      <c r="F152" t="s">
        <v>904</v>
      </c>
      <c r="G152" t="str">
        <f>""</f>
        <v/>
      </c>
      <c r="H152" t="str">
        <f>" 00"</f>
        <v xml:space="preserve"> 00</v>
      </c>
      <c r="I152">
        <v>0.01</v>
      </c>
      <c r="J152">
        <v>9999999.9900000002</v>
      </c>
      <c r="K152" t="s">
        <v>941</v>
      </c>
      <c r="L152" t="s">
        <v>942</v>
      </c>
      <c r="P152" t="s">
        <v>107</v>
      </c>
      <c r="Q152" t="s">
        <v>107</v>
      </c>
      <c r="R152" t="s">
        <v>365</v>
      </c>
    </row>
    <row r="153" spans="1:18" x14ac:dyDescent="0.25">
      <c r="A153" t="str">
        <f>"84034"</f>
        <v>84034</v>
      </c>
      <c r="B153" t="str">
        <f>"07020"</f>
        <v>07020</v>
      </c>
      <c r="C153" t="str">
        <f>"1700"</f>
        <v>1700</v>
      </c>
      <c r="D153" t="str">
        <f>"84034"</f>
        <v>84034</v>
      </c>
      <c r="E153" t="s">
        <v>943</v>
      </c>
      <c r="F153" t="s">
        <v>904</v>
      </c>
      <c r="G153" t="str">
        <f>""</f>
        <v/>
      </c>
      <c r="H153" t="str">
        <f>" 00"</f>
        <v xml:space="preserve"> 00</v>
      </c>
      <c r="I153">
        <v>0.01</v>
      </c>
      <c r="J153">
        <v>9999999.9900000002</v>
      </c>
      <c r="K153" t="s">
        <v>944</v>
      </c>
      <c r="L153" t="s">
        <v>140</v>
      </c>
      <c r="P153" t="s">
        <v>107</v>
      </c>
      <c r="Q153" t="s">
        <v>107</v>
      </c>
      <c r="R153" t="s">
        <v>944</v>
      </c>
    </row>
    <row r="154" spans="1:18" x14ac:dyDescent="0.25">
      <c r="A154" t="str">
        <f>"84036"</f>
        <v>84036</v>
      </c>
      <c r="B154" t="str">
        <f>"07020"</f>
        <v>07020</v>
      </c>
      <c r="C154" t="str">
        <f>"1700"</f>
        <v>1700</v>
      </c>
      <c r="D154" t="str">
        <f>"84036"</f>
        <v>84036</v>
      </c>
      <c r="E154" t="s">
        <v>945</v>
      </c>
      <c r="F154" t="s">
        <v>904</v>
      </c>
      <c r="G154" t="str">
        <f>""</f>
        <v/>
      </c>
      <c r="H154" t="str">
        <f>" 00"</f>
        <v xml:space="preserve"> 00</v>
      </c>
      <c r="I154">
        <v>0.01</v>
      </c>
      <c r="J154">
        <v>9999999.9900000002</v>
      </c>
      <c r="K154" t="s">
        <v>946</v>
      </c>
      <c r="L154" t="s">
        <v>947</v>
      </c>
      <c r="M154" t="s">
        <v>59</v>
      </c>
      <c r="P154" t="s">
        <v>107</v>
      </c>
      <c r="Q154" t="s">
        <v>107</v>
      </c>
      <c r="R154" t="s">
        <v>946</v>
      </c>
    </row>
    <row r="155" spans="1:18" x14ac:dyDescent="0.25">
      <c r="A155" t="str">
        <f>"84037"</f>
        <v>84037</v>
      </c>
      <c r="B155" t="str">
        <f>"07020"</f>
        <v>07020</v>
      </c>
      <c r="C155" t="str">
        <f>"1700"</f>
        <v>1700</v>
      </c>
      <c r="D155" t="str">
        <f>"84037"</f>
        <v>84037</v>
      </c>
      <c r="E155" t="s">
        <v>948</v>
      </c>
      <c r="F155" t="s">
        <v>904</v>
      </c>
      <c r="G155" t="str">
        <f>""</f>
        <v/>
      </c>
      <c r="H155" t="str">
        <f>" 00"</f>
        <v xml:space="preserve"> 00</v>
      </c>
      <c r="I155">
        <v>0.01</v>
      </c>
      <c r="J155">
        <v>9999999.9900000002</v>
      </c>
      <c r="K155" t="s">
        <v>365</v>
      </c>
      <c r="L155" t="s">
        <v>478</v>
      </c>
      <c r="P155" t="s">
        <v>107</v>
      </c>
      <c r="Q155" t="s">
        <v>107</v>
      </c>
      <c r="R155" t="s">
        <v>365</v>
      </c>
    </row>
    <row r="156" spans="1:18" x14ac:dyDescent="0.25">
      <c r="A156" t="str">
        <f>"84040"</f>
        <v>84040</v>
      </c>
      <c r="B156" t="str">
        <f>"07020"</f>
        <v>07020</v>
      </c>
      <c r="C156" t="str">
        <f>"1700"</f>
        <v>1700</v>
      </c>
      <c r="D156" t="str">
        <f>"84040"</f>
        <v>84040</v>
      </c>
      <c r="E156" t="s">
        <v>949</v>
      </c>
      <c r="F156" t="s">
        <v>904</v>
      </c>
      <c r="G156" t="str">
        <f>""</f>
        <v/>
      </c>
      <c r="H156" t="str">
        <f>" 10"</f>
        <v xml:space="preserve"> 10</v>
      </c>
      <c r="I156">
        <v>0.01</v>
      </c>
      <c r="J156">
        <v>500</v>
      </c>
      <c r="K156" t="s">
        <v>139</v>
      </c>
      <c r="L156" t="s">
        <v>140</v>
      </c>
      <c r="M156" t="s">
        <v>141</v>
      </c>
      <c r="P156" t="s">
        <v>107</v>
      </c>
      <c r="Q156" t="s">
        <v>107</v>
      </c>
      <c r="R156" t="s">
        <v>139</v>
      </c>
    </row>
    <row r="157" spans="1:18" x14ac:dyDescent="0.25">
      <c r="A157" t="str">
        <f>"84040"</f>
        <v>84040</v>
      </c>
      <c r="B157" t="str">
        <f>"07020"</f>
        <v>07020</v>
      </c>
      <c r="C157" t="str">
        <f>"1700"</f>
        <v>1700</v>
      </c>
      <c r="D157" t="str">
        <f>"84040"</f>
        <v>84040</v>
      </c>
      <c r="E157" t="s">
        <v>949</v>
      </c>
      <c r="F157" t="s">
        <v>904</v>
      </c>
      <c r="G157" t="str">
        <f>""</f>
        <v/>
      </c>
      <c r="H157" t="str">
        <f>" 20"</f>
        <v xml:space="preserve"> 20</v>
      </c>
      <c r="I157">
        <v>500.01</v>
      </c>
      <c r="J157">
        <v>9999999.9900000002</v>
      </c>
      <c r="K157" t="s">
        <v>140</v>
      </c>
      <c r="L157" t="s">
        <v>142</v>
      </c>
      <c r="P157" t="s">
        <v>107</v>
      </c>
      <c r="Q157" t="s">
        <v>107</v>
      </c>
      <c r="R157" t="s">
        <v>139</v>
      </c>
    </row>
    <row r="158" spans="1:18" x14ac:dyDescent="0.25">
      <c r="A158" t="str">
        <f>"84041"</f>
        <v>84041</v>
      </c>
      <c r="B158" t="str">
        <f>"07020"</f>
        <v>07020</v>
      </c>
      <c r="C158" t="str">
        <f>"1700"</f>
        <v>1700</v>
      </c>
      <c r="D158" t="str">
        <f>"84041"</f>
        <v>84041</v>
      </c>
      <c r="E158" t="s">
        <v>950</v>
      </c>
      <c r="F158" t="s">
        <v>904</v>
      </c>
      <c r="G158" t="str">
        <f>""</f>
        <v/>
      </c>
      <c r="H158" t="str">
        <f>" 00"</f>
        <v xml:space="preserve"> 00</v>
      </c>
      <c r="I158">
        <v>0.01</v>
      </c>
      <c r="J158">
        <v>9999999.9900000002</v>
      </c>
      <c r="K158" t="s">
        <v>951</v>
      </c>
      <c r="L158" t="s">
        <v>59</v>
      </c>
      <c r="P158" t="s">
        <v>107</v>
      </c>
      <c r="Q158" t="s">
        <v>107</v>
      </c>
      <c r="R158" t="s">
        <v>59</v>
      </c>
    </row>
    <row r="159" spans="1:18" x14ac:dyDescent="0.25">
      <c r="A159" t="str">
        <f>"84042"</f>
        <v>84042</v>
      </c>
      <c r="B159" t="str">
        <f>"07020"</f>
        <v>07020</v>
      </c>
      <c r="C159" t="str">
        <f>"1700"</f>
        <v>1700</v>
      </c>
      <c r="D159" t="str">
        <f>"84042"</f>
        <v>84042</v>
      </c>
      <c r="E159" t="s">
        <v>952</v>
      </c>
      <c r="F159" t="s">
        <v>904</v>
      </c>
      <c r="G159" t="str">
        <f>""</f>
        <v/>
      </c>
      <c r="H159" t="str">
        <f>" 00"</f>
        <v xml:space="preserve"> 00</v>
      </c>
      <c r="I159">
        <v>0.01</v>
      </c>
      <c r="J159">
        <v>9999999.9900000002</v>
      </c>
      <c r="K159" t="s">
        <v>953</v>
      </c>
      <c r="L159" t="s">
        <v>954</v>
      </c>
      <c r="P159" t="s">
        <v>107</v>
      </c>
      <c r="Q159" t="s">
        <v>107</v>
      </c>
      <c r="R159" t="s">
        <v>106</v>
      </c>
    </row>
    <row r="160" spans="1:18" x14ac:dyDescent="0.25">
      <c r="A160" t="str">
        <f>"84044"</f>
        <v>84044</v>
      </c>
      <c r="B160" t="str">
        <f>"07020"</f>
        <v>07020</v>
      </c>
      <c r="C160" t="str">
        <f>"1700"</f>
        <v>1700</v>
      </c>
      <c r="D160" t="str">
        <f>"84044"</f>
        <v>84044</v>
      </c>
      <c r="E160" t="s">
        <v>955</v>
      </c>
      <c r="F160" t="s">
        <v>904</v>
      </c>
      <c r="G160" t="str">
        <f>""</f>
        <v/>
      </c>
      <c r="H160" t="str">
        <f>" 00"</f>
        <v xml:space="preserve"> 00</v>
      </c>
      <c r="I160">
        <v>0.01</v>
      </c>
      <c r="J160">
        <v>9999999.9900000002</v>
      </c>
      <c r="K160" t="s">
        <v>956</v>
      </c>
      <c r="P160" t="s">
        <v>107</v>
      </c>
      <c r="Q160" t="s">
        <v>107</v>
      </c>
      <c r="R160" t="s">
        <v>956</v>
      </c>
    </row>
    <row r="161" spans="1:18" x14ac:dyDescent="0.25">
      <c r="A161" t="str">
        <f>"84045"</f>
        <v>84045</v>
      </c>
      <c r="B161" t="str">
        <f>"07020"</f>
        <v>07020</v>
      </c>
      <c r="C161" t="str">
        <f>"1700"</f>
        <v>1700</v>
      </c>
      <c r="D161" t="str">
        <f>"84045"</f>
        <v>84045</v>
      </c>
      <c r="E161" t="s">
        <v>957</v>
      </c>
      <c r="F161" t="s">
        <v>904</v>
      </c>
      <c r="G161" t="str">
        <f>""</f>
        <v/>
      </c>
      <c r="H161" t="str">
        <f>" 00"</f>
        <v xml:space="preserve"> 00</v>
      </c>
      <c r="I161">
        <v>0.01</v>
      </c>
      <c r="J161">
        <v>9999999.9900000002</v>
      </c>
      <c r="K161" t="s">
        <v>101</v>
      </c>
      <c r="L161" t="s">
        <v>59</v>
      </c>
      <c r="P161" t="s">
        <v>107</v>
      </c>
      <c r="Q161" t="s">
        <v>107</v>
      </c>
      <c r="R161" t="s">
        <v>59</v>
      </c>
    </row>
    <row r="162" spans="1:18" x14ac:dyDescent="0.25">
      <c r="A162" t="str">
        <f>"84047"</f>
        <v>84047</v>
      </c>
      <c r="B162" t="str">
        <f>"07020"</f>
        <v>07020</v>
      </c>
      <c r="C162" t="str">
        <f>"1700"</f>
        <v>1700</v>
      </c>
      <c r="D162" t="str">
        <f>"84047"</f>
        <v>84047</v>
      </c>
      <c r="E162" t="s">
        <v>958</v>
      </c>
      <c r="F162" t="s">
        <v>904</v>
      </c>
      <c r="G162" t="str">
        <f>""</f>
        <v/>
      </c>
      <c r="H162" t="str">
        <f>" 00"</f>
        <v xml:space="preserve"> 00</v>
      </c>
      <c r="I162">
        <v>0.01</v>
      </c>
      <c r="J162">
        <v>9999999.9900000002</v>
      </c>
      <c r="K162" t="s">
        <v>376</v>
      </c>
      <c r="L162" t="s">
        <v>378</v>
      </c>
      <c r="P162" t="s">
        <v>107</v>
      </c>
      <c r="Q162" t="s">
        <v>107</v>
      </c>
      <c r="R162" t="s">
        <v>378</v>
      </c>
    </row>
    <row r="163" spans="1:18" x14ac:dyDescent="0.25">
      <c r="A163" t="str">
        <f>"84048"</f>
        <v>84048</v>
      </c>
      <c r="B163" t="str">
        <f>"07020"</f>
        <v>07020</v>
      </c>
      <c r="C163" t="str">
        <f>"1700"</f>
        <v>1700</v>
      </c>
      <c r="D163" t="str">
        <f>"84048"</f>
        <v>84048</v>
      </c>
      <c r="E163" t="s">
        <v>959</v>
      </c>
      <c r="F163" t="s">
        <v>904</v>
      </c>
      <c r="G163" t="str">
        <f>""</f>
        <v/>
      </c>
      <c r="H163" t="str">
        <f>" 00"</f>
        <v xml:space="preserve"> 00</v>
      </c>
      <c r="I163">
        <v>0.01</v>
      </c>
      <c r="J163">
        <v>9999999.9900000002</v>
      </c>
      <c r="K163" t="s">
        <v>56</v>
      </c>
      <c r="L163" t="s">
        <v>960</v>
      </c>
      <c r="M163" t="s">
        <v>57</v>
      </c>
      <c r="N163" t="s">
        <v>59</v>
      </c>
      <c r="P163" t="s">
        <v>107</v>
      </c>
      <c r="Q163" t="s">
        <v>107</v>
      </c>
      <c r="R163" t="s">
        <v>56</v>
      </c>
    </row>
    <row r="164" spans="1:18" x14ac:dyDescent="0.25">
      <c r="A164" t="str">
        <f>"84051"</f>
        <v>84051</v>
      </c>
      <c r="B164" t="str">
        <f>"07020"</f>
        <v>07020</v>
      </c>
      <c r="C164" t="str">
        <f>"1700"</f>
        <v>1700</v>
      </c>
      <c r="D164" t="str">
        <f>"84051"</f>
        <v>84051</v>
      </c>
      <c r="E164" t="s">
        <v>961</v>
      </c>
      <c r="F164" t="s">
        <v>904</v>
      </c>
      <c r="G164" t="str">
        <f>""</f>
        <v/>
      </c>
      <c r="H164" t="str">
        <f>" 00"</f>
        <v xml:space="preserve"> 00</v>
      </c>
      <c r="I164">
        <v>0.01</v>
      </c>
      <c r="J164">
        <v>9999999.9900000002</v>
      </c>
      <c r="K164" t="s">
        <v>365</v>
      </c>
      <c r="L164" t="s">
        <v>478</v>
      </c>
      <c r="P164" t="s">
        <v>107</v>
      </c>
      <c r="Q164" t="s">
        <v>107</v>
      </c>
      <c r="R164" t="s">
        <v>365</v>
      </c>
    </row>
    <row r="165" spans="1:18" x14ac:dyDescent="0.25">
      <c r="A165" t="str">
        <f>"84052"</f>
        <v>84052</v>
      </c>
      <c r="B165" t="str">
        <f>"07020"</f>
        <v>07020</v>
      </c>
      <c r="C165" t="str">
        <f>"1700"</f>
        <v>1700</v>
      </c>
      <c r="D165" t="str">
        <f>"84052"</f>
        <v>84052</v>
      </c>
      <c r="E165" t="s">
        <v>962</v>
      </c>
      <c r="F165" t="s">
        <v>904</v>
      </c>
      <c r="G165" t="str">
        <f>""</f>
        <v/>
      </c>
      <c r="H165" t="str">
        <f>" 00"</f>
        <v xml:space="preserve"> 00</v>
      </c>
      <c r="I165">
        <v>0.01</v>
      </c>
      <c r="J165">
        <v>9999999.9900000002</v>
      </c>
      <c r="K165" t="s">
        <v>86</v>
      </c>
      <c r="L165" t="s">
        <v>87</v>
      </c>
      <c r="M165" t="s">
        <v>88</v>
      </c>
      <c r="P165" t="s">
        <v>107</v>
      </c>
      <c r="Q165" t="s">
        <v>107</v>
      </c>
      <c r="R165" t="s">
        <v>89</v>
      </c>
    </row>
    <row r="166" spans="1:18" x14ac:dyDescent="0.25">
      <c r="A166" t="str">
        <f>"84054"</f>
        <v>84054</v>
      </c>
      <c r="B166" t="str">
        <f>"07020"</f>
        <v>07020</v>
      </c>
      <c r="C166" t="str">
        <f>"1700"</f>
        <v>1700</v>
      </c>
      <c r="D166" t="str">
        <f>"84054"</f>
        <v>84054</v>
      </c>
      <c r="E166" t="s">
        <v>963</v>
      </c>
      <c r="F166" t="s">
        <v>904</v>
      </c>
      <c r="G166" t="str">
        <f>""</f>
        <v/>
      </c>
      <c r="H166" t="str">
        <f>" 00"</f>
        <v xml:space="preserve"> 00</v>
      </c>
      <c r="I166">
        <v>0.01</v>
      </c>
      <c r="J166">
        <v>9999999.9900000002</v>
      </c>
      <c r="K166" t="s">
        <v>692</v>
      </c>
      <c r="L166" t="s">
        <v>59</v>
      </c>
      <c r="P166" t="s">
        <v>107</v>
      </c>
      <c r="Q166" t="s">
        <v>107</v>
      </c>
      <c r="R166" t="s">
        <v>692</v>
      </c>
    </row>
    <row r="167" spans="1:18" x14ac:dyDescent="0.25">
      <c r="A167" t="str">
        <f>"84055"</f>
        <v>84055</v>
      </c>
      <c r="B167" t="str">
        <f>"07020"</f>
        <v>07020</v>
      </c>
      <c r="C167" t="str">
        <f>"1700"</f>
        <v>1700</v>
      </c>
      <c r="D167" t="str">
        <f>"84055"</f>
        <v>84055</v>
      </c>
      <c r="E167" t="s">
        <v>964</v>
      </c>
      <c r="F167" t="s">
        <v>904</v>
      </c>
      <c r="G167" t="str">
        <f>""</f>
        <v/>
      </c>
      <c r="H167" t="str">
        <f>" 00"</f>
        <v xml:space="preserve"> 00</v>
      </c>
      <c r="I167">
        <v>0.01</v>
      </c>
      <c r="J167">
        <v>9999999.9900000002</v>
      </c>
      <c r="K167" t="s">
        <v>365</v>
      </c>
      <c r="L167" t="s">
        <v>714</v>
      </c>
      <c r="P167" t="s">
        <v>107</v>
      </c>
      <c r="Q167" t="s">
        <v>107</v>
      </c>
      <c r="R167" t="s">
        <v>365</v>
      </c>
    </row>
    <row r="168" spans="1:18" x14ac:dyDescent="0.25">
      <c r="A168" t="str">
        <f>"84056"</f>
        <v>84056</v>
      </c>
      <c r="B168" t="str">
        <f>"07020"</f>
        <v>07020</v>
      </c>
      <c r="C168" t="str">
        <f>"1700"</f>
        <v>1700</v>
      </c>
      <c r="D168" t="str">
        <f>"84056"</f>
        <v>84056</v>
      </c>
      <c r="E168" t="s">
        <v>965</v>
      </c>
      <c r="F168" t="s">
        <v>904</v>
      </c>
      <c r="G168" t="str">
        <f>""</f>
        <v/>
      </c>
      <c r="H168" t="str">
        <f>" 00"</f>
        <v xml:space="preserve"> 00</v>
      </c>
      <c r="I168">
        <v>0.01</v>
      </c>
      <c r="J168">
        <v>9999999.9900000002</v>
      </c>
      <c r="K168" t="s">
        <v>57</v>
      </c>
      <c r="L168" t="s">
        <v>59</v>
      </c>
      <c r="P168" t="s">
        <v>107</v>
      </c>
      <c r="Q168" t="s">
        <v>107</v>
      </c>
      <c r="R168" t="s">
        <v>57</v>
      </c>
    </row>
    <row r="169" spans="1:18" x14ac:dyDescent="0.25">
      <c r="A169" t="str">
        <f>"84058"</f>
        <v>84058</v>
      </c>
      <c r="B169" t="str">
        <f>"07020"</f>
        <v>07020</v>
      </c>
      <c r="C169" t="str">
        <f>"1700"</f>
        <v>1700</v>
      </c>
      <c r="D169" t="str">
        <f>"84058"</f>
        <v>84058</v>
      </c>
      <c r="E169" t="s">
        <v>966</v>
      </c>
      <c r="F169" t="s">
        <v>904</v>
      </c>
      <c r="G169" t="str">
        <f>""</f>
        <v/>
      </c>
      <c r="H169" t="str">
        <f>" 00"</f>
        <v xml:space="preserve"> 00</v>
      </c>
      <c r="I169">
        <v>0.01</v>
      </c>
      <c r="J169">
        <v>9999999.9900000002</v>
      </c>
      <c r="K169" t="s">
        <v>967</v>
      </c>
      <c r="L169" t="s">
        <v>59</v>
      </c>
      <c r="P169" t="s">
        <v>107</v>
      </c>
      <c r="Q169" t="s">
        <v>107</v>
      </c>
      <c r="R169" t="s">
        <v>59</v>
      </c>
    </row>
    <row r="170" spans="1:18" x14ac:dyDescent="0.25">
      <c r="A170" t="str">
        <f>"84060"</f>
        <v>84060</v>
      </c>
      <c r="B170" t="str">
        <f>"07020"</f>
        <v>07020</v>
      </c>
      <c r="C170" t="str">
        <f>"1700"</f>
        <v>1700</v>
      </c>
      <c r="D170" t="str">
        <f>"84060"</f>
        <v>84060</v>
      </c>
      <c r="E170" t="s">
        <v>968</v>
      </c>
      <c r="F170" t="s">
        <v>904</v>
      </c>
      <c r="G170" t="str">
        <f>""</f>
        <v/>
      </c>
      <c r="H170" t="str">
        <f>" 00"</f>
        <v xml:space="preserve"> 00</v>
      </c>
      <c r="I170">
        <v>0.01</v>
      </c>
      <c r="J170">
        <v>9999999.9900000002</v>
      </c>
      <c r="K170" t="s">
        <v>179</v>
      </c>
      <c r="P170" t="s">
        <v>107</v>
      </c>
      <c r="Q170" t="s">
        <v>107</v>
      </c>
      <c r="R170" t="s">
        <v>179</v>
      </c>
    </row>
    <row r="171" spans="1:18" x14ac:dyDescent="0.25">
      <c r="A171" t="str">
        <f>"84063"</f>
        <v>84063</v>
      </c>
      <c r="B171" t="str">
        <f>"07020"</f>
        <v>07020</v>
      </c>
      <c r="C171" t="str">
        <f>"1700"</f>
        <v>1700</v>
      </c>
      <c r="D171" t="str">
        <f>"84063"</f>
        <v>84063</v>
      </c>
      <c r="E171" t="s">
        <v>969</v>
      </c>
      <c r="F171" t="s">
        <v>904</v>
      </c>
      <c r="G171" t="str">
        <f>""</f>
        <v/>
      </c>
      <c r="H171" t="str">
        <f>" 00"</f>
        <v xml:space="preserve"> 00</v>
      </c>
      <c r="I171">
        <v>0.01</v>
      </c>
      <c r="J171">
        <v>9999999.9900000002</v>
      </c>
      <c r="K171" t="s">
        <v>365</v>
      </c>
      <c r="L171" t="s">
        <v>478</v>
      </c>
      <c r="P171" t="s">
        <v>107</v>
      </c>
      <c r="Q171" t="s">
        <v>107</v>
      </c>
      <c r="R171" t="s">
        <v>365</v>
      </c>
    </row>
    <row r="172" spans="1:18" x14ac:dyDescent="0.25">
      <c r="A172" t="str">
        <f>"84065"</f>
        <v>84065</v>
      </c>
      <c r="B172" t="str">
        <f>"07020"</f>
        <v>07020</v>
      </c>
      <c r="C172" t="str">
        <f>"1700"</f>
        <v>1700</v>
      </c>
      <c r="D172" t="str">
        <f>"84065"</f>
        <v>84065</v>
      </c>
      <c r="E172" t="s">
        <v>970</v>
      </c>
      <c r="F172" t="s">
        <v>904</v>
      </c>
      <c r="G172" t="str">
        <f>""</f>
        <v/>
      </c>
      <c r="H172" t="str">
        <f>" 00"</f>
        <v xml:space="preserve"> 00</v>
      </c>
      <c r="I172">
        <v>0.01</v>
      </c>
      <c r="J172">
        <v>9999999.9900000002</v>
      </c>
      <c r="K172" t="s">
        <v>971</v>
      </c>
      <c r="L172" t="s">
        <v>972</v>
      </c>
      <c r="P172" t="s">
        <v>107</v>
      </c>
      <c r="Q172" t="s">
        <v>107</v>
      </c>
      <c r="R172" t="s">
        <v>971</v>
      </c>
    </row>
    <row r="173" spans="1:18" x14ac:dyDescent="0.25">
      <c r="A173" t="str">
        <f>"84067"</f>
        <v>84067</v>
      </c>
      <c r="B173" t="str">
        <f>"07020"</f>
        <v>07020</v>
      </c>
      <c r="C173" t="str">
        <f>"1700"</f>
        <v>1700</v>
      </c>
      <c r="D173" t="str">
        <f>"84067"</f>
        <v>84067</v>
      </c>
      <c r="E173" t="s">
        <v>973</v>
      </c>
      <c r="F173" t="s">
        <v>904</v>
      </c>
      <c r="G173" t="str">
        <f>""</f>
        <v/>
      </c>
      <c r="H173" t="str">
        <f>" 00"</f>
        <v xml:space="preserve"> 00</v>
      </c>
      <c r="I173">
        <v>0.01</v>
      </c>
      <c r="J173">
        <v>9999999.9900000002</v>
      </c>
      <c r="K173" t="s">
        <v>192</v>
      </c>
      <c r="P173" t="s">
        <v>107</v>
      </c>
      <c r="Q173" t="s">
        <v>107</v>
      </c>
      <c r="R173" t="s">
        <v>192</v>
      </c>
    </row>
    <row r="174" spans="1:18" x14ac:dyDescent="0.25">
      <c r="A174" t="str">
        <f>"84068"</f>
        <v>84068</v>
      </c>
      <c r="B174" t="str">
        <f>"07020"</f>
        <v>07020</v>
      </c>
      <c r="C174" t="str">
        <f>"1700"</f>
        <v>1700</v>
      </c>
      <c r="D174" t="str">
        <f>"84068"</f>
        <v>84068</v>
      </c>
      <c r="E174" t="s">
        <v>974</v>
      </c>
      <c r="F174" t="s">
        <v>904</v>
      </c>
      <c r="G174" t="str">
        <f>""</f>
        <v/>
      </c>
      <c r="H174" t="str">
        <f>" 00"</f>
        <v xml:space="preserve"> 00</v>
      </c>
      <c r="I174">
        <v>0.01</v>
      </c>
      <c r="J174">
        <v>9999999.9900000002</v>
      </c>
      <c r="K174" t="s">
        <v>972</v>
      </c>
      <c r="L174" t="s">
        <v>975</v>
      </c>
      <c r="P174" t="s">
        <v>107</v>
      </c>
      <c r="Q174" t="s">
        <v>107</v>
      </c>
      <c r="R174" t="s">
        <v>134</v>
      </c>
    </row>
    <row r="175" spans="1:18" x14ac:dyDescent="0.25">
      <c r="A175" t="str">
        <f>"84069"</f>
        <v>84069</v>
      </c>
      <c r="B175" t="str">
        <f>"07020"</f>
        <v>07020</v>
      </c>
      <c r="C175" t="str">
        <f>"1700"</f>
        <v>1700</v>
      </c>
      <c r="D175" t="str">
        <f>"84069"</f>
        <v>84069</v>
      </c>
      <c r="E175" t="s">
        <v>976</v>
      </c>
      <c r="F175" t="s">
        <v>904</v>
      </c>
      <c r="G175" t="str">
        <f>""</f>
        <v/>
      </c>
      <c r="H175" t="str">
        <f>" 00"</f>
        <v xml:space="preserve"> 00</v>
      </c>
      <c r="I175">
        <v>0.01</v>
      </c>
      <c r="J175">
        <v>9999999.9900000002</v>
      </c>
      <c r="K175" t="s">
        <v>359</v>
      </c>
      <c r="L175" t="s">
        <v>514</v>
      </c>
      <c r="P175" t="s">
        <v>107</v>
      </c>
      <c r="Q175" t="s">
        <v>107</v>
      </c>
      <c r="R175" t="s">
        <v>359</v>
      </c>
    </row>
    <row r="176" spans="1:18" x14ac:dyDescent="0.25">
      <c r="A176" t="str">
        <f>"84070"</f>
        <v>84070</v>
      </c>
      <c r="B176" t="str">
        <f>"07020"</f>
        <v>07020</v>
      </c>
      <c r="C176" t="str">
        <f>"1700"</f>
        <v>1700</v>
      </c>
      <c r="D176" t="str">
        <f>"84070"</f>
        <v>84070</v>
      </c>
      <c r="E176" t="s">
        <v>977</v>
      </c>
      <c r="F176" t="s">
        <v>904</v>
      </c>
      <c r="G176" t="str">
        <f>""</f>
        <v/>
      </c>
      <c r="H176" t="str">
        <f>" 00"</f>
        <v xml:space="preserve"> 00</v>
      </c>
      <c r="I176">
        <v>0.01</v>
      </c>
      <c r="J176">
        <v>9999999.9900000002</v>
      </c>
      <c r="K176" t="s">
        <v>357</v>
      </c>
      <c r="L176" t="s">
        <v>756</v>
      </c>
      <c r="P176" t="s">
        <v>107</v>
      </c>
      <c r="Q176" t="s">
        <v>107</v>
      </c>
      <c r="R176" t="s">
        <v>907</v>
      </c>
    </row>
    <row r="177" spans="1:18" x14ac:dyDescent="0.25">
      <c r="A177" t="str">
        <f>"84071"</f>
        <v>84071</v>
      </c>
      <c r="B177" t="str">
        <f>"07020"</f>
        <v>07020</v>
      </c>
      <c r="C177" t="str">
        <f>"1700"</f>
        <v>1700</v>
      </c>
      <c r="D177" t="str">
        <f>"84071"</f>
        <v>84071</v>
      </c>
      <c r="E177" t="s">
        <v>978</v>
      </c>
      <c r="F177" t="s">
        <v>904</v>
      </c>
      <c r="G177" t="str">
        <f>""</f>
        <v/>
      </c>
      <c r="H177" t="str">
        <f>" 00"</f>
        <v xml:space="preserve"> 00</v>
      </c>
      <c r="I177">
        <v>0.01</v>
      </c>
      <c r="J177">
        <v>9999999.9900000002</v>
      </c>
      <c r="K177" t="s">
        <v>101</v>
      </c>
      <c r="L177" t="s">
        <v>59</v>
      </c>
      <c r="P177" t="s">
        <v>107</v>
      </c>
      <c r="Q177" t="s">
        <v>107</v>
      </c>
      <c r="R177" t="s">
        <v>101</v>
      </c>
    </row>
    <row r="178" spans="1:18" x14ac:dyDescent="0.25">
      <c r="A178" t="str">
        <f>"84072"</f>
        <v>84072</v>
      </c>
      <c r="B178" t="str">
        <f>"07020"</f>
        <v>07020</v>
      </c>
      <c r="C178" t="str">
        <f>"1700"</f>
        <v>1700</v>
      </c>
      <c r="D178" t="str">
        <f>"84072"</f>
        <v>84072</v>
      </c>
      <c r="E178" t="s">
        <v>979</v>
      </c>
      <c r="F178" t="s">
        <v>904</v>
      </c>
      <c r="G178" t="str">
        <f>""</f>
        <v/>
      </c>
      <c r="H178" t="str">
        <f>" 00"</f>
        <v xml:space="preserve"> 00</v>
      </c>
      <c r="I178">
        <v>0.01</v>
      </c>
      <c r="J178">
        <v>9999999.9900000002</v>
      </c>
      <c r="K178" t="s">
        <v>714</v>
      </c>
      <c r="L178" t="s">
        <v>56</v>
      </c>
      <c r="M178" t="s">
        <v>57</v>
      </c>
      <c r="N178" t="s">
        <v>58</v>
      </c>
      <c r="P178" t="s">
        <v>107</v>
      </c>
      <c r="Q178" t="s">
        <v>107</v>
      </c>
      <c r="R178" t="s">
        <v>59</v>
      </c>
    </row>
    <row r="179" spans="1:18" x14ac:dyDescent="0.25">
      <c r="A179" t="str">
        <f>"84079"</f>
        <v>84079</v>
      </c>
      <c r="B179" t="str">
        <f>"07020"</f>
        <v>07020</v>
      </c>
      <c r="C179" t="str">
        <f>"1700"</f>
        <v>1700</v>
      </c>
      <c r="D179" t="str">
        <f>"84079"</f>
        <v>84079</v>
      </c>
      <c r="E179" t="s">
        <v>980</v>
      </c>
      <c r="F179" t="s">
        <v>904</v>
      </c>
      <c r="G179" t="str">
        <f>""</f>
        <v/>
      </c>
      <c r="H179" t="str">
        <f>" 00"</f>
        <v xml:space="preserve"> 00</v>
      </c>
      <c r="I179">
        <v>0.01</v>
      </c>
      <c r="J179">
        <v>9999999.9900000002</v>
      </c>
      <c r="K179" t="s">
        <v>682</v>
      </c>
      <c r="L179" t="s">
        <v>59</v>
      </c>
      <c r="P179" t="s">
        <v>107</v>
      </c>
      <c r="Q179" t="s">
        <v>107</v>
      </c>
      <c r="R179" t="s">
        <v>59</v>
      </c>
    </row>
    <row r="180" spans="1:18" x14ac:dyDescent="0.25">
      <c r="A180" t="str">
        <f>"84080"</f>
        <v>84080</v>
      </c>
      <c r="B180" t="str">
        <f>"07020"</f>
        <v>07020</v>
      </c>
      <c r="C180" t="str">
        <f>"1700"</f>
        <v>1700</v>
      </c>
      <c r="D180" t="str">
        <f>"84080"</f>
        <v>84080</v>
      </c>
      <c r="E180" t="s">
        <v>981</v>
      </c>
      <c r="F180" t="s">
        <v>904</v>
      </c>
      <c r="G180" t="str">
        <f>""</f>
        <v/>
      </c>
      <c r="H180" t="str">
        <f>" 00"</f>
        <v xml:space="preserve"> 00</v>
      </c>
      <c r="I180">
        <v>0.01</v>
      </c>
      <c r="J180">
        <v>9999999.9900000002</v>
      </c>
      <c r="K180" t="s">
        <v>982</v>
      </c>
      <c r="L180" t="s">
        <v>760</v>
      </c>
      <c r="M180" t="s">
        <v>59</v>
      </c>
      <c r="P180" t="s">
        <v>107</v>
      </c>
      <c r="Q180" t="s">
        <v>107</v>
      </c>
      <c r="R180" t="s">
        <v>982</v>
      </c>
    </row>
    <row r="181" spans="1:18" x14ac:dyDescent="0.25">
      <c r="A181" t="str">
        <f>"84084"</f>
        <v>84084</v>
      </c>
      <c r="B181" t="str">
        <f>"07020"</f>
        <v>07020</v>
      </c>
      <c r="C181" t="str">
        <f>"1700"</f>
        <v>1700</v>
      </c>
      <c r="D181" t="str">
        <f>"84084"</f>
        <v>84084</v>
      </c>
      <c r="E181" t="s">
        <v>983</v>
      </c>
      <c r="F181" t="s">
        <v>904</v>
      </c>
      <c r="G181" t="str">
        <f>""</f>
        <v/>
      </c>
      <c r="H181" t="str">
        <f>" 00"</f>
        <v xml:space="preserve"> 00</v>
      </c>
      <c r="I181">
        <v>0.01</v>
      </c>
      <c r="J181">
        <v>9999999.9900000002</v>
      </c>
      <c r="K181" t="s">
        <v>359</v>
      </c>
      <c r="L181" t="s">
        <v>360</v>
      </c>
      <c r="M181" t="s">
        <v>514</v>
      </c>
      <c r="P181" t="s">
        <v>107</v>
      </c>
      <c r="Q181" t="s">
        <v>107</v>
      </c>
      <c r="R181" t="s">
        <v>359</v>
      </c>
    </row>
    <row r="182" spans="1:18" x14ac:dyDescent="0.25">
      <c r="A182" t="str">
        <f>"84086"</f>
        <v>84086</v>
      </c>
      <c r="B182" t="str">
        <f>"07020"</f>
        <v>07020</v>
      </c>
      <c r="C182" t="str">
        <f>"1700"</f>
        <v>1700</v>
      </c>
      <c r="D182" t="str">
        <f>"84086"</f>
        <v>84086</v>
      </c>
      <c r="E182" t="s">
        <v>984</v>
      </c>
      <c r="F182" t="s">
        <v>904</v>
      </c>
      <c r="G182" t="str">
        <f>""</f>
        <v/>
      </c>
      <c r="H182" t="str">
        <f>" 00"</f>
        <v xml:space="preserve"> 00</v>
      </c>
      <c r="I182">
        <v>0.01</v>
      </c>
      <c r="J182">
        <v>9999999.9900000002</v>
      </c>
      <c r="K182" t="s">
        <v>183</v>
      </c>
      <c r="L182" t="s">
        <v>27</v>
      </c>
      <c r="P182" t="s">
        <v>107</v>
      </c>
      <c r="Q182" t="s">
        <v>107</v>
      </c>
      <c r="R182" t="s">
        <v>108</v>
      </c>
    </row>
    <row r="183" spans="1:18" x14ac:dyDescent="0.25">
      <c r="A183" t="str">
        <f>"84088"</f>
        <v>84088</v>
      </c>
      <c r="B183" t="str">
        <f>"07020"</f>
        <v>07020</v>
      </c>
      <c r="C183" t="str">
        <f>"1700"</f>
        <v>1700</v>
      </c>
      <c r="D183" t="str">
        <f>"84088"</f>
        <v>84088</v>
      </c>
      <c r="E183" t="s">
        <v>985</v>
      </c>
      <c r="F183" t="s">
        <v>904</v>
      </c>
      <c r="G183" t="str">
        <f>""</f>
        <v/>
      </c>
      <c r="H183" t="str">
        <f>" 00"</f>
        <v xml:space="preserve"> 00</v>
      </c>
      <c r="I183">
        <v>0.01</v>
      </c>
      <c r="J183">
        <v>9999999.9900000002</v>
      </c>
      <c r="K183" t="s">
        <v>40</v>
      </c>
      <c r="L183" t="s">
        <v>42</v>
      </c>
      <c r="M183" t="s">
        <v>41</v>
      </c>
      <c r="P183" t="s">
        <v>107</v>
      </c>
      <c r="Q183" t="s">
        <v>107</v>
      </c>
      <c r="R183" t="s">
        <v>40</v>
      </c>
    </row>
    <row r="184" spans="1:18" x14ac:dyDescent="0.25">
      <c r="A184" t="str">
        <f>"84090"</f>
        <v>84090</v>
      </c>
      <c r="B184" t="str">
        <f>"07020"</f>
        <v>07020</v>
      </c>
      <c r="C184" t="str">
        <f>"1700"</f>
        <v>1700</v>
      </c>
      <c r="D184" t="str">
        <f>"84090"</f>
        <v>84090</v>
      </c>
      <c r="E184" t="s">
        <v>986</v>
      </c>
      <c r="F184" t="s">
        <v>904</v>
      </c>
      <c r="G184" t="str">
        <f>""</f>
        <v/>
      </c>
      <c r="H184" t="str">
        <f>" 00"</f>
        <v xml:space="preserve"> 00</v>
      </c>
      <c r="I184">
        <v>0.01</v>
      </c>
      <c r="J184">
        <v>9999999.9900000002</v>
      </c>
      <c r="K184" t="s">
        <v>365</v>
      </c>
      <c r="P184" t="s">
        <v>107</v>
      </c>
      <c r="Q184" t="s">
        <v>107</v>
      </c>
      <c r="R184" t="s">
        <v>907</v>
      </c>
    </row>
    <row r="185" spans="1:18" x14ac:dyDescent="0.25">
      <c r="A185" t="str">
        <f>"84091"</f>
        <v>84091</v>
      </c>
      <c r="B185" t="str">
        <f>"07020"</f>
        <v>07020</v>
      </c>
      <c r="C185" t="str">
        <f>"1700"</f>
        <v>1700</v>
      </c>
      <c r="D185" t="str">
        <f>"84091"</f>
        <v>84091</v>
      </c>
      <c r="E185" t="s">
        <v>987</v>
      </c>
      <c r="F185" t="s">
        <v>904</v>
      </c>
      <c r="G185" t="str">
        <f>""</f>
        <v/>
      </c>
      <c r="H185" t="str">
        <f>" 00"</f>
        <v xml:space="preserve"> 00</v>
      </c>
      <c r="I185">
        <v>0.01</v>
      </c>
      <c r="J185">
        <v>9999999.9900000002</v>
      </c>
      <c r="K185" t="s">
        <v>186</v>
      </c>
      <c r="L185" t="s">
        <v>988</v>
      </c>
      <c r="M185" t="s">
        <v>989</v>
      </c>
      <c r="P185" t="s">
        <v>107</v>
      </c>
      <c r="Q185" t="s">
        <v>107</v>
      </c>
      <c r="R185" t="s">
        <v>108</v>
      </c>
    </row>
    <row r="186" spans="1:18" x14ac:dyDescent="0.25">
      <c r="A186" t="str">
        <f>"84092"</f>
        <v>84092</v>
      </c>
      <c r="B186" t="str">
        <f>"07020"</f>
        <v>07020</v>
      </c>
      <c r="C186" t="str">
        <f>"1700"</f>
        <v>1700</v>
      </c>
      <c r="D186" t="str">
        <f>"84092"</f>
        <v>84092</v>
      </c>
      <c r="E186" t="s">
        <v>990</v>
      </c>
      <c r="F186" t="s">
        <v>904</v>
      </c>
      <c r="G186" t="str">
        <f>""</f>
        <v/>
      </c>
      <c r="H186" t="str">
        <f>" 00"</f>
        <v xml:space="preserve"> 00</v>
      </c>
      <c r="I186">
        <v>0.01</v>
      </c>
      <c r="J186">
        <v>9999999.9900000002</v>
      </c>
      <c r="K186" t="s">
        <v>75</v>
      </c>
      <c r="L186" t="s">
        <v>76</v>
      </c>
      <c r="P186" t="s">
        <v>107</v>
      </c>
      <c r="Q186" t="s">
        <v>107</v>
      </c>
      <c r="R186" t="s">
        <v>75</v>
      </c>
    </row>
    <row r="187" spans="1:18" x14ac:dyDescent="0.25">
      <c r="A187" t="str">
        <f>"84093"</f>
        <v>84093</v>
      </c>
      <c r="B187" t="str">
        <f>"07020"</f>
        <v>07020</v>
      </c>
      <c r="C187" t="str">
        <f>"1700"</f>
        <v>1700</v>
      </c>
      <c r="D187" t="str">
        <f>"84093"</f>
        <v>84093</v>
      </c>
      <c r="E187" t="s">
        <v>991</v>
      </c>
      <c r="F187" t="s">
        <v>904</v>
      </c>
      <c r="G187" t="str">
        <f>""</f>
        <v/>
      </c>
      <c r="H187" t="str">
        <f>" 00"</f>
        <v xml:space="preserve"> 00</v>
      </c>
      <c r="I187">
        <v>0.01</v>
      </c>
      <c r="J187">
        <v>9999999.9900000002</v>
      </c>
      <c r="K187" t="s">
        <v>86</v>
      </c>
      <c r="L187" t="s">
        <v>87</v>
      </c>
      <c r="M187" t="s">
        <v>88</v>
      </c>
      <c r="P187" t="s">
        <v>107</v>
      </c>
      <c r="Q187" t="s">
        <v>107</v>
      </c>
      <c r="R187" t="s">
        <v>89</v>
      </c>
    </row>
    <row r="188" spans="1:18" x14ac:dyDescent="0.25">
      <c r="A188" t="str">
        <f>"84095"</f>
        <v>84095</v>
      </c>
      <c r="B188" t="str">
        <f>"07020"</f>
        <v>07020</v>
      </c>
      <c r="C188" t="str">
        <f>"1700"</f>
        <v>1700</v>
      </c>
      <c r="D188" t="str">
        <f>"84095"</f>
        <v>84095</v>
      </c>
      <c r="E188" t="s">
        <v>992</v>
      </c>
      <c r="F188" t="s">
        <v>904</v>
      </c>
      <c r="G188" t="str">
        <f>""</f>
        <v/>
      </c>
      <c r="H188" t="str">
        <f>" 00"</f>
        <v xml:space="preserve"> 00</v>
      </c>
      <c r="I188">
        <v>0.01</v>
      </c>
      <c r="J188">
        <v>9999999.9900000002</v>
      </c>
      <c r="K188" t="s">
        <v>993</v>
      </c>
      <c r="L188" t="s">
        <v>994</v>
      </c>
      <c r="M188" t="s">
        <v>59</v>
      </c>
      <c r="P188" t="s">
        <v>107</v>
      </c>
      <c r="Q188" t="s">
        <v>107</v>
      </c>
      <c r="R188" t="s">
        <v>993</v>
      </c>
    </row>
    <row r="189" spans="1:18" x14ac:dyDescent="0.25">
      <c r="A189" t="str">
        <f>"84098"</f>
        <v>84098</v>
      </c>
      <c r="B189" t="str">
        <f>"07020"</f>
        <v>07020</v>
      </c>
      <c r="C189" t="str">
        <f>"1700"</f>
        <v>1700</v>
      </c>
      <c r="D189" t="str">
        <f>"84098"</f>
        <v>84098</v>
      </c>
      <c r="E189" t="s">
        <v>995</v>
      </c>
      <c r="F189" t="s">
        <v>904</v>
      </c>
      <c r="G189" t="str">
        <f>""</f>
        <v/>
      </c>
      <c r="H189" t="str">
        <f>" 00"</f>
        <v xml:space="preserve"> 00</v>
      </c>
      <c r="I189">
        <v>0.01</v>
      </c>
      <c r="J189">
        <v>9999999.9900000002</v>
      </c>
      <c r="K189" t="s">
        <v>996</v>
      </c>
      <c r="L189" t="s">
        <v>103</v>
      </c>
      <c r="P189" t="s">
        <v>107</v>
      </c>
      <c r="Q189" t="s">
        <v>107</v>
      </c>
      <c r="R189" t="s">
        <v>103</v>
      </c>
    </row>
    <row r="190" spans="1:18" x14ac:dyDescent="0.25">
      <c r="A190" t="str">
        <f>"84099"</f>
        <v>84099</v>
      </c>
      <c r="B190" t="str">
        <f>"07020"</f>
        <v>07020</v>
      </c>
      <c r="C190" t="str">
        <f>"1700"</f>
        <v>1700</v>
      </c>
      <c r="D190" t="str">
        <f>"84099"</f>
        <v>84099</v>
      </c>
      <c r="E190" t="s">
        <v>997</v>
      </c>
      <c r="F190" t="s">
        <v>904</v>
      </c>
      <c r="G190" t="str">
        <f>""</f>
        <v/>
      </c>
      <c r="H190" t="str">
        <f>" 00"</f>
        <v xml:space="preserve"> 00</v>
      </c>
      <c r="I190">
        <v>0.01</v>
      </c>
      <c r="J190">
        <v>9999999.9900000002</v>
      </c>
      <c r="K190" t="s">
        <v>998</v>
      </c>
      <c r="L190" t="s">
        <v>365</v>
      </c>
      <c r="M190" t="s">
        <v>59</v>
      </c>
      <c r="P190" t="s">
        <v>107</v>
      </c>
      <c r="Q190" t="s">
        <v>107</v>
      </c>
      <c r="R190" t="s">
        <v>998</v>
      </c>
    </row>
    <row r="191" spans="1:18" x14ac:dyDescent="0.25">
      <c r="A191" t="str">
        <f>"84101"</f>
        <v>84101</v>
      </c>
      <c r="B191" t="str">
        <f>"07020"</f>
        <v>07020</v>
      </c>
      <c r="C191" t="str">
        <f>"1700"</f>
        <v>1700</v>
      </c>
      <c r="D191" t="str">
        <f>"84101"</f>
        <v>84101</v>
      </c>
      <c r="E191" t="s">
        <v>999</v>
      </c>
      <c r="F191" t="s">
        <v>904</v>
      </c>
      <c r="G191" t="str">
        <f>""</f>
        <v/>
      </c>
      <c r="H191" t="str">
        <f>" 00"</f>
        <v xml:space="preserve"> 00</v>
      </c>
      <c r="I191">
        <v>0.01</v>
      </c>
      <c r="J191">
        <v>9999999.9900000002</v>
      </c>
      <c r="K191" t="s">
        <v>86</v>
      </c>
      <c r="L191" t="s">
        <v>87</v>
      </c>
      <c r="M191" t="s">
        <v>93</v>
      </c>
      <c r="P191" t="s">
        <v>107</v>
      </c>
      <c r="Q191" t="s">
        <v>107</v>
      </c>
      <c r="R191" t="s">
        <v>89</v>
      </c>
    </row>
    <row r="192" spans="1:18" x14ac:dyDescent="0.25">
      <c r="A192" t="str">
        <f>"84102"</f>
        <v>84102</v>
      </c>
      <c r="B192" t="str">
        <f>"07020"</f>
        <v>07020</v>
      </c>
      <c r="C192" t="str">
        <f>"1700"</f>
        <v>1700</v>
      </c>
      <c r="D192" t="str">
        <f>"84102"</f>
        <v>84102</v>
      </c>
      <c r="E192" t="s">
        <v>1000</v>
      </c>
      <c r="F192" t="s">
        <v>904</v>
      </c>
      <c r="G192" t="str">
        <f>""</f>
        <v/>
      </c>
      <c r="H192" t="str">
        <f>" 00"</f>
        <v xml:space="preserve"> 00</v>
      </c>
      <c r="I192">
        <v>0.01</v>
      </c>
      <c r="J192">
        <v>9999999.9900000002</v>
      </c>
      <c r="K192" t="s">
        <v>1001</v>
      </c>
      <c r="P192" t="s">
        <v>107</v>
      </c>
      <c r="Q192" t="s">
        <v>107</v>
      </c>
      <c r="R192" t="s">
        <v>1001</v>
      </c>
    </row>
    <row r="193" spans="1:18" x14ac:dyDescent="0.25">
      <c r="A193" t="str">
        <f>"84103"</f>
        <v>84103</v>
      </c>
      <c r="B193" t="str">
        <f>"07020"</f>
        <v>07020</v>
      </c>
      <c r="C193" t="str">
        <f>"1700"</f>
        <v>1700</v>
      </c>
      <c r="D193" t="str">
        <f>"84103"</f>
        <v>84103</v>
      </c>
      <c r="E193" t="s">
        <v>1002</v>
      </c>
      <c r="F193" t="s">
        <v>904</v>
      </c>
      <c r="G193" t="str">
        <f>""</f>
        <v/>
      </c>
      <c r="H193" t="str">
        <f>" 00"</f>
        <v xml:space="preserve"> 00</v>
      </c>
      <c r="I193">
        <v>0.01</v>
      </c>
      <c r="J193">
        <v>9999999.9900000002</v>
      </c>
      <c r="K193" t="s">
        <v>57</v>
      </c>
      <c r="L193" t="s">
        <v>1003</v>
      </c>
      <c r="M193" t="s">
        <v>59</v>
      </c>
      <c r="P193" t="s">
        <v>107</v>
      </c>
      <c r="Q193" t="s">
        <v>107</v>
      </c>
      <c r="R193" t="s">
        <v>1003</v>
      </c>
    </row>
    <row r="194" spans="1:18" x14ac:dyDescent="0.25">
      <c r="A194" t="str">
        <f>"84107"</f>
        <v>84107</v>
      </c>
      <c r="B194" t="str">
        <f>"07020"</f>
        <v>07020</v>
      </c>
      <c r="C194" t="str">
        <f>"1700"</f>
        <v>1700</v>
      </c>
      <c r="D194" t="str">
        <f>"84107"</f>
        <v>84107</v>
      </c>
      <c r="E194" t="s">
        <v>1004</v>
      </c>
      <c r="F194" t="s">
        <v>904</v>
      </c>
      <c r="G194" t="str">
        <f>""</f>
        <v/>
      </c>
      <c r="H194" t="str">
        <f>" 00"</f>
        <v xml:space="preserve"> 00</v>
      </c>
      <c r="I194">
        <v>0.01</v>
      </c>
      <c r="J194">
        <v>9999999.9900000002</v>
      </c>
      <c r="K194" t="s">
        <v>27</v>
      </c>
      <c r="L194" t="s">
        <v>59</v>
      </c>
      <c r="P194" t="s">
        <v>107</v>
      </c>
      <c r="Q194" t="s">
        <v>107</v>
      </c>
      <c r="R194" t="s">
        <v>738</v>
      </c>
    </row>
    <row r="195" spans="1:18" x14ac:dyDescent="0.25">
      <c r="A195" t="str">
        <f>"84108"</f>
        <v>84108</v>
      </c>
      <c r="B195" t="str">
        <f>"07020"</f>
        <v>07020</v>
      </c>
      <c r="C195" t="str">
        <f>"1700"</f>
        <v>1700</v>
      </c>
      <c r="D195" t="str">
        <f>"84108"</f>
        <v>84108</v>
      </c>
      <c r="E195" t="s">
        <v>1005</v>
      </c>
      <c r="F195" t="s">
        <v>904</v>
      </c>
      <c r="G195" t="str">
        <f>""</f>
        <v/>
      </c>
      <c r="H195" t="str">
        <f>" 00"</f>
        <v xml:space="preserve"> 00</v>
      </c>
      <c r="I195">
        <v>0.01</v>
      </c>
      <c r="J195">
        <v>9999999.9900000002</v>
      </c>
      <c r="K195" t="s">
        <v>75</v>
      </c>
      <c r="L195" t="s">
        <v>1006</v>
      </c>
      <c r="P195" t="s">
        <v>107</v>
      </c>
      <c r="Q195" t="s">
        <v>107</v>
      </c>
      <c r="R195" t="s">
        <v>59</v>
      </c>
    </row>
    <row r="196" spans="1:18" x14ac:dyDescent="0.25">
      <c r="A196" t="str">
        <f>"84110"</f>
        <v>84110</v>
      </c>
      <c r="B196" t="str">
        <f>"07020"</f>
        <v>07020</v>
      </c>
      <c r="C196" t="str">
        <f>"1700"</f>
        <v>1700</v>
      </c>
      <c r="D196" t="str">
        <f>"84110"</f>
        <v>84110</v>
      </c>
      <c r="E196" t="s">
        <v>1007</v>
      </c>
      <c r="F196" t="s">
        <v>904</v>
      </c>
      <c r="G196" t="str">
        <f>""</f>
        <v/>
      </c>
      <c r="H196" t="str">
        <f>" 00"</f>
        <v xml:space="preserve"> 00</v>
      </c>
      <c r="I196">
        <v>0.01</v>
      </c>
      <c r="J196">
        <v>9999999.9900000002</v>
      </c>
      <c r="K196" t="s">
        <v>83</v>
      </c>
      <c r="L196" t="s">
        <v>1008</v>
      </c>
      <c r="P196" t="s">
        <v>107</v>
      </c>
      <c r="Q196" t="s">
        <v>107</v>
      </c>
      <c r="R196" t="s">
        <v>83</v>
      </c>
    </row>
    <row r="197" spans="1:18" x14ac:dyDescent="0.25">
      <c r="A197" t="str">
        <f>"84113"</f>
        <v>84113</v>
      </c>
      <c r="B197" t="str">
        <f>"07020"</f>
        <v>07020</v>
      </c>
      <c r="C197" t="str">
        <f>"1700"</f>
        <v>1700</v>
      </c>
      <c r="D197" t="str">
        <f>"84113"</f>
        <v>84113</v>
      </c>
      <c r="E197" t="s">
        <v>1009</v>
      </c>
      <c r="F197" t="s">
        <v>904</v>
      </c>
      <c r="G197" t="str">
        <f>""</f>
        <v/>
      </c>
      <c r="H197" t="str">
        <f>" 00"</f>
        <v xml:space="preserve"> 00</v>
      </c>
      <c r="I197">
        <v>0.01</v>
      </c>
      <c r="J197">
        <v>9999999.9900000002</v>
      </c>
      <c r="K197" t="s">
        <v>56</v>
      </c>
      <c r="L197" t="s">
        <v>1010</v>
      </c>
      <c r="M197" t="s">
        <v>57</v>
      </c>
      <c r="N197" t="s">
        <v>58</v>
      </c>
      <c r="P197" t="s">
        <v>107</v>
      </c>
      <c r="Q197" t="s">
        <v>107</v>
      </c>
      <c r="R197" t="s">
        <v>59</v>
      </c>
    </row>
    <row r="198" spans="1:18" x14ac:dyDescent="0.25">
      <c r="A198" t="str">
        <f>"84117"</f>
        <v>84117</v>
      </c>
      <c r="B198" t="str">
        <f>"07020"</f>
        <v>07020</v>
      </c>
      <c r="C198" t="str">
        <f>"1700"</f>
        <v>1700</v>
      </c>
      <c r="D198" t="str">
        <f>"84117"</f>
        <v>84117</v>
      </c>
      <c r="E198" t="s">
        <v>1011</v>
      </c>
      <c r="F198" t="s">
        <v>904</v>
      </c>
      <c r="G198" t="str">
        <f>""</f>
        <v/>
      </c>
      <c r="H198" t="str">
        <f>" 00"</f>
        <v xml:space="preserve"> 00</v>
      </c>
      <c r="I198">
        <v>0.01</v>
      </c>
      <c r="J198">
        <v>9999999.9900000002</v>
      </c>
      <c r="K198" t="s">
        <v>156</v>
      </c>
      <c r="L198" t="s">
        <v>158</v>
      </c>
      <c r="M198" t="s">
        <v>140</v>
      </c>
      <c r="P198" t="s">
        <v>107</v>
      </c>
      <c r="Q198" t="s">
        <v>107</v>
      </c>
      <c r="R198" t="s">
        <v>156</v>
      </c>
    </row>
    <row r="199" spans="1:18" x14ac:dyDescent="0.25">
      <c r="A199" t="str">
        <f>"84118"</f>
        <v>84118</v>
      </c>
      <c r="B199" t="str">
        <f>"07020"</f>
        <v>07020</v>
      </c>
      <c r="C199" t="str">
        <f>"1700"</f>
        <v>1700</v>
      </c>
      <c r="D199" t="str">
        <f>"84118"</f>
        <v>84118</v>
      </c>
      <c r="E199" t="s">
        <v>1012</v>
      </c>
      <c r="F199" t="s">
        <v>904</v>
      </c>
      <c r="G199" t="str">
        <f>""</f>
        <v/>
      </c>
      <c r="H199" t="str">
        <f>" 00"</f>
        <v xml:space="preserve"> 00</v>
      </c>
      <c r="I199">
        <v>0.01</v>
      </c>
      <c r="J199">
        <v>9999999.9900000002</v>
      </c>
      <c r="K199" t="s">
        <v>1013</v>
      </c>
      <c r="L199" t="s">
        <v>1014</v>
      </c>
      <c r="P199" t="s">
        <v>107</v>
      </c>
      <c r="Q199" t="s">
        <v>107</v>
      </c>
      <c r="R199" t="s">
        <v>907</v>
      </c>
    </row>
    <row r="200" spans="1:18" x14ac:dyDescent="0.25">
      <c r="A200" t="str">
        <f>"84119"</f>
        <v>84119</v>
      </c>
      <c r="B200" t="str">
        <f>"07020"</f>
        <v>07020</v>
      </c>
      <c r="C200" t="str">
        <f>"1700"</f>
        <v>1700</v>
      </c>
      <c r="D200" t="str">
        <f>"84119"</f>
        <v>84119</v>
      </c>
      <c r="E200" t="s">
        <v>1015</v>
      </c>
      <c r="F200" t="s">
        <v>904</v>
      </c>
      <c r="G200" t="str">
        <f>""</f>
        <v/>
      </c>
      <c r="H200" t="str">
        <f>" 00"</f>
        <v xml:space="preserve"> 00</v>
      </c>
      <c r="I200">
        <v>0.01</v>
      </c>
      <c r="J200">
        <v>9999999.9900000002</v>
      </c>
      <c r="K200" t="s">
        <v>671</v>
      </c>
      <c r="P200" t="s">
        <v>107</v>
      </c>
      <c r="Q200" t="s">
        <v>107</v>
      </c>
      <c r="R200" t="s">
        <v>671</v>
      </c>
    </row>
    <row r="201" spans="1:18" x14ac:dyDescent="0.25">
      <c r="A201" t="str">
        <f>"84122"</f>
        <v>84122</v>
      </c>
      <c r="B201" t="str">
        <f>"07020"</f>
        <v>07020</v>
      </c>
      <c r="C201" t="str">
        <f>"1700"</f>
        <v>1700</v>
      </c>
      <c r="D201" t="str">
        <f>"84122"</f>
        <v>84122</v>
      </c>
      <c r="E201" t="s">
        <v>1016</v>
      </c>
      <c r="F201" t="s">
        <v>904</v>
      </c>
      <c r="G201" t="str">
        <f>""</f>
        <v/>
      </c>
      <c r="H201" t="str">
        <f>" 00"</f>
        <v xml:space="preserve"> 00</v>
      </c>
      <c r="I201">
        <v>0.01</v>
      </c>
      <c r="J201">
        <v>9999999.9900000002</v>
      </c>
      <c r="K201" t="s">
        <v>57</v>
      </c>
      <c r="L201" t="s">
        <v>59</v>
      </c>
      <c r="P201" t="s">
        <v>107</v>
      </c>
      <c r="Q201" t="s">
        <v>107</v>
      </c>
      <c r="R201" t="s">
        <v>59</v>
      </c>
    </row>
    <row r="202" spans="1:18" x14ac:dyDescent="0.25">
      <c r="A202" t="str">
        <f>"84124"</f>
        <v>84124</v>
      </c>
      <c r="B202" t="str">
        <f>"07020"</f>
        <v>07020</v>
      </c>
      <c r="C202" t="str">
        <f>"1700"</f>
        <v>1700</v>
      </c>
      <c r="D202" t="str">
        <f>"84124"</f>
        <v>84124</v>
      </c>
      <c r="E202" t="s">
        <v>153</v>
      </c>
      <c r="F202" t="s">
        <v>904</v>
      </c>
      <c r="G202" t="str">
        <f>""</f>
        <v/>
      </c>
      <c r="H202" t="str">
        <f>" 10"</f>
        <v xml:space="preserve"> 10</v>
      </c>
      <c r="I202">
        <v>0.01</v>
      </c>
      <c r="J202">
        <v>500</v>
      </c>
      <c r="K202" t="s">
        <v>154</v>
      </c>
      <c r="L202" t="s">
        <v>140</v>
      </c>
      <c r="P202" t="s">
        <v>107</v>
      </c>
      <c r="Q202" t="s">
        <v>107</v>
      </c>
      <c r="R202" t="s">
        <v>139</v>
      </c>
    </row>
    <row r="203" spans="1:18" x14ac:dyDescent="0.25">
      <c r="A203" t="str">
        <f>"84124"</f>
        <v>84124</v>
      </c>
      <c r="B203" t="str">
        <f>"07020"</f>
        <v>07020</v>
      </c>
      <c r="C203" t="str">
        <f>"1700"</f>
        <v>1700</v>
      </c>
      <c r="D203" t="str">
        <f>"84124"</f>
        <v>84124</v>
      </c>
      <c r="E203" t="s">
        <v>153</v>
      </c>
      <c r="F203" t="s">
        <v>904</v>
      </c>
      <c r="G203" t="str">
        <f>""</f>
        <v/>
      </c>
      <c r="H203" t="str">
        <f>" 20"</f>
        <v xml:space="preserve"> 20</v>
      </c>
      <c r="I203">
        <v>500.01</v>
      </c>
      <c r="J203">
        <v>9999999.9900000002</v>
      </c>
      <c r="K203" t="s">
        <v>154</v>
      </c>
      <c r="L203" t="s">
        <v>140</v>
      </c>
      <c r="P203" t="s">
        <v>107</v>
      </c>
      <c r="Q203" t="s">
        <v>107</v>
      </c>
      <c r="R203" t="s">
        <v>139</v>
      </c>
    </row>
    <row r="204" spans="1:18" x14ac:dyDescent="0.25">
      <c r="A204" t="str">
        <f>"84131"</f>
        <v>84131</v>
      </c>
      <c r="B204" t="str">
        <f>"07020"</f>
        <v>07020</v>
      </c>
      <c r="C204" t="str">
        <f>"1700"</f>
        <v>1700</v>
      </c>
      <c r="D204" t="str">
        <f>"84131"</f>
        <v>84131</v>
      </c>
      <c r="E204" t="s">
        <v>1017</v>
      </c>
      <c r="F204" t="s">
        <v>904</v>
      </c>
      <c r="G204" t="str">
        <f>""</f>
        <v/>
      </c>
      <c r="H204" t="str">
        <f>" 00"</f>
        <v xml:space="preserve"> 00</v>
      </c>
      <c r="I204">
        <v>0.01</v>
      </c>
      <c r="J204">
        <v>9999999.9900000002</v>
      </c>
      <c r="K204" t="s">
        <v>1018</v>
      </c>
      <c r="L204" t="s">
        <v>179</v>
      </c>
      <c r="M204" t="s">
        <v>27</v>
      </c>
      <c r="P204" t="s">
        <v>107</v>
      </c>
      <c r="Q204" t="s">
        <v>107</v>
      </c>
      <c r="R204" t="s">
        <v>1018</v>
      </c>
    </row>
    <row r="205" spans="1:18" x14ac:dyDescent="0.25">
      <c r="A205" t="str">
        <f>"84134"</f>
        <v>84134</v>
      </c>
      <c r="B205" t="str">
        <f>"07020"</f>
        <v>07020</v>
      </c>
      <c r="C205" t="str">
        <f>"1700"</f>
        <v>1700</v>
      </c>
      <c r="D205" t="str">
        <f>"84134"</f>
        <v>84134</v>
      </c>
      <c r="E205" t="s">
        <v>1019</v>
      </c>
      <c r="F205" t="s">
        <v>904</v>
      </c>
      <c r="G205" t="str">
        <f>""</f>
        <v/>
      </c>
      <c r="H205" t="str">
        <f>" 00"</f>
        <v xml:space="preserve"> 00</v>
      </c>
      <c r="I205">
        <v>0.01</v>
      </c>
      <c r="J205">
        <v>9999999.9900000002</v>
      </c>
      <c r="K205" t="s">
        <v>1020</v>
      </c>
      <c r="L205" t="s">
        <v>365</v>
      </c>
      <c r="P205" t="s">
        <v>107</v>
      </c>
      <c r="Q205" t="s">
        <v>107</v>
      </c>
      <c r="R205" t="s">
        <v>1020</v>
      </c>
    </row>
    <row r="206" spans="1:18" x14ac:dyDescent="0.25">
      <c r="A206" t="str">
        <f>"84136"</f>
        <v>84136</v>
      </c>
      <c r="B206" t="str">
        <f>"07020"</f>
        <v>07020</v>
      </c>
      <c r="C206" t="str">
        <f>"1700"</f>
        <v>1700</v>
      </c>
      <c r="D206" t="str">
        <f>"84136"</f>
        <v>84136</v>
      </c>
      <c r="E206" t="s">
        <v>1021</v>
      </c>
      <c r="F206" t="s">
        <v>904</v>
      </c>
      <c r="G206" t="str">
        <f>""</f>
        <v/>
      </c>
      <c r="H206" t="str">
        <f>" 00"</f>
        <v xml:space="preserve"> 00</v>
      </c>
      <c r="I206">
        <v>0.01</v>
      </c>
      <c r="J206">
        <v>9999999.9900000002</v>
      </c>
      <c r="K206" t="s">
        <v>1022</v>
      </c>
      <c r="L206" t="s">
        <v>1023</v>
      </c>
      <c r="P206" t="s">
        <v>107</v>
      </c>
      <c r="Q206" t="s">
        <v>107</v>
      </c>
      <c r="R206" t="s">
        <v>140</v>
      </c>
    </row>
    <row r="207" spans="1:18" x14ac:dyDescent="0.25">
      <c r="A207" t="str">
        <f>"84137"</f>
        <v>84137</v>
      </c>
      <c r="B207" t="str">
        <f>"07020"</f>
        <v>07020</v>
      </c>
      <c r="C207" t="str">
        <f>"1700"</f>
        <v>1700</v>
      </c>
      <c r="D207" t="str">
        <f>"84137"</f>
        <v>84137</v>
      </c>
      <c r="E207" t="s">
        <v>1024</v>
      </c>
      <c r="F207" t="s">
        <v>904</v>
      </c>
      <c r="G207" t="str">
        <f>""</f>
        <v/>
      </c>
      <c r="H207" t="str">
        <f>" 00"</f>
        <v xml:space="preserve"> 00</v>
      </c>
      <c r="I207">
        <v>0.01</v>
      </c>
      <c r="J207">
        <v>9999999.9900000002</v>
      </c>
      <c r="K207" t="s">
        <v>1025</v>
      </c>
      <c r="L207" t="s">
        <v>103</v>
      </c>
      <c r="P207" t="s">
        <v>107</v>
      </c>
      <c r="Q207" t="s">
        <v>107</v>
      </c>
      <c r="R207" t="s">
        <v>1025</v>
      </c>
    </row>
    <row r="208" spans="1:18" x14ac:dyDescent="0.25">
      <c r="A208" t="str">
        <f>"84139"</f>
        <v>84139</v>
      </c>
      <c r="B208" t="str">
        <f>"07020"</f>
        <v>07020</v>
      </c>
      <c r="C208" t="str">
        <f>"1700"</f>
        <v>1700</v>
      </c>
      <c r="D208" t="str">
        <f>"84139"</f>
        <v>84139</v>
      </c>
      <c r="E208" t="s">
        <v>1026</v>
      </c>
      <c r="F208" t="s">
        <v>904</v>
      </c>
      <c r="G208" t="str">
        <f>""</f>
        <v/>
      </c>
      <c r="H208" t="str">
        <f>" 00"</f>
        <v xml:space="preserve"> 00</v>
      </c>
      <c r="I208">
        <v>0.01</v>
      </c>
      <c r="J208">
        <v>9999999.9900000002</v>
      </c>
      <c r="K208" t="s">
        <v>1027</v>
      </c>
      <c r="L208" t="s">
        <v>59</v>
      </c>
      <c r="P208" t="s">
        <v>107</v>
      </c>
      <c r="Q208" t="s">
        <v>107</v>
      </c>
      <c r="R208" t="s">
        <v>1027</v>
      </c>
    </row>
    <row r="209" spans="1:18" x14ac:dyDescent="0.25">
      <c r="A209" t="str">
        <f>"84141"</f>
        <v>84141</v>
      </c>
      <c r="B209" t="str">
        <f>"07020"</f>
        <v>07020</v>
      </c>
      <c r="C209" t="str">
        <f>"1700"</f>
        <v>1700</v>
      </c>
      <c r="D209" t="str">
        <f>"84141"</f>
        <v>84141</v>
      </c>
      <c r="E209" t="s">
        <v>1028</v>
      </c>
      <c r="F209" t="s">
        <v>904</v>
      </c>
      <c r="G209" t="str">
        <f>""</f>
        <v/>
      </c>
      <c r="H209" t="str">
        <f>" 00"</f>
        <v xml:space="preserve"> 00</v>
      </c>
      <c r="I209">
        <v>0.01</v>
      </c>
      <c r="J209">
        <v>9999999.9900000002</v>
      </c>
      <c r="K209" t="s">
        <v>47</v>
      </c>
      <c r="L209" t="s">
        <v>40</v>
      </c>
      <c r="M209" t="s">
        <v>42</v>
      </c>
      <c r="P209" t="s">
        <v>107</v>
      </c>
      <c r="Q209" t="s">
        <v>107</v>
      </c>
      <c r="R209" t="s">
        <v>47</v>
      </c>
    </row>
    <row r="210" spans="1:18" x14ac:dyDescent="0.25">
      <c r="A210" t="str">
        <f>"84148"</f>
        <v>84148</v>
      </c>
      <c r="B210" t="str">
        <f>"07020"</f>
        <v>07020</v>
      </c>
      <c r="C210" t="str">
        <f>"1700"</f>
        <v>1700</v>
      </c>
      <c r="D210" t="str">
        <f>"84148"</f>
        <v>84148</v>
      </c>
      <c r="E210" t="s">
        <v>1029</v>
      </c>
      <c r="F210" t="s">
        <v>904</v>
      </c>
      <c r="G210" t="str">
        <f>""</f>
        <v/>
      </c>
      <c r="H210" t="str">
        <f>" 00"</f>
        <v xml:space="preserve"> 00</v>
      </c>
      <c r="I210">
        <v>0.01</v>
      </c>
      <c r="J210">
        <v>9999999.9900000002</v>
      </c>
      <c r="K210" t="s">
        <v>982</v>
      </c>
      <c r="L210" t="s">
        <v>760</v>
      </c>
      <c r="M210" t="s">
        <v>59</v>
      </c>
      <c r="P210" t="s">
        <v>107</v>
      </c>
      <c r="Q210" t="s">
        <v>107</v>
      </c>
      <c r="R210" t="s">
        <v>982</v>
      </c>
    </row>
    <row r="211" spans="1:18" x14ac:dyDescent="0.25">
      <c r="A211" t="str">
        <f>"84151"</f>
        <v>84151</v>
      </c>
      <c r="B211" t="str">
        <f>"07020"</f>
        <v>07020</v>
      </c>
      <c r="C211" t="str">
        <f>"1700"</f>
        <v>1700</v>
      </c>
      <c r="D211" t="str">
        <f>"84151"</f>
        <v>84151</v>
      </c>
      <c r="E211" t="s">
        <v>1030</v>
      </c>
      <c r="F211" t="s">
        <v>904</v>
      </c>
      <c r="G211" t="str">
        <f>""</f>
        <v/>
      </c>
      <c r="H211" t="str">
        <f>" 00"</f>
        <v xml:space="preserve"> 00</v>
      </c>
      <c r="I211">
        <v>0.01</v>
      </c>
      <c r="J211">
        <v>9999999.9900000002</v>
      </c>
      <c r="K211" t="s">
        <v>58</v>
      </c>
      <c r="L211" t="s">
        <v>134</v>
      </c>
      <c r="M211" t="s">
        <v>59</v>
      </c>
      <c r="P211" t="s">
        <v>107</v>
      </c>
      <c r="Q211" t="s">
        <v>107</v>
      </c>
      <c r="R211" t="s">
        <v>58</v>
      </c>
    </row>
    <row r="212" spans="1:18" x14ac:dyDescent="0.25">
      <c r="A212" t="str">
        <f>"84156"</f>
        <v>84156</v>
      </c>
      <c r="B212" t="str">
        <f>"07020"</f>
        <v>07020</v>
      </c>
      <c r="C212" t="str">
        <f>"1700"</f>
        <v>1700</v>
      </c>
      <c r="D212" t="str">
        <f>"84156"</f>
        <v>84156</v>
      </c>
      <c r="E212" t="s">
        <v>1031</v>
      </c>
      <c r="F212" t="s">
        <v>904</v>
      </c>
      <c r="G212" t="str">
        <f>""</f>
        <v/>
      </c>
      <c r="H212" t="str">
        <f>" 00"</f>
        <v xml:space="preserve"> 00</v>
      </c>
      <c r="I212">
        <v>0.01</v>
      </c>
      <c r="J212">
        <v>9999999.9900000002</v>
      </c>
      <c r="K212" t="s">
        <v>105</v>
      </c>
      <c r="P212" t="s">
        <v>107</v>
      </c>
      <c r="Q212" t="s">
        <v>107</v>
      </c>
      <c r="R212" t="s">
        <v>1032</v>
      </c>
    </row>
    <row r="213" spans="1:18" x14ac:dyDescent="0.25">
      <c r="A213" t="str">
        <f>"84158"</f>
        <v>84158</v>
      </c>
      <c r="B213" t="str">
        <f>"07020"</f>
        <v>07020</v>
      </c>
      <c r="C213" t="str">
        <f>"1700"</f>
        <v>1700</v>
      </c>
      <c r="D213" t="str">
        <f>"84158"</f>
        <v>84158</v>
      </c>
      <c r="E213" t="s">
        <v>1033</v>
      </c>
      <c r="F213" t="s">
        <v>904</v>
      </c>
      <c r="G213" t="str">
        <f>""</f>
        <v/>
      </c>
      <c r="H213" t="str">
        <f>" 00"</f>
        <v xml:space="preserve"> 00</v>
      </c>
      <c r="I213">
        <v>0.01</v>
      </c>
      <c r="J213">
        <v>9999999.9900000002</v>
      </c>
      <c r="K213" t="s">
        <v>967</v>
      </c>
      <c r="L213" t="s">
        <v>1034</v>
      </c>
      <c r="M213" t="s">
        <v>59</v>
      </c>
      <c r="P213" t="s">
        <v>107</v>
      </c>
      <c r="Q213" t="s">
        <v>107</v>
      </c>
      <c r="R213" t="s">
        <v>967</v>
      </c>
    </row>
    <row r="214" spans="1:18" x14ac:dyDescent="0.25">
      <c r="A214" t="str">
        <f>"84160"</f>
        <v>84160</v>
      </c>
      <c r="B214" t="str">
        <f>"07020"</f>
        <v>07020</v>
      </c>
      <c r="C214" t="str">
        <f>"1700"</f>
        <v>1700</v>
      </c>
      <c r="D214" t="str">
        <f>"84160"</f>
        <v>84160</v>
      </c>
      <c r="E214" t="s">
        <v>1035</v>
      </c>
      <c r="F214" t="s">
        <v>904</v>
      </c>
      <c r="G214" t="str">
        <f>""</f>
        <v/>
      </c>
      <c r="H214" t="str">
        <f>" 00"</f>
        <v xml:space="preserve"> 00</v>
      </c>
      <c r="I214">
        <v>0.01</v>
      </c>
      <c r="J214">
        <v>9999999.9900000002</v>
      </c>
      <c r="K214" t="s">
        <v>1036</v>
      </c>
      <c r="L214" t="s">
        <v>139</v>
      </c>
      <c r="M214" t="s">
        <v>1037</v>
      </c>
      <c r="P214" t="s">
        <v>107</v>
      </c>
      <c r="Q214" t="s">
        <v>107</v>
      </c>
      <c r="R214" t="s">
        <v>1036</v>
      </c>
    </row>
    <row r="215" spans="1:18" x14ac:dyDescent="0.25">
      <c r="A215" t="str">
        <f>"84162"</f>
        <v>84162</v>
      </c>
      <c r="B215" t="str">
        <f>"07020"</f>
        <v>07020</v>
      </c>
      <c r="C215" t="str">
        <f>"1700"</f>
        <v>1700</v>
      </c>
      <c r="D215" t="str">
        <f>"84162"</f>
        <v>84162</v>
      </c>
      <c r="E215" t="s">
        <v>1038</v>
      </c>
      <c r="F215" t="s">
        <v>904</v>
      </c>
      <c r="G215" t="str">
        <f>""</f>
        <v/>
      </c>
      <c r="H215" t="str">
        <f>" 00"</f>
        <v xml:space="preserve"> 00</v>
      </c>
      <c r="I215">
        <v>0.01</v>
      </c>
      <c r="J215">
        <v>9999999.9900000002</v>
      </c>
      <c r="K215" t="s">
        <v>1037</v>
      </c>
      <c r="L215" t="s">
        <v>139</v>
      </c>
      <c r="P215" t="s">
        <v>107</v>
      </c>
      <c r="Q215" t="s">
        <v>107</v>
      </c>
      <c r="R215" t="s">
        <v>1037</v>
      </c>
    </row>
    <row r="216" spans="1:18" x14ac:dyDescent="0.25">
      <c r="A216" t="str">
        <f>"84173"</f>
        <v>84173</v>
      </c>
      <c r="B216" t="str">
        <f>"07020"</f>
        <v>07020</v>
      </c>
      <c r="C216" t="str">
        <f>"1700"</f>
        <v>1700</v>
      </c>
      <c r="D216" t="str">
        <f>"84173"</f>
        <v>84173</v>
      </c>
      <c r="E216" t="s">
        <v>1039</v>
      </c>
      <c r="F216" t="s">
        <v>904</v>
      </c>
      <c r="G216" t="str">
        <f>""</f>
        <v/>
      </c>
      <c r="H216" t="str">
        <f>" 00"</f>
        <v xml:space="preserve"> 00</v>
      </c>
      <c r="I216">
        <v>0.01</v>
      </c>
      <c r="J216">
        <v>9999999.9900000002</v>
      </c>
      <c r="K216" t="s">
        <v>360</v>
      </c>
      <c r="L216" t="s">
        <v>1040</v>
      </c>
      <c r="M216" t="s">
        <v>971</v>
      </c>
      <c r="N216" t="s">
        <v>514</v>
      </c>
      <c r="P216" t="s">
        <v>107</v>
      </c>
      <c r="Q216" t="s">
        <v>107</v>
      </c>
      <c r="R216" t="s">
        <v>514</v>
      </c>
    </row>
    <row r="217" spans="1:18" x14ac:dyDescent="0.25">
      <c r="A217" t="str">
        <f>"84176"</f>
        <v>84176</v>
      </c>
      <c r="B217" t="str">
        <f>"07020"</f>
        <v>07020</v>
      </c>
      <c r="C217" t="str">
        <f>"1700"</f>
        <v>1700</v>
      </c>
      <c r="D217" t="str">
        <f>"84176"</f>
        <v>84176</v>
      </c>
      <c r="E217" t="s">
        <v>1041</v>
      </c>
      <c r="F217" t="s">
        <v>904</v>
      </c>
      <c r="G217" t="str">
        <f>""</f>
        <v/>
      </c>
      <c r="H217" t="str">
        <f>" 00"</f>
        <v xml:space="preserve"> 00</v>
      </c>
      <c r="I217">
        <v>0.01</v>
      </c>
      <c r="J217">
        <v>9999999.9900000002</v>
      </c>
      <c r="K217" t="s">
        <v>390</v>
      </c>
      <c r="P217" t="s">
        <v>107</v>
      </c>
      <c r="Q217" t="s">
        <v>107</v>
      </c>
      <c r="R217" t="s">
        <v>383</v>
      </c>
    </row>
    <row r="218" spans="1:18" x14ac:dyDescent="0.25">
      <c r="A218" t="str">
        <f>"84179"</f>
        <v>84179</v>
      </c>
      <c r="B218" t="str">
        <f>"07020"</f>
        <v>07020</v>
      </c>
      <c r="C218" t="str">
        <f>"1700"</f>
        <v>1700</v>
      </c>
      <c r="D218" t="str">
        <f>"84179"</f>
        <v>84179</v>
      </c>
      <c r="E218" t="s">
        <v>1042</v>
      </c>
      <c r="F218" t="s">
        <v>904</v>
      </c>
      <c r="G218" t="str">
        <f>""</f>
        <v/>
      </c>
      <c r="H218" t="str">
        <f>" 10"</f>
        <v xml:space="preserve"> 10</v>
      </c>
      <c r="I218">
        <v>0.01</v>
      </c>
      <c r="J218">
        <v>500</v>
      </c>
      <c r="K218" t="s">
        <v>140</v>
      </c>
      <c r="L218" t="s">
        <v>139</v>
      </c>
      <c r="M218" t="s">
        <v>141</v>
      </c>
      <c r="P218" t="s">
        <v>107</v>
      </c>
      <c r="Q218" t="s">
        <v>107</v>
      </c>
      <c r="R218" t="s">
        <v>139</v>
      </c>
    </row>
    <row r="219" spans="1:18" x14ac:dyDescent="0.25">
      <c r="A219" t="str">
        <f>"84179"</f>
        <v>84179</v>
      </c>
      <c r="B219" t="str">
        <f>"07020"</f>
        <v>07020</v>
      </c>
      <c r="C219" t="str">
        <f>"1700"</f>
        <v>1700</v>
      </c>
      <c r="D219" t="str">
        <f>"84179"</f>
        <v>84179</v>
      </c>
      <c r="E219" t="s">
        <v>1042</v>
      </c>
      <c r="F219" t="s">
        <v>904</v>
      </c>
      <c r="G219" t="str">
        <f>""</f>
        <v/>
      </c>
      <c r="H219" t="str">
        <f>" 20"</f>
        <v xml:space="preserve"> 20</v>
      </c>
      <c r="I219">
        <v>500.01</v>
      </c>
      <c r="J219">
        <v>9999999.9900000002</v>
      </c>
      <c r="K219" t="s">
        <v>140</v>
      </c>
      <c r="P219" t="s">
        <v>107</v>
      </c>
      <c r="Q219" t="s">
        <v>107</v>
      </c>
      <c r="R219" t="s">
        <v>139</v>
      </c>
    </row>
    <row r="220" spans="1:18" x14ac:dyDescent="0.25">
      <c r="A220" t="str">
        <f>"84185"</f>
        <v>84185</v>
      </c>
      <c r="B220" t="str">
        <f>"07020"</f>
        <v>07020</v>
      </c>
      <c r="C220" t="str">
        <f>"1700"</f>
        <v>1700</v>
      </c>
      <c r="D220" t="str">
        <f>"84185"</f>
        <v>84185</v>
      </c>
      <c r="E220" t="s">
        <v>1043</v>
      </c>
      <c r="F220" t="s">
        <v>904</v>
      </c>
      <c r="G220" t="str">
        <f>""</f>
        <v/>
      </c>
      <c r="H220" t="str">
        <f>" 00"</f>
        <v xml:space="preserve"> 00</v>
      </c>
      <c r="I220">
        <v>0.01</v>
      </c>
      <c r="J220">
        <v>9999999.9900000002</v>
      </c>
      <c r="K220" t="s">
        <v>53</v>
      </c>
      <c r="P220" t="s">
        <v>107</v>
      </c>
      <c r="Q220" t="s">
        <v>107</v>
      </c>
      <c r="R220" t="s">
        <v>61</v>
      </c>
    </row>
    <row r="221" spans="1:18" x14ac:dyDescent="0.25">
      <c r="A221" t="str">
        <f>"84186"</f>
        <v>84186</v>
      </c>
      <c r="B221" t="str">
        <f>"07020"</f>
        <v>07020</v>
      </c>
      <c r="C221" t="str">
        <f>"1700"</f>
        <v>1700</v>
      </c>
      <c r="D221" t="str">
        <f>"84186"</f>
        <v>84186</v>
      </c>
      <c r="E221" t="s">
        <v>1044</v>
      </c>
      <c r="F221" t="s">
        <v>904</v>
      </c>
      <c r="G221" t="str">
        <f>""</f>
        <v/>
      </c>
      <c r="H221" t="str">
        <f>" 00"</f>
        <v xml:space="preserve"> 00</v>
      </c>
      <c r="I221">
        <v>0.01</v>
      </c>
      <c r="J221">
        <v>9999999.9900000002</v>
      </c>
      <c r="K221" t="s">
        <v>376</v>
      </c>
      <c r="L221" t="s">
        <v>378</v>
      </c>
      <c r="P221" t="s">
        <v>107</v>
      </c>
      <c r="Q221" t="s">
        <v>107</v>
      </c>
      <c r="R221" t="s">
        <v>378</v>
      </c>
    </row>
    <row r="222" spans="1:18" x14ac:dyDescent="0.25">
      <c r="A222" t="str">
        <f>"84188"</f>
        <v>84188</v>
      </c>
      <c r="B222" t="str">
        <f>"07020"</f>
        <v>07020</v>
      </c>
      <c r="C222" t="str">
        <f>"1700"</f>
        <v>1700</v>
      </c>
      <c r="D222" t="str">
        <f>"84188"</f>
        <v>84188</v>
      </c>
      <c r="E222" t="s">
        <v>1045</v>
      </c>
      <c r="F222" t="s">
        <v>904</v>
      </c>
      <c r="G222" t="str">
        <f>""</f>
        <v/>
      </c>
      <c r="H222" t="str">
        <f>" 00"</f>
        <v xml:space="preserve"> 00</v>
      </c>
      <c r="I222">
        <v>0.01</v>
      </c>
      <c r="J222">
        <v>9999999.9900000002</v>
      </c>
      <c r="K222" t="s">
        <v>1046</v>
      </c>
      <c r="L222" t="s">
        <v>98</v>
      </c>
      <c r="P222" t="s">
        <v>107</v>
      </c>
      <c r="Q222" t="s">
        <v>107</v>
      </c>
      <c r="R222" t="s">
        <v>1046</v>
      </c>
    </row>
    <row r="223" spans="1:18" x14ac:dyDescent="0.25">
      <c r="A223" t="str">
        <f>"84191"</f>
        <v>84191</v>
      </c>
      <c r="B223" t="str">
        <f>"07020"</f>
        <v>07020</v>
      </c>
      <c r="C223" t="str">
        <f>"1700"</f>
        <v>1700</v>
      </c>
      <c r="D223" t="str">
        <f>"84191"</f>
        <v>84191</v>
      </c>
      <c r="E223" t="s">
        <v>1047</v>
      </c>
      <c r="F223" t="s">
        <v>904</v>
      </c>
      <c r="G223" t="str">
        <f>""</f>
        <v/>
      </c>
      <c r="H223" t="str">
        <f>" 00"</f>
        <v xml:space="preserve"> 00</v>
      </c>
      <c r="I223">
        <v>0.01</v>
      </c>
      <c r="J223">
        <v>9999999.9900000002</v>
      </c>
      <c r="K223" t="s">
        <v>1048</v>
      </c>
      <c r="L223" t="s">
        <v>1049</v>
      </c>
      <c r="M223" t="s">
        <v>671</v>
      </c>
      <c r="P223" t="s">
        <v>107</v>
      </c>
      <c r="Q223" t="s">
        <v>107</v>
      </c>
      <c r="R223" t="s">
        <v>365</v>
      </c>
    </row>
    <row r="224" spans="1:18" x14ac:dyDescent="0.25">
      <c r="A224" t="str">
        <f>"84194"</f>
        <v>84194</v>
      </c>
      <c r="B224" t="str">
        <f>"07020"</f>
        <v>07020</v>
      </c>
      <c r="C224" t="str">
        <f>"1700"</f>
        <v>1700</v>
      </c>
      <c r="D224" t="str">
        <f>"84194"</f>
        <v>84194</v>
      </c>
      <c r="E224" t="s">
        <v>1050</v>
      </c>
      <c r="F224" t="s">
        <v>904</v>
      </c>
      <c r="G224" t="str">
        <f>""</f>
        <v/>
      </c>
      <c r="H224" t="str">
        <f>" 00"</f>
        <v xml:space="preserve"> 00</v>
      </c>
      <c r="I224">
        <v>0.01</v>
      </c>
      <c r="J224">
        <v>9999999.9900000002</v>
      </c>
      <c r="K224" t="s">
        <v>365</v>
      </c>
      <c r="L224" t="s">
        <v>1051</v>
      </c>
      <c r="P224" t="s">
        <v>107</v>
      </c>
      <c r="Q224" t="s">
        <v>107</v>
      </c>
      <c r="R224" t="s">
        <v>1051</v>
      </c>
    </row>
    <row r="225" spans="1:18" x14ac:dyDescent="0.25">
      <c r="A225" t="str">
        <f>"84195"</f>
        <v>84195</v>
      </c>
      <c r="B225" t="str">
        <f>"07020"</f>
        <v>07020</v>
      </c>
      <c r="C225" t="str">
        <f>"1700"</f>
        <v>1700</v>
      </c>
      <c r="D225" t="str">
        <f>"84195"</f>
        <v>84195</v>
      </c>
      <c r="E225" t="s">
        <v>1052</v>
      </c>
      <c r="F225" t="s">
        <v>904</v>
      </c>
      <c r="G225" t="str">
        <f>""</f>
        <v/>
      </c>
      <c r="H225" t="str">
        <f>" 00"</f>
        <v xml:space="preserve"> 00</v>
      </c>
      <c r="I225">
        <v>0.01</v>
      </c>
      <c r="J225">
        <v>9999999.9900000002</v>
      </c>
      <c r="K225" t="s">
        <v>690</v>
      </c>
      <c r="L225" t="s">
        <v>688</v>
      </c>
      <c r="M225" t="s">
        <v>59</v>
      </c>
      <c r="P225" t="s">
        <v>107</v>
      </c>
      <c r="Q225" t="s">
        <v>107</v>
      </c>
      <c r="R225" t="s">
        <v>690</v>
      </c>
    </row>
    <row r="226" spans="1:18" x14ac:dyDescent="0.25">
      <c r="A226" t="str">
        <f>"84196"</f>
        <v>84196</v>
      </c>
      <c r="B226" t="str">
        <f>"07020"</f>
        <v>07020</v>
      </c>
      <c r="C226" t="str">
        <f>"1700"</f>
        <v>1700</v>
      </c>
      <c r="D226" t="str">
        <f>"84196"</f>
        <v>84196</v>
      </c>
      <c r="E226" t="s">
        <v>1053</v>
      </c>
      <c r="F226" t="s">
        <v>904</v>
      </c>
      <c r="G226" t="str">
        <f>""</f>
        <v/>
      </c>
      <c r="H226" t="str">
        <f>" 00"</f>
        <v xml:space="preserve"> 00</v>
      </c>
      <c r="I226">
        <v>0.01</v>
      </c>
      <c r="J226">
        <v>9999999.9900000002</v>
      </c>
      <c r="K226" t="s">
        <v>1054</v>
      </c>
      <c r="L226" t="s">
        <v>724</v>
      </c>
      <c r="P226" t="s">
        <v>107</v>
      </c>
      <c r="Q226" t="s">
        <v>107</v>
      </c>
      <c r="R226" t="s">
        <v>1054</v>
      </c>
    </row>
    <row r="227" spans="1:18" x14ac:dyDescent="0.25">
      <c r="A227" t="str">
        <f>"84198"</f>
        <v>84198</v>
      </c>
      <c r="B227" t="str">
        <f>"07020"</f>
        <v>07020</v>
      </c>
      <c r="C227" t="str">
        <f>"1700"</f>
        <v>1700</v>
      </c>
      <c r="D227" t="str">
        <f>"84198"</f>
        <v>84198</v>
      </c>
      <c r="E227" t="s">
        <v>1055</v>
      </c>
      <c r="F227" t="s">
        <v>904</v>
      </c>
      <c r="G227" t="str">
        <f>""</f>
        <v/>
      </c>
      <c r="H227" t="str">
        <f>" 00"</f>
        <v xml:space="preserve"> 00</v>
      </c>
      <c r="I227">
        <v>0.01</v>
      </c>
      <c r="J227">
        <v>9999999.9900000002</v>
      </c>
      <c r="K227" t="s">
        <v>365</v>
      </c>
      <c r="P227" t="s">
        <v>107</v>
      </c>
      <c r="Q227" t="s">
        <v>107</v>
      </c>
      <c r="R227" t="s">
        <v>365</v>
      </c>
    </row>
    <row r="228" spans="1:18" x14ac:dyDescent="0.25">
      <c r="A228" t="str">
        <f>"84199"</f>
        <v>84199</v>
      </c>
      <c r="B228" t="str">
        <f>"07020"</f>
        <v>07020</v>
      </c>
      <c r="C228" t="str">
        <f>"1700"</f>
        <v>1700</v>
      </c>
      <c r="D228" t="str">
        <f>"84199"</f>
        <v>84199</v>
      </c>
      <c r="E228" t="s">
        <v>1056</v>
      </c>
      <c r="F228" t="s">
        <v>904</v>
      </c>
      <c r="G228" t="str">
        <f>""</f>
        <v/>
      </c>
      <c r="H228" t="str">
        <f>" 00"</f>
        <v xml:space="preserve"> 00</v>
      </c>
      <c r="I228">
        <v>0.01</v>
      </c>
      <c r="J228">
        <v>9999999.9900000002</v>
      </c>
      <c r="K228" t="s">
        <v>59</v>
      </c>
      <c r="L228" t="s">
        <v>688</v>
      </c>
      <c r="P228" t="s">
        <v>107</v>
      </c>
      <c r="Q228" t="s">
        <v>107</v>
      </c>
      <c r="R228" t="s">
        <v>59</v>
      </c>
    </row>
    <row r="229" spans="1:18" x14ac:dyDescent="0.25">
      <c r="A229" t="str">
        <f>"84200"</f>
        <v>84200</v>
      </c>
      <c r="B229" t="str">
        <f>"07020"</f>
        <v>07020</v>
      </c>
      <c r="C229" t="str">
        <f>"1700"</f>
        <v>1700</v>
      </c>
      <c r="D229" t="str">
        <f>"84200"</f>
        <v>84200</v>
      </c>
      <c r="E229" t="s">
        <v>1057</v>
      </c>
      <c r="F229" t="s">
        <v>904</v>
      </c>
      <c r="G229" t="str">
        <f>""</f>
        <v/>
      </c>
      <c r="H229" t="str">
        <f>" 00"</f>
        <v xml:space="preserve"> 00</v>
      </c>
      <c r="I229">
        <v>0.01</v>
      </c>
      <c r="J229">
        <v>9999999.9900000002</v>
      </c>
      <c r="K229" t="s">
        <v>1058</v>
      </c>
      <c r="P229" t="s">
        <v>107</v>
      </c>
      <c r="Q229" t="s">
        <v>107</v>
      </c>
      <c r="R229" t="s">
        <v>359</v>
      </c>
    </row>
    <row r="230" spans="1:18" x14ac:dyDescent="0.25">
      <c r="A230" t="str">
        <f>"84203"</f>
        <v>84203</v>
      </c>
      <c r="B230" t="str">
        <f>"07020"</f>
        <v>07020</v>
      </c>
      <c r="C230" t="str">
        <f>"1700"</f>
        <v>1700</v>
      </c>
      <c r="D230" t="str">
        <f>"84203"</f>
        <v>84203</v>
      </c>
      <c r="E230" t="s">
        <v>1059</v>
      </c>
      <c r="F230" t="s">
        <v>904</v>
      </c>
      <c r="G230" t="str">
        <f>""</f>
        <v/>
      </c>
      <c r="H230" t="str">
        <f>" 00"</f>
        <v xml:space="preserve"> 00</v>
      </c>
      <c r="I230">
        <v>0.01</v>
      </c>
      <c r="J230">
        <v>9999999.9900000002</v>
      </c>
      <c r="K230" t="s">
        <v>359</v>
      </c>
      <c r="L230" t="s">
        <v>360</v>
      </c>
      <c r="M230" t="s">
        <v>514</v>
      </c>
      <c r="P230" t="s">
        <v>107</v>
      </c>
      <c r="Q230" t="s">
        <v>107</v>
      </c>
      <c r="R230" t="s">
        <v>359</v>
      </c>
    </row>
    <row r="231" spans="1:18" x14ac:dyDescent="0.25">
      <c r="A231" t="str">
        <f>"84206"</f>
        <v>84206</v>
      </c>
      <c r="B231" t="str">
        <f>"07020"</f>
        <v>07020</v>
      </c>
      <c r="C231" t="str">
        <f>"1700"</f>
        <v>1700</v>
      </c>
      <c r="D231" t="str">
        <f>"84206"</f>
        <v>84206</v>
      </c>
      <c r="E231" t="s">
        <v>1060</v>
      </c>
      <c r="F231" t="s">
        <v>904</v>
      </c>
      <c r="G231" t="str">
        <f>""</f>
        <v/>
      </c>
      <c r="H231" t="str">
        <f>" 00"</f>
        <v xml:space="preserve"> 00</v>
      </c>
      <c r="I231">
        <v>0.01</v>
      </c>
      <c r="J231">
        <v>9999999.9900000002</v>
      </c>
      <c r="K231" t="s">
        <v>1046</v>
      </c>
      <c r="L231" t="s">
        <v>971</v>
      </c>
      <c r="P231" t="s">
        <v>107</v>
      </c>
      <c r="Q231" t="s">
        <v>107</v>
      </c>
      <c r="R231" t="s">
        <v>365</v>
      </c>
    </row>
    <row r="232" spans="1:18" x14ac:dyDescent="0.25">
      <c r="A232" t="str">
        <f>"84207"</f>
        <v>84207</v>
      </c>
      <c r="B232" t="str">
        <f>"07020"</f>
        <v>07020</v>
      </c>
      <c r="C232" t="str">
        <f>"1700"</f>
        <v>1700</v>
      </c>
      <c r="D232" t="str">
        <f>"84207"</f>
        <v>84207</v>
      </c>
      <c r="E232" t="s">
        <v>1061</v>
      </c>
      <c r="F232" t="s">
        <v>904</v>
      </c>
      <c r="G232" t="str">
        <f>""</f>
        <v/>
      </c>
      <c r="H232" t="str">
        <f>" 00"</f>
        <v xml:space="preserve"> 00</v>
      </c>
      <c r="I232">
        <v>0.01</v>
      </c>
      <c r="J232">
        <v>9999999.9900000002</v>
      </c>
      <c r="K232" t="s">
        <v>1062</v>
      </c>
      <c r="P232" t="s">
        <v>107</v>
      </c>
      <c r="Q232" t="s">
        <v>107</v>
      </c>
      <c r="R232" t="s">
        <v>1062</v>
      </c>
    </row>
    <row r="233" spans="1:18" x14ac:dyDescent="0.25">
      <c r="A233" t="str">
        <f>"84208"</f>
        <v>84208</v>
      </c>
      <c r="B233" t="str">
        <f>"07020"</f>
        <v>07020</v>
      </c>
      <c r="C233" t="str">
        <f>"1700"</f>
        <v>1700</v>
      </c>
      <c r="D233" t="str">
        <f>"84208"</f>
        <v>84208</v>
      </c>
      <c r="E233" t="s">
        <v>1063</v>
      </c>
      <c r="F233" t="s">
        <v>904</v>
      </c>
      <c r="G233" t="str">
        <f>""</f>
        <v/>
      </c>
      <c r="H233" t="str">
        <f>" 00"</f>
        <v xml:space="preserve"> 00</v>
      </c>
      <c r="I233">
        <v>0.01</v>
      </c>
      <c r="J233">
        <v>9999999.9900000002</v>
      </c>
      <c r="K233" t="s">
        <v>934</v>
      </c>
      <c r="L233" t="s">
        <v>907</v>
      </c>
      <c r="P233" t="s">
        <v>107</v>
      </c>
      <c r="Q233" t="s">
        <v>107</v>
      </c>
      <c r="R233" t="s">
        <v>365</v>
      </c>
    </row>
    <row r="234" spans="1:18" x14ac:dyDescent="0.25">
      <c r="A234" t="str">
        <f>"84209"</f>
        <v>84209</v>
      </c>
      <c r="B234" t="str">
        <f>"07020"</f>
        <v>07020</v>
      </c>
      <c r="C234" t="str">
        <f>"1700"</f>
        <v>1700</v>
      </c>
      <c r="D234" t="str">
        <f>"84209"</f>
        <v>84209</v>
      </c>
      <c r="E234" t="s">
        <v>1064</v>
      </c>
      <c r="F234" t="s">
        <v>904</v>
      </c>
      <c r="G234" t="str">
        <f>""</f>
        <v/>
      </c>
      <c r="H234" t="str">
        <f>" 00"</f>
        <v xml:space="preserve"> 00</v>
      </c>
      <c r="I234">
        <v>0.01</v>
      </c>
      <c r="J234">
        <v>9999999.9900000002</v>
      </c>
      <c r="K234" t="s">
        <v>935</v>
      </c>
      <c r="L234" t="s">
        <v>1027</v>
      </c>
      <c r="P234" t="s">
        <v>107</v>
      </c>
      <c r="Q234" t="s">
        <v>107</v>
      </c>
      <c r="R234" t="s">
        <v>907</v>
      </c>
    </row>
    <row r="235" spans="1:18" x14ac:dyDescent="0.25">
      <c r="A235" t="str">
        <f>"84212"</f>
        <v>84212</v>
      </c>
      <c r="B235" t="str">
        <f>"07020"</f>
        <v>07020</v>
      </c>
      <c r="C235" t="str">
        <f>"1700"</f>
        <v>1700</v>
      </c>
      <c r="D235" t="str">
        <f>"84212"</f>
        <v>84212</v>
      </c>
      <c r="E235" t="s">
        <v>1065</v>
      </c>
      <c r="F235" t="s">
        <v>904</v>
      </c>
      <c r="G235" t="str">
        <f>""</f>
        <v/>
      </c>
      <c r="H235" t="str">
        <f>" 00"</f>
        <v xml:space="preserve"> 00</v>
      </c>
      <c r="I235">
        <v>0.01</v>
      </c>
      <c r="J235">
        <v>9999999.9900000002</v>
      </c>
      <c r="K235" t="s">
        <v>798</v>
      </c>
      <c r="L235" t="s">
        <v>1066</v>
      </c>
      <c r="M235" t="s">
        <v>59</v>
      </c>
      <c r="P235" t="s">
        <v>107</v>
      </c>
      <c r="Q235" t="s">
        <v>107</v>
      </c>
      <c r="R235" t="s">
        <v>57</v>
      </c>
    </row>
    <row r="236" spans="1:18" x14ac:dyDescent="0.25">
      <c r="A236" t="str">
        <f>"84213"</f>
        <v>84213</v>
      </c>
      <c r="B236" t="str">
        <f>"07020"</f>
        <v>07020</v>
      </c>
      <c r="C236" t="str">
        <f>"1700"</f>
        <v>1700</v>
      </c>
      <c r="D236" t="str">
        <f>"84213"</f>
        <v>84213</v>
      </c>
      <c r="E236" t="s">
        <v>1067</v>
      </c>
      <c r="F236" t="s">
        <v>904</v>
      </c>
      <c r="G236" t="str">
        <f>""</f>
        <v/>
      </c>
      <c r="H236" t="str">
        <f>" 00"</f>
        <v xml:space="preserve"> 00</v>
      </c>
      <c r="I236">
        <v>0.01</v>
      </c>
      <c r="J236">
        <v>9999999.9900000002</v>
      </c>
      <c r="K236" t="s">
        <v>1068</v>
      </c>
      <c r="L236" t="s">
        <v>1069</v>
      </c>
      <c r="P236" t="s">
        <v>107</v>
      </c>
      <c r="Q236" t="s">
        <v>107</v>
      </c>
      <c r="R236" t="s">
        <v>1068</v>
      </c>
    </row>
    <row r="237" spans="1:18" x14ac:dyDescent="0.25">
      <c r="A237" t="str">
        <f>"84215"</f>
        <v>84215</v>
      </c>
      <c r="B237" t="str">
        <f>"07020"</f>
        <v>07020</v>
      </c>
      <c r="C237" t="str">
        <f>"1700"</f>
        <v>1700</v>
      </c>
      <c r="D237" t="str">
        <f>"84215"</f>
        <v>84215</v>
      </c>
      <c r="E237" t="s">
        <v>1070</v>
      </c>
      <c r="F237" t="s">
        <v>904</v>
      </c>
      <c r="G237" t="str">
        <f>""</f>
        <v/>
      </c>
      <c r="H237" t="str">
        <f>" 00"</f>
        <v xml:space="preserve"> 00</v>
      </c>
      <c r="I237">
        <v>0.01</v>
      </c>
      <c r="J237">
        <v>9999999.9900000002</v>
      </c>
      <c r="K237" t="s">
        <v>365</v>
      </c>
      <c r="L237" t="s">
        <v>343</v>
      </c>
      <c r="P237" t="s">
        <v>107</v>
      </c>
      <c r="Q237" t="s">
        <v>107</v>
      </c>
      <c r="R237" t="s">
        <v>365</v>
      </c>
    </row>
    <row r="238" spans="1:18" x14ac:dyDescent="0.25">
      <c r="A238" t="str">
        <f>"84222"</f>
        <v>84222</v>
      </c>
      <c r="B238" t="str">
        <f>"07020"</f>
        <v>07020</v>
      </c>
      <c r="C238" t="str">
        <f>"1700"</f>
        <v>1700</v>
      </c>
      <c r="D238" t="str">
        <f>"84222"</f>
        <v>84222</v>
      </c>
      <c r="E238" t="s">
        <v>1071</v>
      </c>
      <c r="F238" t="s">
        <v>904</v>
      </c>
      <c r="G238" t="str">
        <f>""</f>
        <v/>
      </c>
      <c r="H238" t="str">
        <f>" 00"</f>
        <v xml:space="preserve"> 00</v>
      </c>
      <c r="I238">
        <v>0.01</v>
      </c>
      <c r="J238">
        <v>9999999.9900000002</v>
      </c>
      <c r="K238" t="s">
        <v>359</v>
      </c>
      <c r="L238" t="s">
        <v>360</v>
      </c>
      <c r="M238" t="s">
        <v>514</v>
      </c>
      <c r="P238" t="s">
        <v>107</v>
      </c>
      <c r="Q238" t="s">
        <v>107</v>
      </c>
      <c r="R238" t="s">
        <v>359</v>
      </c>
    </row>
    <row r="239" spans="1:18" x14ac:dyDescent="0.25">
      <c r="A239" t="str">
        <f>"84224"</f>
        <v>84224</v>
      </c>
      <c r="B239" t="str">
        <f>"07020"</f>
        <v>07020</v>
      </c>
      <c r="C239" t="str">
        <f>"1700"</f>
        <v>1700</v>
      </c>
      <c r="D239" t="str">
        <f>"84224"</f>
        <v>84224</v>
      </c>
      <c r="E239" t="s">
        <v>1072</v>
      </c>
      <c r="F239" t="s">
        <v>904</v>
      </c>
      <c r="G239" t="str">
        <f>""</f>
        <v/>
      </c>
      <c r="H239" t="str">
        <f>" 00"</f>
        <v xml:space="preserve"> 00</v>
      </c>
      <c r="I239">
        <v>0.01</v>
      </c>
      <c r="J239">
        <v>9999999.9900000002</v>
      </c>
      <c r="K239" t="s">
        <v>1034</v>
      </c>
      <c r="L239" t="s">
        <v>59</v>
      </c>
      <c r="P239" t="s">
        <v>107</v>
      </c>
      <c r="Q239" t="s">
        <v>107</v>
      </c>
      <c r="R239" t="s">
        <v>967</v>
      </c>
    </row>
    <row r="240" spans="1:18" x14ac:dyDescent="0.25">
      <c r="A240" t="str">
        <f>"84228"</f>
        <v>84228</v>
      </c>
      <c r="B240" t="str">
        <f>"07020"</f>
        <v>07020</v>
      </c>
      <c r="C240" t="str">
        <f>"1700"</f>
        <v>1700</v>
      </c>
      <c r="D240" t="str">
        <f>"84228"</f>
        <v>84228</v>
      </c>
      <c r="E240" t="s">
        <v>1073</v>
      </c>
      <c r="F240" t="s">
        <v>904</v>
      </c>
      <c r="G240" t="str">
        <f>""</f>
        <v/>
      </c>
      <c r="H240" t="str">
        <f>" 00"</f>
        <v xml:space="preserve"> 00</v>
      </c>
      <c r="I240">
        <v>0.01</v>
      </c>
      <c r="J240">
        <v>9999999.9900000002</v>
      </c>
      <c r="K240" t="s">
        <v>1074</v>
      </c>
      <c r="L240" t="s">
        <v>1075</v>
      </c>
      <c r="P240" t="s">
        <v>107</v>
      </c>
      <c r="Q240" t="s">
        <v>107</v>
      </c>
      <c r="R240" t="s">
        <v>1074</v>
      </c>
    </row>
    <row r="241" spans="1:18" x14ac:dyDescent="0.25">
      <c r="A241" t="str">
        <f>"84229"</f>
        <v>84229</v>
      </c>
      <c r="B241" t="str">
        <f>"07020"</f>
        <v>07020</v>
      </c>
      <c r="C241" t="str">
        <f>"1700"</f>
        <v>1700</v>
      </c>
      <c r="D241" t="str">
        <f>"84229"</f>
        <v>84229</v>
      </c>
      <c r="E241" t="s">
        <v>1076</v>
      </c>
      <c r="F241" t="s">
        <v>904</v>
      </c>
      <c r="G241" t="str">
        <f>""</f>
        <v/>
      </c>
      <c r="H241" t="str">
        <f>" 00"</f>
        <v xml:space="preserve"> 00</v>
      </c>
      <c r="I241">
        <v>0.01</v>
      </c>
      <c r="J241">
        <v>9999999.9900000002</v>
      </c>
      <c r="K241" t="s">
        <v>376</v>
      </c>
      <c r="L241" t="s">
        <v>378</v>
      </c>
      <c r="P241" t="s">
        <v>107</v>
      </c>
      <c r="Q241" t="s">
        <v>107</v>
      </c>
      <c r="R241" t="s">
        <v>376</v>
      </c>
    </row>
    <row r="242" spans="1:18" x14ac:dyDescent="0.25">
      <c r="A242" t="str">
        <f>"84230"</f>
        <v>84230</v>
      </c>
      <c r="B242" t="str">
        <f>"07020"</f>
        <v>07020</v>
      </c>
      <c r="C242" t="str">
        <f>"1700"</f>
        <v>1700</v>
      </c>
      <c r="D242" t="str">
        <f>"84230"</f>
        <v>84230</v>
      </c>
      <c r="E242" t="s">
        <v>1077</v>
      </c>
      <c r="F242" t="s">
        <v>904</v>
      </c>
      <c r="G242" t="str">
        <f>""</f>
        <v/>
      </c>
      <c r="H242" t="str">
        <f>" 10"</f>
        <v xml:space="preserve"> 10</v>
      </c>
      <c r="I242">
        <v>0.01</v>
      </c>
      <c r="J242">
        <v>500</v>
      </c>
      <c r="K242" t="s">
        <v>139</v>
      </c>
      <c r="L242" t="s">
        <v>140</v>
      </c>
      <c r="M242" t="s">
        <v>141</v>
      </c>
      <c r="P242" t="s">
        <v>107</v>
      </c>
      <c r="Q242" t="s">
        <v>107</v>
      </c>
      <c r="R242" t="s">
        <v>140</v>
      </c>
    </row>
    <row r="243" spans="1:18" x14ac:dyDescent="0.25">
      <c r="A243" t="str">
        <f>"84230"</f>
        <v>84230</v>
      </c>
      <c r="B243" t="str">
        <f>"07020"</f>
        <v>07020</v>
      </c>
      <c r="C243" t="str">
        <f>"1700"</f>
        <v>1700</v>
      </c>
      <c r="D243" t="str">
        <f>"84230"</f>
        <v>84230</v>
      </c>
      <c r="E243" t="s">
        <v>1077</v>
      </c>
      <c r="F243" t="s">
        <v>904</v>
      </c>
      <c r="G243" t="str">
        <f>""</f>
        <v/>
      </c>
      <c r="H243" t="str">
        <f>" 20"</f>
        <v xml:space="preserve"> 20</v>
      </c>
      <c r="I243">
        <v>500.01</v>
      </c>
      <c r="J243">
        <v>9999999.9900000002</v>
      </c>
      <c r="K243" t="s">
        <v>140</v>
      </c>
      <c r="L243" t="s">
        <v>152</v>
      </c>
      <c r="P243" t="s">
        <v>107</v>
      </c>
      <c r="Q243" t="s">
        <v>107</v>
      </c>
      <c r="R243" t="s">
        <v>140</v>
      </c>
    </row>
    <row r="244" spans="1:18" x14ac:dyDescent="0.25">
      <c r="A244" t="str">
        <f>"84231"</f>
        <v>84231</v>
      </c>
      <c r="B244" t="str">
        <f>"07020"</f>
        <v>07020</v>
      </c>
      <c r="C244" t="str">
        <f>"1700"</f>
        <v>1700</v>
      </c>
      <c r="D244" t="str">
        <f>"84231"</f>
        <v>84231</v>
      </c>
      <c r="E244" t="s">
        <v>1078</v>
      </c>
      <c r="F244" t="s">
        <v>904</v>
      </c>
      <c r="G244" t="str">
        <f>""</f>
        <v/>
      </c>
      <c r="H244" t="str">
        <f>" 00"</f>
        <v xml:space="preserve"> 00</v>
      </c>
      <c r="I244">
        <v>0.01</v>
      </c>
      <c r="J244">
        <v>9999999.9900000002</v>
      </c>
      <c r="K244" t="s">
        <v>982</v>
      </c>
      <c r="L244" t="s">
        <v>59</v>
      </c>
      <c r="P244" t="s">
        <v>107</v>
      </c>
      <c r="Q244" t="s">
        <v>107</v>
      </c>
      <c r="R244" t="s">
        <v>378</v>
      </c>
    </row>
    <row r="245" spans="1:18" x14ac:dyDescent="0.25">
      <c r="A245" t="str">
        <f>"84232"</f>
        <v>84232</v>
      </c>
      <c r="B245" t="str">
        <f>"07020"</f>
        <v>07020</v>
      </c>
      <c r="C245" t="str">
        <f>"1700"</f>
        <v>1700</v>
      </c>
      <c r="D245" t="str">
        <f>"84232"</f>
        <v>84232</v>
      </c>
      <c r="E245" t="s">
        <v>1079</v>
      </c>
      <c r="F245" t="s">
        <v>904</v>
      </c>
      <c r="G245" t="str">
        <f>""</f>
        <v/>
      </c>
      <c r="H245" t="str">
        <f>" 00"</f>
        <v xml:space="preserve"> 00</v>
      </c>
      <c r="I245">
        <v>0.01</v>
      </c>
      <c r="J245">
        <v>9999999.9900000002</v>
      </c>
      <c r="K245" t="s">
        <v>1051</v>
      </c>
      <c r="P245" t="s">
        <v>107</v>
      </c>
      <c r="Q245" t="s">
        <v>107</v>
      </c>
      <c r="R245" t="s">
        <v>1080</v>
      </c>
    </row>
    <row r="246" spans="1:18" x14ac:dyDescent="0.25">
      <c r="A246" t="str">
        <f>"84233"</f>
        <v>84233</v>
      </c>
      <c r="B246" t="str">
        <f>"07020"</f>
        <v>07020</v>
      </c>
      <c r="C246" t="str">
        <f>"1700"</f>
        <v>1700</v>
      </c>
      <c r="D246" t="str">
        <f>"84233"</f>
        <v>84233</v>
      </c>
      <c r="E246" t="s">
        <v>1081</v>
      </c>
      <c r="F246" t="s">
        <v>904</v>
      </c>
      <c r="G246" t="str">
        <f>""</f>
        <v/>
      </c>
      <c r="H246" t="str">
        <f>" 00"</f>
        <v xml:space="preserve"> 00</v>
      </c>
      <c r="I246">
        <v>0.01</v>
      </c>
      <c r="J246">
        <v>9999999.9900000002</v>
      </c>
      <c r="K246" t="s">
        <v>1082</v>
      </c>
      <c r="L246" t="s">
        <v>179</v>
      </c>
      <c r="P246" t="s">
        <v>107</v>
      </c>
      <c r="Q246" t="s">
        <v>107</v>
      </c>
      <c r="R246" t="s">
        <v>909</v>
      </c>
    </row>
    <row r="247" spans="1:18" x14ac:dyDescent="0.25">
      <c r="A247" t="str">
        <f>"84235"</f>
        <v>84235</v>
      </c>
      <c r="B247" t="str">
        <f>"07020"</f>
        <v>07020</v>
      </c>
      <c r="C247" t="str">
        <f>"1700"</f>
        <v>1700</v>
      </c>
      <c r="D247" t="str">
        <f>"84235"</f>
        <v>84235</v>
      </c>
      <c r="E247" t="s">
        <v>1083</v>
      </c>
      <c r="F247" t="s">
        <v>904</v>
      </c>
      <c r="G247" t="str">
        <f>""</f>
        <v/>
      </c>
      <c r="H247" t="str">
        <f>" 00"</f>
        <v xml:space="preserve"> 00</v>
      </c>
      <c r="I247">
        <v>0.01</v>
      </c>
      <c r="J247">
        <v>9999999.9900000002</v>
      </c>
      <c r="K247" t="s">
        <v>907</v>
      </c>
      <c r="P247" t="s">
        <v>107</v>
      </c>
      <c r="Q247" t="s">
        <v>107</v>
      </c>
      <c r="R247" t="s">
        <v>907</v>
      </c>
    </row>
    <row r="248" spans="1:18" x14ac:dyDescent="0.25">
      <c r="A248" t="str">
        <f>"84237"</f>
        <v>84237</v>
      </c>
      <c r="B248" t="str">
        <f>"07020"</f>
        <v>07020</v>
      </c>
      <c r="C248" t="str">
        <f>"1700"</f>
        <v>1700</v>
      </c>
      <c r="D248" t="str">
        <f>"84237"</f>
        <v>84237</v>
      </c>
      <c r="E248" t="s">
        <v>1084</v>
      </c>
      <c r="F248" t="s">
        <v>904</v>
      </c>
      <c r="G248" t="str">
        <f>""</f>
        <v/>
      </c>
      <c r="H248" t="str">
        <f>" 00"</f>
        <v xml:space="preserve"> 00</v>
      </c>
      <c r="I248">
        <v>0.01</v>
      </c>
      <c r="J248">
        <v>9999999.9900000002</v>
      </c>
      <c r="K248" t="s">
        <v>365</v>
      </c>
      <c r="L248" t="s">
        <v>59</v>
      </c>
      <c r="P248" t="s">
        <v>107</v>
      </c>
      <c r="Q248" t="s">
        <v>107</v>
      </c>
      <c r="R248" t="s">
        <v>365</v>
      </c>
    </row>
    <row r="249" spans="1:18" x14ac:dyDescent="0.25">
      <c r="A249" t="str">
        <f>"84239"</f>
        <v>84239</v>
      </c>
      <c r="B249" t="str">
        <f>"07020"</f>
        <v>07020</v>
      </c>
      <c r="C249" t="str">
        <f>"1700"</f>
        <v>1700</v>
      </c>
      <c r="D249" t="str">
        <f>"84239"</f>
        <v>84239</v>
      </c>
      <c r="E249" t="s">
        <v>1085</v>
      </c>
      <c r="F249" t="s">
        <v>904</v>
      </c>
      <c r="G249" t="str">
        <f>""</f>
        <v/>
      </c>
      <c r="H249" t="str">
        <f>" 00"</f>
        <v xml:space="preserve"> 00</v>
      </c>
      <c r="I249">
        <v>0.01</v>
      </c>
      <c r="J249">
        <v>9999999.9900000002</v>
      </c>
      <c r="K249" t="s">
        <v>179</v>
      </c>
      <c r="L249" t="s">
        <v>731</v>
      </c>
      <c r="P249" t="s">
        <v>107</v>
      </c>
      <c r="Q249" t="s">
        <v>107</v>
      </c>
      <c r="R249" t="s">
        <v>731</v>
      </c>
    </row>
    <row r="250" spans="1:18" x14ac:dyDescent="0.25">
      <c r="A250" t="str">
        <f>"84240"</f>
        <v>84240</v>
      </c>
      <c r="B250" t="str">
        <f>"07020"</f>
        <v>07020</v>
      </c>
      <c r="C250" t="str">
        <f>"1700"</f>
        <v>1700</v>
      </c>
      <c r="D250" t="str">
        <f>"84240"</f>
        <v>84240</v>
      </c>
      <c r="E250" t="s">
        <v>1086</v>
      </c>
      <c r="F250" t="s">
        <v>904</v>
      </c>
      <c r="G250" t="str">
        <f>""</f>
        <v/>
      </c>
      <c r="H250" t="str">
        <f>" 00"</f>
        <v xml:space="preserve"> 00</v>
      </c>
      <c r="I250">
        <v>0.01</v>
      </c>
      <c r="J250">
        <v>9999999.9900000002</v>
      </c>
      <c r="K250" t="s">
        <v>1087</v>
      </c>
      <c r="L250" t="s">
        <v>365</v>
      </c>
      <c r="P250" t="s">
        <v>107</v>
      </c>
      <c r="Q250" t="s">
        <v>107</v>
      </c>
      <c r="R250" t="s">
        <v>1087</v>
      </c>
    </row>
    <row r="251" spans="1:18" x14ac:dyDescent="0.25">
      <c r="A251" t="str">
        <f>"84244"</f>
        <v>84244</v>
      </c>
      <c r="B251" t="str">
        <f>"07020"</f>
        <v>07020</v>
      </c>
      <c r="C251" t="str">
        <f>"1700"</f>
        <v>1700</v>
      </c>
      <c r="D251" t="str">
        <f>"84244"</f>
        <v>84244</v>
      </c>
      <c r="E251" t="s">
        <v>1088</v>
      </c>
      <c r="F251" t="s">
        <v>904</v>
      </c>
      <c r="G251" t="str">
        <f>""</f>
        <v/>
      </c>
      <c r="H251" t="str">
        <f>" 00"</f>
        <v xml:space="preserve"> 00</v>
      </c>
      <c r="I251">
        <v>0.01</v>
      </c>
      <c r="J251">
        <v>9999999.9900000002</v>
      </c>
      <c r="K251" t="s">
        <v>359</v>
      </c>
      <c r="L251" t="s">
        <v>360</v>
      </c>
      <c r="M251" t="s">
        <v>514</v>
      </c>
      <c r="P251" t="s">
        <v>107</v>
      </c>
      <c r="Q251" t="s">
        <v>107</v>
      </c>
      <c r="R251" t="s">
        <v>359</v>
      </c>
    </row>
    <row r="252" spans="1:18" x14ac:dyDescent="0.25">
      <c r="A252" t="str">
        <f>"84245"</f>
        <v>84245</v>
      </c>
      <c r="B252" t="str">
        <f>"07020"</f>
        <v>07020</v>
      </c>
      <c r="C252" t="str">
        <f>"1700"</f>
        <v>1700</v>
      </c>
      <c r="D252" t="str">
        <f>"84245"</f>
        <v>84245</v>
      </c>
      <c r="E252" t="s">
        <v>1089</v>
      </c>
      <c r="F252" t="s">
        <v>904</v>
      </c>
      <c r="G252" t="str">
        <f>""</f>
        <v/>
      </c>
      <c r="H252" t="str">
        <f>" 00"</f>
        <v xml:space="preserve"> 00</v>
      </c>
      <c r="I252">
        <v>0.01</v>
      </c>
      <c r="J252">
        <v>9999999.9900000002</v>
      </c>
      <c r="K252" t="s">
        <v>75</v>
      </c>
      <c r="L252" t="s">
        <v>365</v>
      </c>
      <c r="M252" t="s">
        <v>360</v>
      </c>
      <c r="N252" t="s">
        <v>514</v>
      </c>
      <c r="P252" t="s">
        <v>107</v>
      </c>
      <c r="Q252" t="s">
        <v>107</v>
      </c>
      <c r="R252" t="s">
        <v>365</v>
      </c>
    </row>
    <row r="253" spans="1:18" x14ac:dyDescent="0.25">
      <c r="A253" t="str">
        <f>"84246"</f>
        <v>84246</v>
      </c>
      <c r="B253" t="str">
        <f>"07020"</f>
        <v>07020</v>
      </c>
      <c r="C253" t="str">
        <f>"1700"</f>
        <v>1700</v>
      </c>
      <c r="D253" t="str">
        <f>"84246"</f>
        <v>84246</v>
      </c>
      <c r="E253" t="s">
        <v>1090</v>
      </c>
      <c r="F253" t="s">
        <v>904</v>
      </c>
      <c r="G253" t="str">
        <f>""</f>
        <v/>
      </c>
      <c r="H253" t="str">
        <f>" 00"</f>
        <v xml:space="preserve"> 00</v>
      </c>
      <c r="I253">
        <v>0.01</v>
      </c>
      <c r="J253">
        <v>9999999.9900000002</v>
      </c>
      <c r="K253" t="s">
        <v>1058</v>
      </c>
      <c r="L253" t="s">
        <v>365</v>
      </c>
      <c r="P253" t="s">
        <v>107</v>
      </c>
      <c r="Q253" t="s">
        <v>107</v>
      </c>
      <c r="R253" t="s">
        <v>1058</v>
      </c>
    </row>
    <row r="254" spans="1:18" x14ac:dyDescent="0.25">
      <c r="A254" t="str">
        <f>"84247"</f>
        <v>84247</v>
      </c>
      <c r="B254" t="str">
        <f>"07020"</f>
        <v>07020</v>
      </c>
      <c r="C254" t="str">
        <f>"1700"</f>
        <v>1700</v>
      </c>
      <c r="D254" t="str">
        <f>"84247"</f>
        <v>84247</v>
      </c>
      <c r="E254" t="s">
        <v>1091</v>
      </c>
      <c r="F254" t="s">
        <v>904</v>
      </c>
      <c r="G254" t="str">
        <f>""</f>
        <v/>
      </c>
      <c r="H254" t="str">
        <f>" 00"</f>
        <v xml:space="preserve"> 00</v>
      </c>
      <c r="I254">
        <v>0.01</v>
      </c>
      <c r="J254">
        <v>9999999.9900000002</v>
      </c>
      <c r="K254" t="s">
        <v>1092</v>
      </c>
      <c r="L254" t="s">
        <v>59</v>
      </c>
      <c r="P254" t="s">
        <v>107</v>
      </c>
      <c r="Q254" t="s">
        <v>107</v>
      </c>
      <c r="R254" t="s">
        <v>365</v>
      </c>
    </row>
    <row r="255" spans="1:18" x14ac:dyDescent="0.25">
      <c r="A255" t="str">
        <f>"84249"</f>
        <v>84249</v>
      </c>
      <c r="B255" t="str">
        <f>"07020"</f>
        <v>07020</v>
      </c>
      <c r="C255" t="str">
        <f>"1700"</f>
        <v>1700</v>
      </c>
      <c r="D255" t="str">
        <f>"84249"</f>
        <v>84249</v>
      </c>
      <c r="E255" t="s">
        <v>1093</v>
      </c>
      <c r="F255" t="s">
        <v>904</v>
      </c>
      <c r="G255" t="str">
        <f>""</f>
        <v/>
      </c>
      <c r="H255" t="str">
        <f>" 00"</f>
        <v xml:space="preserve"> 00</v>
      </c>
      <c r="I255">
        <v>0.01</v>
      </c>
      <c r="J255">
        <v>9999999.9900000002</v>
      </c>
      <c r="K255" t="s">
        <v>671</v>
      </c>
      <c r="L255" t="s">
        <v>365</v>
      </c>
      <c r="P255" t="s">
        <v>107</v>
      </c>
      <c r="Q255" t="s">
        <v>107</v>
      </c>
      <c r="R255" t="s">
        <v>671</v>
      </c>
    </row>
    <row r="256" spans="1:18" x14ac:dyDescent="0.25">
      <c r="A256" t="str">
        <f>"84251"</f>
        <v>84251</v>
      </c>
      <c r="B256" t="str">
        <f>"07020"</f>
        <v>07020</v>
      </c>
      <c r="C256" t="str">
        <f>"1700"</f>
        <v>1700</v>
      </c>
      <c r="D256" t="str">
        <f>"84251"</f>
        <v>84251</v>
      </c>
      <c r="E256" t="s">
        <v>1094</v>
      </c>
      <c r="F256" t="s">
        <v>904</v>
      </c>
      <c r="G256" t="str">
        <f>""</f>
        <v/>
      </c>
      <c r="H256" t="str">
        <f>" 00"</f>
        <v xml:space="preserve"> 00</v>
      </c>
      <c r="I256">
        <v>0.01</v>
      </c>
      <c r="J256">
        <v>9999999.9900000002</v>
      </c>
      <c r="K256" t="s">
        <v>76</v>
      </c>
      <c r="L256" t="s">
        <v>365</v>
      </c>
      <c r="M256" t="s">
        <v>59</v>
      </c>
      <c r="P256" t="s">
        <v>107</v>
      </c>
      <c r="Q256" t="s">
        <v>107</v>
      </c>
      <c r="R256" t="s">
        <v>365</v>
      </c>
    </row>
    <row r="257" spans="1:18" x14ac:dyDescent="0.25">
      <c r="A257" t="str">
        <f>"84252"</f>
        <v>84252</v>
      </c>
      <c r="B257" t="str">
        <f>"07020"</f>
        <v>07020</v>
      </c>
      <c r="C257" t="str">
        <f>"1700"</f>
        <v>1700</v>
      </c>
      <c r="D257" t="str">
        <f>"84252"</f>
        <v>84252</v>
      </c>
      <c r="E257" t="s">
        <v>1095</v>
      </c>
      <c r="F257" t="s">
        <v>904</v>
      </c>
      <c r="G257" t="str">
        <f>""</f>
        <v/>
      </c>
      <c r="H257" t="str">
        <f>" 00"</f>
        <v xml:space="preserve"> 00</v>
      </c>
      <c r="I257">
        <v>0.01</v>
      </c>
      <c r="J257">
        <v>9999999.9900000002</v>
      </c>
      <c r="K257" t="s">
        <v>971</v>
      </c>
      <c r="L257" t="s">
        <v>365</v>
      </c>
      <c r="P257" t="s">
        <v>107</v>
      </c>
      <c r="Q257" t="s">
        <v>107</v>
      </c>
      <c r="R257" t="s">
        <v>971</v>
      </c>
    </row>
    <row r="258" spans="1:18" x14ac:dyDescent="0.25">
      <c r="A258" t="str">
        <f>"84253"</f>
        <v>84253</v>
      </c>
      <c r="B258" t="str">
        <f>"07020"</f>
        <v>07020</v>
      </c>
      <c r="C258" t="str">
        <f>"1700"</f>
        <v>1700</v>
      </c>
      <c r="D258" t="str">
        <f>"84253"</f>
        <v>84253</v>
      </c>
      <c r="E258" t="s">
        <v>1096</v>
      </c>
      <c r="F258" t="s">
        <v>904</v>
      </c>
      <c r="G258" t="str">
        <f>""</f>
        <v/>
      </c>
      <c r="H258" t="str">
        <f>" 00"</f>
        <v xml:space="preserve"> 00</v>
      </c>
      <c r="I258">
        <v>0.01</v>
      </c>
      <c r="J258">
        <v>9999999.9900000002</v>
      </c>
      <c r="K258" t="s">
        <v>1068</v>
      </c>
      <c r="L258" t="s">
        <v>907</v>
      </c>
      <c r="P258" t="s">
        <v>107</v>
      </c>
      <c r="Q258" t="s">
        <v>107</v>
      </c>
      <c r="R258" t="s">
        <v>1068</v>
      </c>
    </row>
    <row r="259" spans="1:18" x14ac:dyDescent="0.25">
      <c r="A259" t="str">
        <f>"84254"</f>
        <v>84254</v>
      </c>
      <c r="B259" t="str">
        <f>"07020"</f>
        <v>07020</v>
      </c>
      <c r="C259" t="str">
        <f>"1700"</f>
        <v>1700</v>
      </c>
      <c r="D259" t="str">
        <f>"84254"</f>
        <v>84254</v>
      </c>
      <c r="E259" t="s">
        <v>1097</v>
      </c>
      <c r="F259" t="s">
        <v>904</v>
      </c>
      <c r="G259" t="str">
        <f>""</f>
        <v/>
      </c>
      <c r="H259" t="str">
        <f>" 00"</f>
        <v xml:space="preserve"> 00</v>
      </c>
      <c r="I259">
        <v>0.01</v>
      </c>
      <c r="J259">
        <v>9999999.9900000002</v>
      </c>
      <c r="K259" t="s">
        <v>1001</v>
      </c>
      <c r="L259" t="s">
        <v>923</v>
      </c>
      <c r="M259" t="s">
        <v>59</v>
      </c>
      <c r="P259" t="s">
        <v>107</v>
      </c>
      <c r="Q259" t="s">
        <v>107</v>
      </c>
      <c r="R259" t="s">
        <v>1001</v>
      </c>
    </row>
    <row r="260" spans="1:18" x14ac:dyDescent="0.25">
      <c r="A260" t="str">
        <f>"84255"</f>
        <v>84255</v>
      </c>
      <c r="B260" t="str">
        <f>"07020"</f>
        <v>07020</v>
      </c>
      <c r="C260" t="str">
        <f>"1700"</f>
        <v>1700</v>
      </c>
      <c r="D260" t="str">
        <f>"84255"</f>
        <v>84255</v>
      </c>
      <c r="E260" t="s">
        <v>1098</v>
      </c>
      <c r="F260" t="s">
        <v>904</v>
      </c>
      <c r="G260" t="str">
        <f>""</f>
        <v/>
      </c>
      <c r="H260" t="str">
        <f>" 00"</f>
        <v xml:space="preserve"> 00</v>
      </c>
      <c r="I260">
        <v>0.01</v>
      </c>
      <c r="J260">
        <v>9999999.9900000002</v>
      </c>
      <c r="K260" t="s">
        <v>104</v>
      </c>
      <c r="L260" t="s">
        <v>105</v>
      </c>
      <c r="M260" t="s">
        <v>106</v>
      </c>
      <c r="P260" t="s">
        <v>107</v>
      </c>
      <c r="Q260" t="s">
        <v>107</v>
      </c>
      <c r="R260" t="s">
        <v>108</v>
      </c>
    </row>
    <row r="261" spans="1:18" x14ac:dyDescent="0.25">
      <c r="A261" t="str">
        <f>"84256"</f>
        <v>84256</v>
      </c>
      <c r="B261" t="str">
        <f>"07020"</f>
        <v>07020</v>
      </c>
      <c r="C261" t="str">
        <f>"1700"</f>
        <v>1700</v>
      </c>
      <c r="D261" t="str">
        <f>"84256"</f>
        <v>84256</v>
      </c>
      <c r="E261" t="s">
        <v>1099</v>
      </c>
      <c r="F261" t="s">
        <v>904</v>
      </c>
      <c r="G261" t="str">
        <f>""</f>
        <v/>
      </c>
      <c r="H261" t="str">
        <f>" 00"</f>
        <v xml:space="preserve"> 00</v>
      </c>
      <c r="I261">
        <v>0.01</v>
      </c>
      <c r="J261">
        <v>9999999.9900000002</v>
      </c>
      <c r="K261" t="s">
        <v>1054</v>
      </c>
      <c r="L261" t="s">
        <v>1100</v>
      </c>
      <c r="P261" t="s">
        <v>107</v>
      </c>
      <c r="Q261" t="s">
        <v>107</v>
      </c>
      <c r="R261" t="s">
        <v>365</v>
      </c>
    </row>
    <row r="262" spans="1:18" x14ac:dyDescent="0.25">
      <c r="A262" t="str">
        <f>"84257"</f>
        <v>84257</v>
      </c>
      <c r="B262" t="str">
        <f>"07020"</f>
        <v>07020</v>
      </c>
      <c r="C262" t="str">
        <f>"1700"</f>
        <v>1700</v>
      </c>
      <c r="D262" t="str">
        <f>"84257"</f>
        <v>84257</v>
      </c>
      <c r="E262" t="s">
        <v>1101</v>
      </c>
      <c r="F262" t="s">
        <v>904</v>
      </c>
      <c r="G262" t="str">
        <f>""</f>
        <v/>
      </c>
      <c r="H262" t="str">
        <f>" 00"</f>
        <v xml:space="preserve"> 00</v>
      </c>
      <c r="I262">
        <v>0.01</v>
      </c>
      <c r="J262">
        <v>9999999.9900000002</v>
      </c>
      <c r="K262" t="s">
        <v>1102</v>
      </c>
      <c r="L262" t="s">
        <v>154</v>
      </c>
      <c r="P262" t="s">
        <v>107</v>
      </c>
      <c r="Q262" t="s">
        <v>107</v>
      </c>
      <c r="R262" t="s">
        <v>1103</v>
      </c>
    </row>
    <row r="263" spans="1:18" x14ac:dyDescent="0.25">
      <c r="A263" t="str">
        <f>"84258"</f>
        <v>84258</v>
      </c>
      <c r="B263" t="str">
        <f>"07020"</f>
        <v>07020</v>
      </c>
      <c r="C263" t="str">
        <f>"1700"</f>
        <v>1700</v>
      </c>
      <c r="D263" t="str">
        <f>"84258"</f>
        <v>84258</v>
      </c>
      <c r="E263" t="s">
        <v>1104</v>
      </c>
      <c r="F263" t="s">
        <v>904</v>
      </c>
      <c r="G263" t="str">
        <f>""</f>
        <v/>
      </c>
      <c r="H263" t="str">
        <f>" 00"</f>
        <v xml:space="preserve"> 00</v>
      </c>
      <c r="I263">
        <v>0.01</v>
      </c>
      <c r="J263">
        <v>9999999.9900000002</v>
      </c>
      <c r="K263" t="s">
        <v>1105</v>
      </c>
      <c r="L263" t="s">
        <v>1027</v>
      </c>
      <c r="P263" t="s">
        <v>107</v>
      </c>
      <c r="Q263" t="s">
        <v>107</v>
      </c>
      <c r="R263" t="s">
        <v>365</v>
      </c>
    </row>
    <row r="264" spans="1:18" x14ac:dyDescent="0.25">
      <c r="A264" t="str">
        <f>"84259"</f>
        <v>84259</v>
      </c>
      <c r="B264" t="str">
        <f>"07020"</f>
        <v>07020</v>
      </c>
      <c r="C264" t="str">
        <f>"1700"</f>
        <v>1700</v>
      </c>
      <c r="D264" t="str">
        <f>"84259"</f>
        <v>84259</v>
      </c>
      <c r="E264" t="s">
        <v>1106</v>
      </c>
      <c r="F264" t="s">
        <v>904</v>
      </c>
      <c r="G264" t="str">
        <f>""</f>
        <v/>
      </c>
      <c r="H264" t="str">
        <f>" 00"</f>
        <v xml:space="preserve"> 00</v>
      </c>
      <c r="I264">
        <v>0.01</v>
      </c>
      <c r="J264">
        <v>9999999.9900000002</v>
      </c>
      <c r="K264" t="s">
        <v>1107</v>
      </c>
      <c r="L264" t="s">
        <v>1108</v>
      </c>
      <c r="P264" t="s">
        <v>107</v>
      </c>
      <c r="Q264" t="s">
        <v>107</v>
      </c>
      <c r="R264" t="s">
        <v>365</v>
      </c>
    </row>
    <row r="265" spans="1:18" x14ac:dyDescent="0.25">
      <c r="A265" t="str">
        <f>"84260"</f>
        <v>84260</v>
      </c>
      <c r="B265" t="str">
        <f>"07020"</f>
        <v>07020</v>
      </c>
      <c r="C265" t="str">
        <f>"1700"</f>
        <v>1700</v>
      </c>
      <c r="D265" t="str">
        <f>"84260"</f>
        <v>84260</v>
      </c>
      <c r="E265" t="s">
        <v>1109</v>
      </c>
      <c r="F265" t="s">
        <v>904</v>
      </c>
      <c r="G265" t="str">
        <f>""</f>
        <v/>
      </c>
      <c r="H265" t="str">
        <f>" 00"</f>
        <v xml:space="preserve"> 00</v>
      </c>
      <c r="I265">
        <v>0.01</v>
      </c>
      <c r="J265">
        <v>9999999.9900000002</v>
      </c>
      <c r="K265" t="s">
        <v>83</v>
      </c>
      <c r="L265" t="s">
        <v>744</v>
      </c>
      <c r="P265" t="s">
        <v>107</v>
      </c>
      <c r="Q265" t="s">
        <v>107</v>
      </c>
      <c r="R265" t="s">
        <v>365</v>
      </c>
    </row>
    <row r="266" spans="1:18" x14ac:dyDescent="0.25">
      <c r="A266" t="str">
        <f>"84261"</f>
        <v>84261</v>
      </c>
      <c r="B266" t="str">
        <f>"07020"</f>
        <v>07020</v>
      </c>
      <c r="C266" t="str">
        <f>"1700"</f>
        <v>1700</v>
      </c>
      <c r="D266" t="str">
        <f>"84261"</f>
        <v>84261</v>
      </c>
      <c r="E266" t="s">
        <v>1110</v>
      </c>
      <c r="F266" t="s">
        <v>904</v>
      </c>
      <c r="G266" t="str">
        <f>""</f>
        <v/>
      </c>
      <c r="H266" t="str">
        <f>" 00"</f>
        <v xml:space="preserve"> 00</v>
      </c>
      <c r="I266">
        <v>0.01</v>
      </c>
      <c r="J266">
        <v>9999999.9900000002</v>
      </c>
      <c r="K266" t="s">
        <v>360</v>
      </c>
      <c r="L266" t="s">
        <v>698</v>
      </c>
      <c r="M266" t="s">
        <v>514</v>
      </c>
      <c r="P266" t="s">
        <v>107</v>
      </c>
      <c r="Q266" t="s">
        <v>107</v>
      </c>
      <c r="R266" t="s">
        <v>365</v>
      </c>
    </row>
    <row r="267" spans="1:18" x14ac:dyDescent="0.25">
      <c r="A267" t="str">
        <f>"84262"</f>
        <v>84262</v>
      </c>
      <c r="B267" t="str">
        <f>"07020"</f>
        <v>07020</v>
      </c>
      <c r="C267" t="str">
        <f>"1700"</f>
        <v>1700</v>
      </c>
      <c r="D267" t="str">
        <f>"84262"</f>
        <v>84262</v>
      </c>
      <c r="E267" t="s">
        <v>1111</v>
      </c>
      <c r="F267" t="s">
        <v>904</v>
      </c>
      <c r="G267" t="str">
        <f>""</f>
        <v/>
      </c>
      <c r="H267" t="str">
        <f>" 00"</f>
        <v xml:space="preserve"> 00</v>
      </c>
      <c r="I267">
        <v>0.01</v>
      </c>
      <c r="J267">
        <v>9999999.9900000002</v>
      </c>
      <c r="K267" t="s">
        <v>87</v>
      </c>
      <c r="L267" t="s">
        <v>88</v>
      </c>
      <c r="P267" t="s">
        <v>107</v>
      </c>
      <c r="Q267" t="s">
        <v>107</v>
      </c>
      <c r="R267" t="s">
        <v>1112</v>
      </c>
    </row>
    <row r="268" spans="1:18" x14ac:dyDescent="0.25">
      <c r="A268" t="str">
        <f>"84263"</f>
        <v>84263</v>
      </c>
      <c r="B268" t="str">
        <f>"07020"</f>
        <v>07020</v>
      </c>
      <c r="C268" t="str">
        <f>"1700"</f>
        <v>1700</v>
      </c>
      <c r="D268" t="str">
        <f>"84263"</f>
        <v>84263</v>
      </c>
      <c r="E268" t="s">
        <v>1113</v>
      </c>
      <c r="F268" t="s">
        <v>904</v>
      </c>
      <c r="G268" t="str">
        <f>""</f>
        <v/>
      </c>
      <c r="H268" t="str">
        <f>" 00"</f>
        <v xml:space="preserve"> 00</v>
      </c>
      <c r="I268">
        <v>0.01</v>
      </c>
      <c r="J268">
        <v>9999999.9900000002</v>
      </c>
      <c r="K268" t="s">
        <v>360</v>
      </c>
      <c r="L268" t="s">
        <v>514</v>
      </c>
      <c r="P268" t="s">
        <v>107</v>
      </c>
      <c r="Q268" t="s">
        <v>107</v>
      </c>
      <c r="R268" t="s">
        <v>365</v>
      </c>
    </row>
    <row r="269" spans="1:18" x14ac:dyDescent="0.25">
      <c r="A269" t="str">
        <f>"84264"</f>
        <v>84264</v>
      </c>
      <c r="B269" t="str">
        <f>"07020"</f>
        <v>07020</v>
      </c>
      <c r="C269" t="str">
        <f>"1700"</f>
        <v>1700</v>
      </c>
      <c r="D269" t="str">
        <f>"84264"</f>
        <v>84264</v>
      </c>
      <c r="E269" t="s">
        <v>1114</v>
      </c>
      <c r="F269" t="s">
        <v>904</v>
      </c>
      <c r="G269" t="str">
        <f>""</f>
        <v/>
      </c>
      <c r="H269" t="str">
        <f>" 00"</f>
        <v xml:space="preserve"> 00</v>
      </c>
      <c r="I269">
        <v>0.01</v>
      </c>
      <c r="J269">
        <v>9999999.9900000002</v>
      </c>
      <c r="K269" t="s">
        <v>742</v>
      </c>
      <c r="L269" t="s">
        <v>59</v>
      </c>
      <c r="P269" t="s">
        <v>107</v>
      </c>
      <c r="Q269" t="s">
        <v>107</v>
      </c>
      <c r="R269" t="s">
        <v>365</v>
      </c>
    </row>
    <row r="270" spans="1:18" x14ac:dyDescent="0.25">
      <c r="A270" t="str">
        <f>"84265"</f>
        <v>84265</v>
      </c>
      <c r="B270" t="str">
        <f>"07020"</f>
        <v>07020</v>
      </c>
      <c r="C270" t="str">
        <f>"1700"</f>
        <v>1700</v>
      </c>
      <c r="D270" t="str">
        <f>"84265"</f>
        <v>84265</v>
      </c>
      <c r="E270" t="s">
        <v>1115</v>
      </c>
      <c r="F270" t="s">
        <v>904</v>
      </c>
      <c r="G270" t="str">
        <f>""</f>
        <v/>
      </c>
      <c r="H270" t="str">
        <f>" 00"</f>
        <v xml:space="preserve"> 00</v>
      </c>
      <c r="I270">
        <v>0.01</v>
      </c>
      <c r="J270">
        <v>9999999.9900000002</v>
      </c>
      <c r="K270" t="s">
        <v>1116</v>
      </c>
      <c r="L270" t="s">
        <v>941</v>
      </c>
      <c r="P270" t="s">
        <v>107</v>
      </c>
      <c r="Q270" t="s">
        <v>107</v>
      </c>
      <c r="R270" t="s">
        <v>87</v>
      </c>
    </row>
    <row r="271" spans="1:18" x14ac:dyDescent="0.25">
      <c r="A271" t="str">
        <f>"84266"</f>
        <v>84266</v>
      </c>
      <c r="B271" t="str">
        <f>"07020"</f>
        <v>07020</v>
      </c>
      <c r="C271" t="str">
        <f>"1700"</f>
        <v>1700</v>
      </c>
      <c r="D271" t="str">
        <f>"84266"</f>
        <v>84266</v>
      </c>
      <c r="E271" t="s">
        <v>1117</v>
      </c>
      <c r="F271" t="s">
        <v>904</v>
      </c>
      <c r="G271" t="str">
        <f>""</f>
        <v/>
      </c>
      <c r="H271" t="str">
        <f>" 00"</f>
        <v xml:space="preserve"> 00</v>
      </c>
      <c r="I271">
        <v>0.01</v>
      </c>
      <c r="J271">
        <v>9999999.9900000002</v>
      </c>
      <c r="K271" t="s">
        <v>971</v>
      </c>
      <c r="L271" t="s">
        <v>941</v>
      </c>
      <c r="P271" t="s">
        <v>107</v>
      </c>
      <c r="Q271" t="s">
        <v>107</v>
      </c>
      <c r="R271" t="s">
        <v>87</v>
      </c>
    </row>
    <row r="272" spans="1:18" x14ac:dyDescent="0.25">
      <c r="A272" t="str">
        <f>"84267"</f>
        <v>84267</v>
      </c>
      <c r="B272" t="str">
        <f>"07020"</f>
        <v>07020</v>
      </c>
      <c r="C272" t="str">
        <f>"1700"</f>
        <v>1700</v>
      </c>
      <c r="D272" t="str">
        <f>"84267"</f>
        <v>84267</v>
      </c>
      <c r="E272" t="s">
        <v>1118</v>
      </c>
      <c r="F272" t="s">
        <v>904</v>
      </c>
      <c r="G272" t="str">
        <f>""</f>
        <v/>
      </c>
      <c r="H272" t="str">
        <f>" 00"</f>
        <v xml:space="preserve"> 00</v>
      </c>
      <c r="I272">
        <v>0.01</v>
      </c>
      <c r="J272">
        <v>9999999.9900000002</v>
      </c>
      <c r="K272" t="s">
        <v>1119</v>
      </c>
      <c r="L272" t="s">
        <v>907</v>
      </c>
      <c r="P272" t="s">
        <v>107</v>
      </c>
      <c r="Q272" t="s">
        <v>107</v>
      </c>
      <c r="R272" t="s">
        <v>907</v>
      </c>
    </row>
    <row r="273" spans="1:18" x14ac:dyDescent="0.25">
      <c r="A273" t="str">
        <f>"85025"</f>
        <v>85025</v>
      </c>
      <c r="B273" t="str">
        <f>"07030"</f>
        <v>07030</v>
      </c>
      <c r="C273" t="str">
        <f>"8000"</f>
        <v>8000</v>
      </c>
      <c r="D273" t="str">
        <f>"85025"</f>
        <v>85025</v>
      </c>
      <c r="E273" t="s">
        <v>1125</v>
      </c>
      <c r="F273" t="s">
        <v>1121</v>
      </c>
      <c r="G273" t="str">
        <f>""</f>
        <v/>
      </c>
      <c r="H273" t="str">
        <f>" 00"</f>
        <v xml:space="preserve"> 00</v>
      </c>
      <c r="I273">
        <v>0.01</v>
      </c>
      <c r="J273">
        <v>9999999.9900000002</v>
      </c>
      <c r="K273" t="s">
        <v>183</v>
      </c>
      <c r="L273" t="s">
        <v>27</v>
      </c>
      <c r="P273" t="s">
        <v>107</v>
      </c>
      <c r="Q273" t="s">
        <v>107</v>
      </c>
      <c r="R273" t="s">
        <v>108</v>
      </c>
    </row>
    <row r="274" spans="1:18" x14ac:dyDescent="0.25">
      <c r="A274" t="str">
        <f>"85057"</f>
        <v>85057</v>
      </c>
      <c r="B274" t="str">
        <f>"07030"</f>
        <v>07030</v>
      </c>
      <c r="C274" t="str">
        <f>"8000"</f>
        <v>8000</v>
      </c>
      <c r="D274" t="str">
        <f>"85057"</f>
        <v>85057</v>
      </c>
      <c r="E274" t="s">
        <v>1130</v>
      </c>
      <c r="F274" t="s">
        <v>1121</v>
      </c>
      <c r="G274" t="str">
        <f>""</f>
        <v/>
      </c>
      <c r="H274" t="str">
        <f>" 00"</f>
        <v xml:space="preserve"> 00</v>
      </c>
      <c r="I274">
        <v>0.01</v>
      </c>
      <c r="J274">
        <v>9999999.9900000002</v>
      </c>
      <c r="K274" t="s">
        <v>354</v>
      </c>
      <c r="L274" t="s">
        <v>343</v>
      </c>
      <c r="M274" t="s">
        <v>357</v>
      </c>
      <c r="P274" t="s">
        <v>107</v>
      </c>
      <c r="Q274" t="s">
        <v>107</v>
      </c>
      <c r="R274" t="s">
        <v>357</v>
      </c>
    </row>
    <row r="275" spans="1:18" x14ac:dyDescent="0.25">
      <c r="A275" t="str">
        <f>"85072"</f>
        <v>85072</v>
      </c>
      <c r="B275" t="str">
        <f>"01790"</f>
        <v>01790</v>
      </c>
      <c r="C275" t="str">
        <f>"1300"</f>
        <v>1300</v>
      </c>
      <c r="D275" t="str">
        <f>"85072"</f>
        <v>85072</v>
      </c>
      <c r="E275" t="s">
        <v>1131</v>
      </c>
      <c r="F275" t="s">
        <v>176</v>
      </c>
      <c r="G275" t="str">
        <f>""</f>
        <v/>
      </c>
      <c r="H275" t="str">
        <f>" 00"</f>
        <v xml:space="preserve"> 00</v>
      </c>
      <c r="I275">
        <v>0.01</v>
      </c>
      <c r="J275">
        <v>9999999.9900000002</v>
      </c>
      <c r="K275" t="s">
        <v>177</v>
      </c>
      <c r="L275" t="s">
        <v>27</v>
      </c>
      <c r="M275" t="s">
        <v>956</v>
      </c>
      <c r="P275" t="s">
        <v>107</v>
      </c>
      <c r="Q275" t="s">
        <v>107</v>
      </c>
      <c r="R275" t="s">
        <v>956</v>
      </c>
    </row>
    <row r="276" spans="1:18" x14ac:dyDescent="0.25">
      <c r="A276" t="str">
        <f>"10001"</f>
        <v>10001</v>
      </c>
      <c r="B276" t="str">
        <f>"00162"</f>
        <v>00162</v>
      </c>
      <c r="C276" t="str">
        <f>"1400"</f>
        <v>1400</v>
      </c>
      <c r="D276" t="str">
        <f>"00162"</f>
        <v>00162</v>
      </c>
      <c r="E276" t="s">
        <v>20</v>
      </c>
      <c r="F276" t="s">
        <v>26</v>
      </c>
      <c r="G276" t="str">
        <f>""</f>
        <v/>
      </c>
      <c r="H276" t="str">
        <f>" 00"</f>
        <v xml:space="preserve"> 00</v>
      </c>
      <c r="I276">
        <v>0.01</v>
      </c>
      <c r="J276">
        <v>9999999.9900000002</v>
      </c>
      <c r="K276" t="s">
        <v>27</v>
      </c>
      <c r="L276" t="s">
        <v>28</v>
      </c>
      <c r="P276" t="s">
        <v>29</v>
      </c>
      <c r="Q276" t="s">
        <v>29</v>
      </c>
      <c r="R276" t="s">
        <v>28</v>
      </c>
    </row>
    <row r="277" spans="1:18" x14ac:dyDescent="0.25">
      <c r="A277" t="str">
        <f>"10001"</f>
        <v>10001</v>
      </c>
      <c r="B277" t="str">
        <f>"01000"</f>
        <v>01000</v>
      </c>
      <c r="C277" t="str">
        <f>"1400"</f>
        <v>1400</v>
      </c>
      <c r="D277" t="str">
        <f>"01000"</f>
        <v>01000</v>
      </c>
      <c r="E277" t="s">
        <v>20</v>
      </c>
      <c r="F277" t="s">
        <v>36</v>
      </c>
      <c r="G277" t="str">
        <f>""</f>
        <v/>
      </c>
      <c r="H277" t="str">
        <f>" 00"</f>
        <v xml:space="preserve"> 00</v>
      </c>
      <c r="I277">
        <v>0.01</v>
      </c>
      <c r="J277">
        <v>9999999.9900000002</v>
      </c>
      <c r="K277" t="s">
        <v>27</v>
      </c>
      <c r="L277" t="s">
        <v>28</v>
      </c>
      <c r="P277" t="s">
        <v>29</v>
      </c>
      <c r="Q277" t="s">
        <v>29</v>
      </c>
      <c r="R277" t="s">
        <v>37</v>
      </c>
    </row>
    <row r="278" spans="1:18" x14ac:dyDescent="0.25">
      <c r="A278" t="str">
        <f>"10001"</f>
        <v>10001</v>
      </c>
      <c r="B278" t="str">
        <f>"01010"</f>
        <v>01010</v>
      </c>
      <c r="C278" t="str">
        <f>"1400"</f>
        <v>1400</v>
      </c>
      <c r="D278" t="str">
        <f>"01010"</f>
        <v>01010</v>
      </c>
      <c r="E278" t="s">
        <v>20</v>
      </c>
      <c r="F278" t="s">
        <v>38</v>
      </c>
      <c r="G278" t="str">
        <f>""</f>
        <v/>
      </c>
      <c r="H278" t="str">
        <f>" 00"</f>
        <v xml:space="preserve"> 00</v>
      </c>
      <c r="I278">
        <v>0.01</v>
      </c>
      <c r="J278">
        <v>9999999.9900000002</v>
      </c>
      <c r="K278" t="s">
        <v>27</v>
      </c>
      <c r="L278" t="s">
        <v>28</v>
      </c>
      <c r="P278" t="s">
        <v>29</v>
      </c>
      <c r="Q278" t="s">
        <v>29</v>
      </c>
      <c r="R278" t="s">
        <v>28</v>
      </c>
    </row>
    <row r="279" spans="1:18" x14ac:dyDescent="0.25">
      <c r="A279" t="str">
        <f>"10001"</f>
        <v>10001</v>
      </c>
      <c r="B279" t="str">
        <f>"01180"</f>
        <v>01180</v>
      </c>
      <c r="C279" t="str">
        <f>"1100"</f>
        <v>1100</v>
      </c>
      <c r="D279" t="str">
        <f>"01180"</f>
        <v>01180</v>
      </c>
      <c r="E279" t="s">
        <v>20</v>
      </c>
      <c r="F279" t="s">
        <v>51</v>
      </c>
      <c r="G279" t="str">
        <f>""</f>
        <v/>
      </c>
      <c r="H279" t="str">
        <f>" 00"</f>
        <v xml:space="preserve"> 00</v>
      </c>
      <c r="I279">
        <v>0.01</v>
      </c>
      <c r="J279">
        <v>9999999.9900000002</v>
      </c>
      <c r="K279" t="s">
        <v>52</v>
      </c>
      <c r="L279" t="s">
        <v>53</v>
      </c>
      <c r="M279" t="s">
        <v>27</v>
      </c>
      <c r="P279" t="s">
        <v>29</v>
      </c>
      <c r="Q279" t="s">
        <v>29</v>
      </c>
      <c r="R279" t="s">
        <v>28</v>
      </c>
    </row>
    <row r="280" spans="1:18" x14ac:dyDescent="0.25">
      <c r="A280" t="str">
        <f>"10001"</f>
        <v>10001</v>
      </c>
      <c r="B280" t="str">
        <f>"01200"</f>
        <v>01200</v>
      </c>
      <c r="C280" t="str">
        <f>"1100"</f>
        <v>1100</v>
      </c>
      <c r="D280" t="str">
        <f>"01200"</f>
        <v>01200</v>
      </c>
      <c r="E280" t="s">
        <v>20</v>
      </c>
      <c r="F280" t="s">
        <v>55</v>
      </c>
      <c r="G280" t="str">
        <f>""</f>
        <v/>
      </c>
      <c r="H280" t="str">
        <f>" 00"</f>
        <v xml:space="preserve"> 00</v>
      </c>
      <c r="I280">
        <v>0.01</v>
      </c>
      <c r="J280">
        <v>9999999.9900000002</v>
      </c>
      <c r="K280" t="s">
        <v>56</v>
      </c>
      <c r="L280" t="s">
        <v>57</v>
      </c>
      <c r="M280" t="s">
        <v>58</v>
      </c>
      <c r="P280" t="s">
        <v>29</v>
      </c>
      <c r="Q280" t="s">
        <v>29</v>
      </c>
      <c r="R280" t="s">
        <v>59</v>
      </c>
    </row>
    <row r="281" spans="1:18" x14ac:dyDescent="0.25">
      <c r="A281" t="str">
        <f>"10001"</f>
        <v>10001</v>
      </c>
      <c r="B281" t="str">
        <f>"01225"</f>
        <v>01225</v>
      </c>
      <c r="C281" t="str">
        <f>"1300"</f>
        <v>1300</v>
      </c>
      <c r="D281" t="str">
        <f>"01225"</f>
        <v>01225</v>
      </c>
      <c r="E281" t="s">
        <v>20</v>
      </c>
      <c r="F281" t="s">
        <v>60</v>
      </c>
      <c r="G281" t="str">
        <f>""</f>
        <v/>
      </c>
      <c r="H281" t="str">
        <f>" 00"</f>
        <v xml:space="preserve"> 00</v>
      </c>
      <c r="I281">
        <v>0.01</v>
      </c>
      <c r="J281">
        <v>9999999.9900000002</v>
      </c>
      <c r="K281" t="s">
        <v>53</v>
      </c>
      <c r="L281" t="s">
        <v>61</v>
      </c>
      <c r="P281" t="s">
        <v>29</v>
      </c>
      <c r="Q281" t="s">
        <v>29</v>
      </c>
      <c r="R281" t="s">
        <v>61</v>
      </c>
    </row>
    <row r="282" spans="1:18" x14ac:dyDescent="0.25">
      <c r="A282" t="str">
        <f>"10001"</f>
        <v>10001</v>
      </c>
      <c r="B282" t="str">
        <f>"01230"</f>
        <v>01230</v>
      </c>
      <c r="C282" t="str">
        <f>"1300"</f>
        <v>1300</v>
      </c>
      <c r="D282" t="str">
        <f>"01230"</f>
        <v>01230</v>
      </c>
      <c r="E282" t="s">
        <v>20</v>
      </c>
      <c r="F282" t="s">
        <v>62</v>
      </c>
      <c r="G282" t="str">
        <f>""</f>
        <v/>
      </c>
      <c r="H282" t="str">
        <f>" 00"</f>
        <v xml:space="preserve"> 00</v>
      </c>
      <c r="I282">
        <v>0.01</v>
      </c>
      <c r="J282">
        <v>9999999.9900000002</v>
      </c>
      <c r="K282" t="s">
        <v>63</v>
      </c>
      <c r="L282" t="s">
        <v>64</v>
      </c>
      <c r="M282" t="s">
        <v>65</v>
      </c>
      <c r="P282" t="s">
        <v>29</v>
      </c>
      <c r="Q282" t="s">
        <v>29</v>
      </c>
      <c r="R282" t="s">
        <v>66</v>
      </c>
    </row>
    <row r="283" spans="1:18" x14ac:dyDescent="0.25">
      <c r="A283" t="str">
        <f>"10001"</f>
        <v>10001</v>
      </c>
      <c r="B283" t="str">
        <f>"01231"</f>
        <v>01231</v>
      </c>
      <c r="C283" t="str">
        <f>"1300"</f>
        <v>1300</v>
      </c>
      <c r="D283" t="str">
        <f>"01231"</f>
        <v>01231</v>
      </c>
      <c r="E283" t="s">
        <v>20</v>
      </c>
      <c r="F283" t="s">
        <v>67</v>
      </c>
      <c r="G283" t="str">
        <f>""</f>
        <v/>
      </c>
      <c r="H283" t="str">
        <f>" 00"</f>
        <v xml:space="preserve"> 00</v>
      </c>
      <c r="I283">
        <v>0.01</v>
      </c>
      <c r="J283">
        <v>9999999.9900000002</v>
      </c>
      <c r="K283" t="s">
        <v>63</v>
      </c>
      <c r="L283" t="s">
        <v>64</v>
      </c>
      <c r="M283" t="s">
        <v>65</v>
      </c>
      <c r="P283" t="s">
        <v>29</v>
      </c>
      <c r="Q283" t="s">
        <v>29</v>
      </c>
      <c r="R283" t="s">
        <v>66</v>
      </c>
    </row>
    <row r="284" spans="1:18" x14ac:dyDescent="0.25">
      <c r="A284" t="str">
        <f>"10001"</f>
        <v>10001</v>
      </c>
      <c r="B284" t="str">
        <f>"01240"</f>
        <v>01240</v>
      </c>
      <c r="C284" t="str">
        <f>"1400"</f>
        <v>1400</v>
      </c>
      <c r="D284" t="str">
        <f>"01240"</f>
        <v>01240</v>
      </c>
      <c r="E284" t="s">
        <v>20</v>
      </c>
      <c r="F284" t="s">
        <v>68</v>
      </c>
      <c r="G284" t="str">
        <f>""</f>
        <v/>
      </c>
      <c r="H284" t="str">
        <f>" 00"</f>
        <v xml:space="preserve"> 00</v>
      </c>
      <c r="I284">
        <v>0.01</v>
      </c>
      <c r="J284">
        <v>9999999.9900000002</v>
      </c>
      <c r="K284" t="s">
        <v>69</v>
      </c>
      <c r="L284" t="s">
        <v>27</v>
      </c>
      <c r="P284" t="s">
        <v>29</v>
      </c>
      <c r="Q284" t="s">
        <v>29</v>
      </c>
      <c r="R284" t="s">
        <v>69</v>
      </c>
    </row>
    <row r="285" spans="1:18" x14ac:dyDescent="0.25">
      <c r="A285" t="str">
        <f>"10001"</f>
        <v>10001</v>
      </c>
      <c r="B285" t="str">
        <f>"01241"</f>
        <v>01241</v>
      </c>
      <c r="C285" t="str">
        <f>"1300"</f>
        <v>1300</v>
      </c>
      <c r="D285" t="str">
        <f>"01241"</f>
        <v>01241</v>
      </c>
      <c r="E285" t="s">
        <v>20</v>
      </c>
      <c r="F285" t="s">
        <v>70</v>
      </c>
      <c r="G285" t="str">
        <f>""</f>
        <v/>
      </c>
      <c r="H285" t="str">
        <f>" 00"</f>
        <v xml:space="preserve"> 00</v>
      </c>
      <c r="I285">
        <v>0.01</v>
      </c>
      <c r="J285">
        <v>9999999.9900000002</v>
      </c>
      <c r="K285" t="s">
        <v>71</v>
      </c>
      <c r="L285" t="s">
        <v>27</v>
      </c>
      <c r="M285" t="s">
        <v>72</v>
      </c>
      <c r="P285" t="s">
        <v>29</v>
      </c>
      <c r="Q285" t="s">
        <v>29</v>
      </c>
      <c r="R285" t="s">
        <v>28</v>
      </c>
    </row>
    <row r="286" spans="1:18" x14ac:dyDescent="0.25">
      <c r="A286" t="str">
        <f>"10001"</f>
        <v>10001</v>
      </c>
      <c r="B286" t="str">
        <f>"01242"</f>
        <v>01242</v>
      </c>
      <c r="C286" t="str">
        <f>"1300"</f>
        <v>1300</v>
      </c>
      <c r="D286" t="str">
        <f>"01242"</f>
        <v>01242</v>
      </c>
      <c r="E286" t="s">
        <v>20</v>
      </c>
      <c r="F286" t="s">
        <v>73</v>
      </c>
      <c r="G286" t="str">
        <f>""</f>
        <v/>
      </c>
      <c r="H286" t="str">
        <f>" 00"</f>
        <v xml:space="preserve"> 00</v>
      </c>
      <c r="I286">
        <v>0.01</v>
      </c>
      <c r="J286">
        <v>9999999.9900000002</v>
      </c>
      <c r="K286" t="s">
        <v>27</v>
      </c>
      <c r="L286" t="s">
        <v>28</v>
      </c>
      <c r="P286" t="s">
        <v>29</v>
      </c>
      <c r="Q286" t="s">
        <v>29</v>
      </c>
      <c r="R286" t="s">
        <v>28</v>
      </c>
    </row>
    <row r="287" spans="1:18" x14ac:dyDescent="0.25">
      <c r="A287" t="str">
        <f>"10001"</f>
        <v>10001</v>
      </c>
      <c r="B287" t="str">
        <f>"01250"</f>
        <v>01250</v>
      </c>
      <c r="C287" t="str">
        <f>"1300"</f>
        <v>1300</v>
      </c>
      <c r="D287" t="str">
        <f>"01250"</f>
        <v>01250</v>
      </c>
      <c r="E287" t="s">
        <v>20</v>
      </c>
      <c r="F287" t="s">
        <v>74</v>
      </c>
      <c r="G287" t="str">
        <f>""</f>
        <v/>
      </c>
      <c r="H287" t="str">
        <f>" 00"</f>
        <v xml:space="preserve"> 00</v>
      </c>
      <c r="I287">
        <v>0.01</v>
      </c>
      <c r="J287">
        <v>9999999.9900000002</v>
      </c>
      <c r="K287" t="s">
        <v>27</v>
      </c>
      <c r="L287" t="s">
        <v>75</v>
      </c>
      <c r="P287" t="s">
        <v>29</v>
      </c>
      <c r="Q287" t="s">
        <v>29</v>
      </c>
      <c r="R287" t="s">
        <v>76</v>
      </c>
    </row>
    <row r="288" spans="1:18" x14ac:dyDescent="0.25">
      <c r="A288" t="str">
        <f>"10001"</f>
        <v>10001</v>
      </c>
      <c r="B288" t="str">
        <f>"01260"</f>
        <v>01260</v>
      </c>
      <c r="C288" t="str">
        <f>"1100"</f>
        <v>1100</v>
      </c>
      <c r="D288" t="str">
        <f>"01260"</f>
        <v>01260</v>
      </c>
      <c r="E288" t="s">
        <v>20</v>
      </c>
      <c r="F288" t="s">
        <v>77</v>
      </c>
      <c r="G288" t="str">
        <f>""</f>
        <v/>
      </c>
      <c r="H288" t="str">
        <f>" 10"</f>
        <v xml:space="preserve"> 10</v>
      </c>
      <c r="I288">
        <v>0.01</v>
      </c>
      <c r="J288">
        <v>500</v>
      </c>
      <c r="K288" t="s">
        <v>78</v>
      </c>
      <c r="P288" t="s">
        <v>29</v>
      </c>
      <c r="Q288" t="s">
        <v>29</v>
      </c>
      <c r="R288" t="s">
        <v>79</v>
      </c>
    </row>
    <row r="289" spans="1:18" x14ac:dyDescent="0.25">
      <c r="A289" t="str">
        <f>"10001"</f>
        <v>10001</v>
      </c>
      <c r="B289" t="str">
        <f>"01260"</f>
        <v>01260</v>
      </c>
      <c r="C289" t="str">
        <f>"1100"</f>
        <v>1100</v>
      </c>
      <c r="D289" t="str">
        <f>"01260"</f>
        <v>01260</v>
      </c>
      <c r="E289" t="s">
        <v>20</v>
      </c>
      <c r="F289" t="s">
        <v>77</v>
      </c>
      <c r="G289" t="str">
        <f>""</f>
        <v/>
      </c>
      <c r="H289" t="str">
        <f>" 20"</f>
        <v xml:space="preserve"> 20</v>
      </c>
      <c r="I289">
        <v>500.01</v>
      </c>
      <c r="J289">
        <v>9999999.9900000002</v>
      </c>
      <c r="K289" t="s">
        <v>78</v>
      </c>
      <c r="P289" t="s">
        <v>29</v>
      </c>
      <c r="Q289" t="s">
        <v>29</v>
      </c>
      <c r="R289" t="s">
        <v>79</v>
      </c>
    </row>
    <row r="290" spans="1:18" x14ac:dyDescent="0.25">
      <c r="A290" t="str">
        <f>"10001"</f>
        <v>10001</v>
      </c>
      <c r="B290" t="str">
        <f>"01270"</f>
        <v>01270</v>
      </c>
      <c r="C290" t="str">
        <f>"1100"</f>
        <v>1100</v>
      </c>
      <c r="D290" t="str">
        <f>"01270"</f>
        <v>01270</v>
      </c>
      <c r="E290" t="s">
        <v>20</v>
      </c>
      <c r="F290" t="s">
        <v>80</v>
      </c>
      <c r="G290" t="str">
        <f>""</f>
        <v/>
      </c>
      <c r="H290" t="str">
        <f>" 10"</f>
        <v xml:space="preserve"> 10</v>
      </c>
      <c r="I290">
        <v>0.01</v>
      </c>
      <c r="J290">
        <v>500</v>
      </c>
      <c r="K290" t="s">
        <v>78</v>
      </c>
      <c r="P290" t="s">
        <v>29</v>
      </c>
      <c r="Q290" t="s">
        <v>29</v>
      </c>
      <c r="R290" t="s">
        <v>81</v>
      </c>
    </row>
    <row r="291" spans="1:18" x14ac:dyDescent="0.25">
      <c r="A291" t="str">
        <f>"10001"</f>
        <v>10001</v>
      </c>
      <c r="B291" t="str">
        <f>"01270"</f>
        <v>01270</v>
      </c>
      <c r="C291" t="str">
        <f>"1100"</f>
        <v>1100</v>
      </c>
      <c r="D291" t="str">
        <f>"01270"</f>
        <v>01270</v>
      </c>
      <c r="E291" t="s">
        <v>20</v>
      </c>
      <c r="F291" t="s">
        <v>80</v>
      </c>
      <c r="G291" t="str">
        <f>""</f>
        <v/>
      </c>
      <c r="H291" t="str">
        <f>" 20"</f>
        <v xml:space="preserve"> 20</v>
      </c>
      <c r="I291">
        <v>500.01</v>
      </c>
      <c r="J291">
        <v>9999999.9900000002</v>
      </c>
      <c r="K291" t="s">
        <v>78</v>
      </c>
      <c r="P291" t="s">
        <v>29</v>
      </c>
      <c r="Q291" t="s">
        <v>29</v>
      </c>
      <c r="R291" t="s">
        <v>81</v>
      </c>
    </row>
    <row r="292" spans="1:18" x14ac:dyDescent="0.25">
      <c r="A292" t="str">
        <f>"10001"</f>
        <v>10001</v>
      </c>
      <c r="B292" t="str">
        <f>"01285"</f>
        <v>01285</v>
      </c>
      <c r="C292" t="str">
        <f>"1700"</f>
        <v>1700</v>
      </c>
      <c r="D292" t="str">
        <f>"01285"</f>
        <v>01285</v>
      </c>
      <c r="E292" t="s">
        <v>20</v>
      </c>
      <c r="F292" t="s">
        <v>82</v>
      </c>
      <c r="G292" t="str">
        <f>""</f>
        <v/>
      </c>
      <c r="H292" t="str">
        <f>" 00"</f>
        <v xml:space="preserve"> 00</v>
      </c>
      <c r="I292">
        <v>0.01</v>
      </c>
      <c r="J292">
        <v>9999999.9900000002</v>
      </c>
      <c r="K292" t="s">
        <v>27</v>
      </c>
      <c r="L292" t="s">
        <v>83</v>
      </c>
      <c r="P292" t="s">
        <v>29</v>
      </c>
      <c r="Q292" t="s">
        <v>29</v>
      </c>
      <c r="R292" t="s">
        <v>83</v>
      </c>
    </row>
    <row r="293" spans="1:18" x14ac:dyDescent="0.25">
      <c r="A293" t="str">
        <f>"10001"</f>
        <v>10001</v>
      </c>
      <c r="B293" t="str">
        <f>"01290"</f>
        <v>01290</v>
      </c>
      <c r="C293" t="str">
        <f>"1300"</f>
        <v>1300</v>
      </c>
      <c r="D293" t="str">
        <f>"01290"</f>
        <v>01290</v>
      </c>
      <c r="E293" t="s">
        <v>20</v>
      </c>
      <c r="F293" t="s">
        <v>84</v>
      </c>
      <c r="G293" t="str">
        <f>""</f>
        <v/>
      </c>
      <c r="H293" t="str">
        <f>" 00"</f>
        <v xml:space="preserve"> 00</v>
      </c>
      <c r="I293">
        <v>0.01</v>
      </c>
      <c r="J293">
        <v>9999999.9900000002</v>
      </c>
      <c r="K293" t="s">
        <v>71</v>
      </c>
      <c r="L293" t="s">
        <v>27</v>
      </c>
      <c r="M293" t="s">
        <v>28</v>
      </c>
      <c r="P293" t="s">
        <v>29</v>
      </c>
      <c r="Q293" t="s">
        <v>29</v>
      </c>
      <c r="R293" t="s">
        <v>28</v>
      </c>
    </row>
    <row r="294" spans="1:18" x14ac:dyDescent="0.25">
      <c r="A294" t="str">
        <f>"10001"</f>
        <v>10001</v>
      </c>
      <c r="B294" t="str">
        <f>"01300"</f>
        <v>01300</v>
      </c>
      <c r="C294" t="str">
        <f>"1300"</f>
        <v>1300</v>
      </c>
      <c r="D294" t="str">
        <f>"01300"</f>
        <v>01300</v>
      </c>
      <c r="E294" t="s">
        <v>20</v>
      </c>
      <c r="F294" t="s">
        <v>85</v>
      </c>
      <c r="G294" t="str">
        <f>""</f>
        <v/>
      </c>
      <c r="H294" t="str">
        <f>" 00"</f>
        <v xml:space="preserve"> 00</v>
      </c>
      <c r="I294">
        <v>0.01</v>
      </c>
      <c r="J294">
        <v>9999999.9900000002</v>
      </c>
      <c r="K294" t="s">
        <v>86</v>
      </c>
      <c r="L294" t="s">
        <v>87</v>
      </c>
      <c r="M294" t="s">
        <v>88</v>
      </c>
      <c r="P294" t="s">
        <v>29</v>
      </c>
      <c r="Q294" t="s">
        <v>29</v>
      </c>
      <c r="R294" t="s">
        <v>89</v>
      </c>
    </row>
    <row r="295" spans="1:18" x14ac:dyDescent="0.25">
      <c r="A295" t="str">
        <f>"10001"</f>
        <v>10001</v>
      </c>
      <c r="B295" t="str">
        <f>"01305"</f>
        <v>01305</v>
      </c>
      <c r="C295" t="str">
        <f>"1300"</f>
        <v>1300</v>
      </c>
      <c r="D295" t="str">
        <f>"01305"</f>
        <v>01305</v>
      </c>
      <c r="E295" t="s">
        <v>20</v>
      </c>
      <c r="F295" t="s">
        <v>90</v>
      </c>
      <c r="G295" t="str">
        <f>""</f>
        <v/>
      </c>
      <c r="H295" t="str">
        <f>" 10"</f>
        <v xml:space="preserve"> 10</v>
      </c>
      <c r="I295">
        <v>0.01</v>
      </c>
      <c r="J295">
        <v>500</v>
      </c>
      <c r="K295" t="s">
        <v>91</v>
      </c>
      <c r="P295" t="s">
        <v>29</v>
      </c>
      <c r="Q295" t="s">
        <v>29</v>
      </c>
      <c r="R295" t="s">
        <v>91</v>
      </c>
    </row>
    <row r="296" spans="1:18" x14ac:dyDescent="0.25">
      <c r="A296" t="str">
        <f>"10001"</f>
        <v>10001</v>
      </c>
      <c r="B296" t="str">
        <f>"01305"</f>
        <v>01305</v>
      </c>
      <c r="C296" t="str">
        <f>"1300"</f>
        <v>1300</v>
      </c>
      <c r="D296" t="str">
        <f>"01305"</f>
        <v>01305</v>
      </c>
      <c r="E296" t="s">
        <v>20</v>
      </c>
      <c r="F296" t="s">
        <v>90</v>
      </c>
      <c r="G296" t="str">
        <f>""</f>
        <v/>
      </c>
      <c r="H296" t="str">
        <f>" 20"</f>
        <v xml:space="preserve"> 20</v>
      </c>
      <c r="I296">
        <v>500.01</v>
      </c>
      <c r="J296">
        <v>9999999.9900000002</v>
      </c>
      <c r="K296" t="s">
        <v>91</v>
      </c>
      <c r="P296" t="s">
        <v>29</v>
      </c>
      <c r="Q296" t="s">
        <v>29</v>
      </c>
      <c r="R296" t="s">
        <v>91</v>
      </c>
    </row>
    <row r="297" spans="1:18" x14ac:dyDescent="0.25">
      <c r="A297" t="str">
        <f>"10001"</f>
        <v>10001</v>
      </c>
      <c r="B297" t="str">
        <f>"01310"</f>
        <v>01310</v>
      </c>
      <c r="C297" t="str">
        <f>"1100"</f>
        <v>1100</v>
      </c>
      <c r="D297" t="str">
        <f>"01310"</f>
        <v>01310</v>
      </c>
      <c r="E297" t="s">
        <v>20</v>
      </c>
      <c r="F297" t="s">
        <v>92</v>
      </c>
      <c r="G297" t="str">
        <f>""</f>
        <v/>
      </c>
      <c r="H297" t="str">
        <f>" 00"</f>
        <v xml:space="preserve"> 00</v>
      </c>
      <c r="I297">
        <v>0.01</v>
      </c>
      <c r="J297">
        <v>9999999.9900000002</v>
      </c>
      <c r="K297" t="s">
        <v>93</v>
      </c>
      <c r="L297" t="s">
        <v>86</v>
      </c>
      <c r="M297" t="s">
        <v>87</v>
      </c>
      <c r="N297" t="s">
        <v>88</v>
      </c>
      <c r="P297" t="s">
        <v>29</v>
      </c>
      <c r="Q297" t="s">
        <v>29</v>
      </c>
      <c r="R297" t="s">
        <v>89</v>
      </c>
    </row>
    <row r="298" spans="1:18" x14ac:dyDescent="0.25">
      <c r="A298" t="str">
        <f>"10001"</f>
        <v>10001</v>
      </c>
      <c r="B298" t="str">
        <f>"01320"</f>
        <v>01320</v>
      </c>
      <c r="C298" t="str">
        <f>"1100"</f>
        <v>1100</v>
      </c>
      <c r="D298" t="str">
        <f>"01320"</f>
        <v>01320</v>
      </c>
      <c r="E298" t="s">
        <v>20</v>
      </c>
      <c r="F298" t="s">
        <v>94</v>
      </c>
      <c r="G298" t="str">
        <f>""</f>
        <v/>
      </c>
      <c r="H298" t="str">
        <f>" 00"</f>
        <v xml:space="preserve"> 00</v>
      </c>
      <c r="I298">
        <v>0.01</v>
      </c>
      <c r="J298">
        <v>9999999.9900000002</v>
      </c>
      <c r="K298" t="s">
        <v>95</v>
      </c>
      <c r="L298" t="s">
        <v>87</v>
      </c>
      <c r="M298" t="s">
        <v>88</v>
      </c>
      <c r="N298" t="s">
        <v>86</v>
      </c>
      <c r="P298" t="s">
        <v>29</v>
      </c>
      <c r="Q298" t="s">
        <v>29</v>
      </c>
      <c r="R298" t="s">
        <v>89</v>
      </c>
    </row>
    <row r="299" spans="1:18" x14ac:dyDescent="0.25">
      <c r="A299" t="str">
        <f>"10001"</f>
        <v>10001</v>
      </c>
      <c r="B299" t="str">
        <f>"01325"</f>
        <v>01325</v>
      </c>
      <c r="C299" t="str">
        <f>"1100"</f>
        <v>1100</v>
      </c>
      <c r="D299" t="str">
        <f>"01325"</f>
        <v>01325</v>
      </c>
      <c r="E299" t="s">
        <v>20</v>
      </c>
      <c r="F299" t="s">
        <v>96</v>
      </c>
      <c r="G299" t="str">
        <f>""</f>
        <v/>
      </c>
      <c r="H299" t="str">
        <f>" 00"</f>
        <v xml:space="preserve"> 00</v>
      </c>
      <c r="I299">
        <v>0.01</v>
      </c>
      <c r="J299">
        <v>9999999.9900000002</v>
      </c>
      <c r="K299" t="s">
        <v>86</v>
      </c>
      <c r="L299" t="s">
        <v>87</v>
      </c>
      <c r="M299" t="s">
        <v>88</v>
      </c>
      <c r="P299" t="s">
        <v>29</v>
      </c>
      <c r="Q299" t="s">
        <v>29</v>
      </c>
      <c r="R299" t="s">
        <v>89</v>
      </c>
    </row>
    <row r="300" spans="1:18" x14ac:dyDescent="0.25">
      <c r="A300" t="str">
        <f>"10001"</f>
        <v>10001</v>
      </c>
      <c r="B300" t="str">
        <f>"01330"</f>
        <v>01330</v>
      </c>
      <c r="C300" t="str">
        <f>"1100"</f>
        <v>1100</v>
      </c>
      <c r="D300" t="str">
        <f>"01330"</f>
        <v>01330</v>
      </c>
      <c r="E300" t="s">
        <v>20</v>
      </c>
      <c r="F300" t="s">
        <v>97</v>
      </c>
      <c r="G300" t="str">
        <f>""</f>
        <v/>
      </c>
      <c r="H300" t="str">
        <f>" 00"</f>
        <v xml:space="preserve"> 00</v>
      </c>
      <c r="I300">
        <v>0.01</v>
      </c>
      <c r="J300">
        <v>9999999.9900000002</v>
      </c>
      <c r="K300" t="s">
        <v>98</v>
      </c>
      <c r="L300" t="s">
        <v>86</v>
      </c>
      <c r="M300" t="s">
        <v>87</v>
      </c>
      <c r="N300" t="s">
        <v>88</v>
      </c>
      <c r="P300" t="s">
        <v>29</v>
      </c>
      <c r="Q300" t="s">
        <v>29</v>
      </c>
      <c r="R300" t="s">
        <v>89</v>
      </c>
    </row>
    <row r="301" spans="1:18" x14ac:dyDescent="0.25">
      <c r="A301" t="str">
        <f>"10001"</f>
        <v>10001</v>
      </c>
      <c r="B301" t="str">
        <f>"01341"</f>
        <v>01341</v>
      </c>
      <c r="C301" t="str">
        <f>"1100"</f>
        <v>1100</v>
      </c>
      <c r="D301" t="str">
        <f>"01341"</f>
        <v>01341</v>
      </c>
      <c r="E301" t="s">
        <v>20</v>
      </c>
      <c r="F301" t="s">
        <v>99</v>
      </c>
      <c r="G301" t="str">
        <f>""</f>
        <v/>
      </c>
      <c r="H301" t="str">
        <f>" 00"</f>
        <v xml:space="preserve"> 00</v>
      </c>
      <c r="I301">
        <v>0.01</v>
      </c>
      <c r="J301">
        <v>9999999.9900000002</v>
      </c>
      <c r="K301" t="s">
        <v>86</v>
      </c>
      <c r="L301" t="s">
        <v>87</v>
      </c>
      <c r="M301" t="s">
        <v>88</v>
      </c>
      <c r="P301" t="s">
        <v>29</v>
      </c>
      <c r="Q301" t="s">
        <v>29</v>
      </c>
      <c r="R301" t="s">
        <v>89</v>
      </c>
    </row>
    <row r="302" spans="1:18" x14ac:dyDescent="0.25">
      <c r="A302" t="str">
        <f>"10001"</f>
        <v>10001</v>
      </c>
      <c r="B302" t="str">
        <f>"01370"</f>
        <v>01370</v>
      </c>
      <c r="C302" t="str">
        <f>"1100"</f>
        <v>1100</v>
      </c>
      <c r="D302" t="str">
        <f>"01370"</f>
        <v>01370</v>
      </c>
      <c r="E302" t="s">
        <v>20</v>
      </c>
      <c r="F302" t="s">
        <v>100</v>
      </c>
      <c r="G302" t="str">
        <f>""</f>
        <v/>
      </c>
      <c r="H302" t="str">
        <f>" 00"</f>
        <v xml:space="preserve"> 00</v>
      </c>
      <c r="I302">
        <v>0.01</v>
      </c>
      <c r="J302">
        <v>9999999.9900000002</v>
      </c>
      <c r="K302" t="s">
        <v>56</v>
      </c>
      <c r="L302" t="s">
        <v>101</v>
      </c>
      <c r="M302" t="s">
        <v>57</v>
      </c>
      <c r="N302" t="s">
        <v>58</v>
      </c>
      <c r="P302" t="s">
        <v>29</v>
      </c>
      <c r="Q302" t="s">
        <v>29</v>
      </c>
      <c r="R302" t="s">
        <v>101</v>
      </c>
    </row>
    <row r="303" spans="1:18" x14ac:dyDescent="0.25">
      <c r="A303" t="str">
        <f>"10001"</f>
        <v>10001</v>
      </c>
      <c r="B303" t="str">
        <f>"01400"</f>
        <v>01400</v>
      </c>
      <c r="C303" t="str">
        <f>"1300"</f>
        <v>1300</v>
      </c>
      <c r="D303" t="str">
        <f>"01400"</f>
        <v>01400</v>
      </c>
      <c r="E303" t="s">
        <v>20</v>
      </c>
      <c r="F303" t="s">
        <v>110</v>
      </c>
      <c r="G303" t="str">
        <f>""</f>
        <v/>
      </c>
      <c r="H303" t="str">
        <f>" 00"</f>
        <v xml:space="preserve"> 00</v>
      </c>
      <c r="I303">
        <v>0.01</v>
      </c>
      <c r="J303">
        <v>9999999.9900000002</v>
      </c>
      <c r="K303" t="s">
        <v>56</v>
      </c>
      <c r="L303" t="s">
        <v>57</v>
      </c>
      <c r="M303" t="s">
        <v>58</v>
      </c>
      <c r="P303" t="s">
        <v>29</v>
      </c>
      <c r="Q303" t="s">
        <v>29</v>
      </c>
      <c r="R303" t="s">
        <v>59</v>
      </c>
    </row>
    <row r="304" spans="1:18" x14ac:dyDescent="0.25">
      <c r="A304" t="str">
        <f>"10001"</f>
        <v>10001</v>
      </c>
      <c r="B304" t="str">
        <f>"01405"</f>
        <v>01405</v>
      </c>
      <c r="C304" t="str">
        <f>"1300"</f>
        <v>1300</v>
      </c>
      <c r="D304" t="str">
        <f>"01405"</f>
        <v>01405</v>
      </c>
      <c r="E304" t="s">
        <v>20</v>
      </c>
      <c r="F304" t="s">
        <v>111</v>
      </c>
      <c r="G304" t="str">
        <f>""</f>
        <v/>
      </c>
      <c r="H304" t="str">
        <f>" 10"</f>
        <v xml:space="preserve"> 10</v>
      </c>
      <c r="I304">
        <v>0.01</v>
      </c>
      <c r="J304">
        <v>500</v>
      </c>
      <c r="K304" t="s">
        <v>112</v>
      </c>
      <c r="P304" t="s">
        <v>29</v>
      </c>
      <c r="Q304" t="s">
        <v>29</v>
      </c>
      <c r="R304" t="s">
        <v>112</v>
      </c>
    </row>
    <row r="305" spans="1:18" x14ac:dyDescent="0.25">
      <c r="A305" t="str">
        <f>"10001"</f>
        <v>10001</v>
      </c>
      <c r="B305" t="str">
        <f>"01405"</f>
        <v>01405</v>
      </c>
      <c r="C305" t="str">
        <f>"1300"</f>
        <v>1300</v>
      </c>
      <c r="D305" t="str">
        <f>"01405"</f>
        <v>01405</v>
      </c>
      <c r="E305" t="s">
        <v>20</v>
      </c>
      <c r="F305" t="s">
        <v>111</v>
      </c>
      <c r="G305" t="str">
        <f>""</f>
        <v/>
      </c>
      <c r="H305" t="str">
        <f>" 20"</f>
        <v xml:space="preserve"> 20</v>
      </c>
      <c r="I305">
        <v>500.01</v>
      </c>
      <c r="J305">
        <v>9999999.9900000002</v>
      </c>
      <c r="K305" t="s">
        <v>112</v>
      </c>
      <c r="P305" t="s">
        <v>29</v>
      </c>
      <c r="Q305" t="s">
        <v>29</v>
      </c>
      <c r="R305" t="s">
        <v>112</v>
      </c>
    </row>
    <row r="306" spans="1:18" x14ac:dyDescent="0.25">
      <c r="A306" t="str">
        <f>"10001"</f>
        <v>10001</v>
      </c>
      <c r="B306" t="str">
        <f>"01410"</f>
        <v>01410</v>
      </c>
      <c r="C306" t="str">
        <f>"1300"</f>
        <v>1300</v>
      </c>
      <c r="D306" t="str">
        <f>"01410"</f>
        <v>01410</v>
      </c>
      <c r="E306" t="s">
        <v>20</v>
      </c>
      <c r="F306" t="s">
        <v>113</v>
      </c>
      <c r="G306" t="str">
        <f>""</f>
        <v/>
      </c>
      <c r="H306" t="str">
        <f>" 00"</f>
        <v xml:space="preserve"> 00</v>
      </c>
      <c r="I306">
        <v>0.01</v>
      </c>
      <c r="J306">
        <v>9999999.9900000002</v>
      </c>
      <c r="K306" t="s">
        <v>56</v>
      </c>
      <c r="L306" t="s">
        <v>57</v>
      </c>
      <c r="M306" t="s">
        <v>58</v>
      </c>
      <c r="P306" t="s">
        <v>29</v>
      </c>
      <c r="Q306" t="s">
        <v>29</v>
      </c>
      <c r="R306" t="s">
        <v>59</v>
      </c>
    </row>
    <row r="307" spans="1:18" x14ac:dyDescent="0.25">
      <c r="A307" t="str">
        <f>"10001"</f>
        <v>10001</v>
      </c>
      <c r="B307" t="str">
        <f>"01420"</f>
        <v>01420</v>
      </c>
      <c r="C307" t="str">
        <f>"1300"</f>
        <v>1300</v>
      </c>
      <c r="D307" t="str">
        <f>"01420"</f>
        <v>01420</v>
      </c>
      <c r="E307" t="s">
        <v>20</v>
      </c>
      <c r="F307" t="s">
        <v>114</v>
      </c>
      <c r="G307" t="str">
        <f>""</f>
        <v/>
      </c>
      <c r="H307" t="str">
        <f>" 00"</f>
        <v xml:space="preserve"> 00</v>
      </c>
      <c r="I307">
        <v>0.01</v>
      </c>
      <c r="J307">
        <v>9999999.9900000002</v>
      </c>
      <c r="K307" t="s">
        <v>56</v>
      </c>
      <c r="L307" t="s">
        <v>57</v>
      </c>
      <c r="M307" t="s">
        <v>58</v>
      </c>
      <c r="P307" t="s">
        <v>29</v>
      </c>
      <c r="Q307" t="s">
        <v>29</v>
      </c>
      <c r="R307" t="s">
        <v>59</v>
      </c>
    </row>
    <row r="308" spans="1:18" x14ac:dyDescent="0.25">
      <c r="A308" t="str">
        <f>"10001"</f>
        <v>10001</v>
      </c>
      <c r="B308" t="str">
        <f>"01430"</f>
        <v>01430</v>
      </c>
      <c r="C308" t="str">
        <f>"1300"</f>
        <v>1300</v>
      </c>
      <c r="D308" t="str">
        <f>"01430"</f>
        <v>01430</v>
      </c>
      <c r="E308" t="s">
        <v>20</v>
      </c>
      <c r="F308" t="s">
        <v>115</v>
      </c>
      <c r="G308" t="str">
        <f>""</f>
        <v/>
      </c>
      <c r="H308" t="str">
        <f>" 00"</f>
        <v xml:space="preserve"> 00</v>
      </c>
      <c r="I308">
        <v>0.01</v>
      </c>
      <c r="J308">
        <v>9999999.9900000002</v>
      </c>
      <c r="K308" t="s">
        <v>56</v>
      </c>
      <c r="L308" t="s">
        <v>57</v>
      </c>
      <c r="M308" t="s">
        <v>58</v>
      </c>
      <c r="P308" t="s">
        <v>29</v>
      </c>
      <c r="Q308" t="s">
        <v>29</v>
      </c>
      <c r="R308" t="s">
        <v>59</v>
      </c>
    </row>
    <row r="309" spans="1:18" x14ac:dyDescent="0.25">
      <c r="A309" t="str">
        <f>"10001"</f>
        <v>10001</v>
      </c>
      <c r="B309" t="str">
        <f>"01440"</f>
        <v>01440</v>
      </c>
      <c r="C309" t="str">
        <f>"1300"</f>
        <v>1300</v>
      </c>
      <c r="D309" t="str">
        <f>"01440"</f>
        <v>01440</v>
      </c>
      <c r="E309" t="s">
        <v>20</v>
      </c>
      <c r="F309" t="s">
        <v>116</v>
      </c>
      <c r="G309" t="str">
        <f>""</f>
        <v/>
      </c>
      <c r="H309" t="str">
        <f>" 00"</f>
        <v xml:space="preserve"> 00</v>
      </c>
      <c r="I309">
        <v>0.01</v>
      </c>
      <c r="J309">
        <v>9999999.9900000002</v>
      </c>
      <c r="K309" t="s">
        <v>117</v>
      </c>
      <c r="L309" t="s">
        <v>56</v>
      </c>
      <c r="M309" t="s">
        <v>57</v>
      </c>
      <c r="N309" t="s">
        <v>58</v>
      </c>
      <c r="P309" t="s">
        <v>29</v>
      </c>
      <c r="Q309" t="s">
        <v>29</v>
      </c>
      <c r="R309" t="s">
        <v>59</v>
      </c>
    </row>
    <row r="310" spans="1:18" x14ac:dyDescent="0.25">
      <c r="A310" t="str">
        <f>"10001"</f>
        <v>10001</v>
      </c>
      <c r="B310" t="str">
        <f>"01441"</f>
        <v>01441</v>
      </c>
      <c r="C310" t="str">
        <f>"1300"</f>
        <v>1300</v>
      </c>
      <c r="D310" t="str">
        <f>"01441"</f>
        <v>01441</v>
      </c>
      <c r="E310" t="s">
        <v>20</v>
      </c>
      <c r="F310" t="s">
        <v>118</v>
      </c>
      <c r="G310" t="str">
        <f>""</f>
        <v/>
      </c>
      <c r="H310" t="str">
        <f>" 00"</f>
        <v xml:space="preserve"> 00</v>
      </c>
      <c r="I310">
        <v>0.01</v>
      </c>
      <c r="J310">
        <v>9999999.9900000002</v>
      </c>
      <c r="K310" t="s">
        <v>117</v>
      </c>
      <c r="L310" t="s">
        <v>56</v>
      </c>
      <c r="M310" t="s">
        <v>57</v>
      </c>
      <c r="N310" t="s">
        <v>58</v>
      </c>
      <c r="P310" t="s">
        <v>29</v>
      </c>
      <c r="Q310" t="s">
        <v>29</v>
      </c>
      <c r="R310" t="s">
        <v>59</v>
      </c>
    </row>
    <row r="311" spans="1:18" x14ac:dyDescent="0.25">
      <c r="A311" t="str">
        <f>"10001"</f>
        <v>10001</v>
      </c>
      <c r="B311" t="str">
        <f>"01450"</f>
        <v>01450</v>
      </c>
      <c r="C311" t="str">
        <f>"1300"</f>
        <v>1300</v>
      </c>
      <c r="D311" t="str">
        <f>"01450"</f>
        <v>01450</v>
      </c>
      <c r="E311" t="s">
        <v>20</v>
      </c>
      <c r="F311" t="s">
        <v>119</v>
      </c>
      <c r="G311" t="str">
        <f>""</f>
        <v/>
      </c>
      <c r="H311" t="str">
        <f>" 00"</f>
        <v xml:space="preserve"> 00</v>
      </c>
      <c r="I311">
        <v>0.01</v>
      </c>
      <c r="J311">
        <v>9999999.9900000002</v>
      </c>
      <c r="K311" t="s">
        <v>56</v>
      </c>
      <c r="L311" t="s">
        <v>57</v>
      </c>
      <c r="M311" t="s">
        <v>58</v>
      </c>
      <c r="P311" t="s">
        <v>29</v>
      </c>
      <c r="Q311" t="s">
        <v>29</v>
      </c>
      <c r="R311" t="s">
        <v>59</v>
      </c>
    </row>
    <row r="312" spans="1:18" x14ac:dyDescent="0.25">
      <c r="A312" t="str">
        <f>"10001"</f>
        <v>10001</v>
      </c>
      <c r="B312" t="str">
        <f>"01460"</f>
        <v>01460</v>
      </c>
      <c r="C312" t="str">
        <f>"1300"</f>
        <v>1300</v>
      </c>
      <c r="D312" t="str">
        <f>"01460"</f>
        <v>01460</v>
      </c>
      <c r="E312" t="s">
        <v>20</v>
      </c>
      <c r="F312" t="s">
        <v>120</v>
      </c>
      <c r="G312" t="str">
        <f>""</f>
        <v/>
      </c>
      <c r="H312" t="str">
        <f>" 00"</f>
        <v xml:space="preserve"> 00</v>
      </c>
      <c r="I312">
        <v>0.01</v>
      </c>
      <c r="J312">
        <v>9999999.9900000002</v>
      </c>
      <c r="K312" t="s">
        <v>56</v>
      </c>
      <c r="L312" t="s">
        <v>57</v>
      </c>
      <c r="M312" t="s">
        <v>58</v>
      </c>
      <c r="P312" t="s">
        <v>29</v>
      </c>
      <c r="Q312" t="s">
        <v>29</v>
      </c>
      <c r="R312" t="s">
        <v>59</v>
      </c>
    </row>
    <row r="313" spans="1:18" x14ac:dyDescent="0.25">
      <c r="A313" t="str">
        <f>"10001"</f>
        <v>10001</v>
      </c>
      <c r="B313" t="str">
        <f>"01480"</f>
        <v>01480</v>
      </c>
      <c r="C313" t="str">
        <f>"1300"</f>
        <v>1300</v>
      </c>
      <c r="D313" t="str">
        <f>"01480"</f>
        <v>01480</v>
      </c>
      <c r="E313" t="s">
        <v>20</v>
      </c>
      <c r="F313" t="s">
        <v>121</v>
      </c>
      <c r="G313" t="str">
        <f>""</f>
        <v/>
      </c>
      <c r="H313" t="str">
        <f>" 00"</f>
        <v xml:space="preserve"> 00</v>
      </c>
      <c r="I313">
        <v>0.01</v>
      </c>
      <c r="J313">
        <v>9999999.9900000002</v>
      </c>
      <c r="K313" t="s">
        <v>122</v>
      </c>
      <c r="L313" t="s">
        <v>56</v>
      </c>
      <c r="M313" t="s">
        <v>57</v>
      </c>
      <c r="N313" t="s">
        <v>58</v>
      </c>
      <c r="P313" t="s">
        <v>29</v>
      </c>
      <c r="Q313" t="s">
        <v>29</v>
      </c>
      <c r="R313" t="s">
        <v>122</v>
      </c>
    </row>
    <row r="314" spans="1:18" x14ac:dyDescent="0.25">
      <c r="A314" t="str">
        <f>"10001"</f>
        <v>10001</v>
      </c>
      <c r="B314" t="str">
        <f>"01500"</f>
        <v>01500</v>
      </c>
      <c r="C314" t="str">
        <f>"1100"</f>
        <v>1100</v>
      </c>
      <c r="D314" t="str">
        <f>"01500"</f>
        <v>01500</v>
      </c>
      <c r="E314" t="s">
        <v>20</v>
      </c>
      <c r="F314" t="s">
        <v>123</v>
      </c>
      <c r="G314" t="str">
        <f>""</f>
        <v/>
      </c>
      <c r="H314" t="str">
        <f>" 00"</f>
        <v xml:space="preserve"> 00</v>
      </c>
      <c r="I314">
        <v>0.01</v>
      </c>
      <c r="J314">
        <v>9999999.9900000002</v>
      </c>
      <c r="K314" t="s">
        <v>56</v>
      </c>
      <c r="L314" t="s">
        <v>57</v>
      </c>
      <c r="M314" t="s">
        <v>58</v>
      </c>
      <c r="P314" t="s">
        <v>29</v>
      </c>
      <c r="Q314" t="s">
        <v>29</v>
      </c>
      <c r="R314" t="s">
        <v>59</v>
      </c>
    </row>
    <row r="315" spans="1:18" x14ac:dyDescent="0.25">
      <c r="A315" t="str">
        <f>"10001"</f>
        <v>10001</v>
      </c>
      <c r="B315" t="str">
        <f>"01505"</f>
        <v>01505</v>
      </c>
      <c r="C315" t="str">
        <f>"1300"</f>
        <v>1300</v>
      </c>
      <c r="D315" t="str">
        <f>"01505"</f>
        <v>01505</v>
      </c>
      <c r="E315" t="s">
        <v>20</v>
      </c>
      <c r="F315" t="s">
        <v>124</v>
      </c>
      <c r="G315" t="str">
        <f>""</f>
        <v/>
      </c>
      <c r="H315" t="str">
        <f>" 00"</f>
        <v xml:space="preserve"> 00</v>
      </c>
      <c r="I315">
        <v>0.01</v>
      </c>
      <c r="J315">
        <v>9999999.9900000002</v>
      </c>
      <c r="K315" t="s">
        <v>56</v>
      </c>
      <c r="L315" t="s">
        <v>57</v>
      </c>
      <c r="M315" t="s">
        <v>58</v>
      </c>
      <c r="P315" t="s">
        <v>29</v>
      </c>
      <c r="Q315" t="s">
        <v>29</v>
      </c>
      <c r="R315" t="s">
        <v>59</v>
      </c>
    </row>
    <row r="316" spans="1:18" x14ac:dyDescent="0.25">
      <c r="A316" t="str">
        <f>"10001"</f>
        <v>10001</v>
      </c>
      <c r="B316" t="str">
        <f>"01520"</f>
        <v>01520</v>
      </c>
      <c r="C316" t="str">
        <f>"1100"</f>
        <v>1100</v>
      </c>
      <c r="D316" t="str">
        <f>"01520"</f>
        <v>01520</v>
      </c>
      <c r="E316" t="s">
        <v>20</v>
      </c>
      <c r="F316" t="s">
        <v>125</v>
      </c>
      <c r="G316" t="str">
        <f>""</f>
        <v/>
      </c>
      <c r="H316" t="str">
        <f>" 00"</f>
        <v xml:space="preserve"> 00</v>
      </c>
      <c r="I316">
        <v>0.01</v>
      </c>
      <c r="J316">
        <v>9999999.9900000002</v>
      </c>
      <c r="K316" t="s">
        <v>117</v>
      </c>
      <c r="L316" t="s">
        <v>56</v>
      </c>
      <c r="M316" t="s">
        <v>57</v>
      </c>
      <c r="N316" t="s">
        <v>58</v>
      </c>
      <c r="P316" t="s">
        <v>29</v>
      </c>
      <c r="Q316" t="s">
        <v>29</v>
      </c>
      <c r="R316" t="s">
        <v>59</v>
      </c>
    </row>
    <row r="317" spans="1:18" x14ac:dyDescent="0.25">
      <c r="A317" t="str">
        <f>"10001"</f>
        <v>10001</v>
      </c>
      <c r="B317" t="str">
        <f>"01545"</f>
        <v>01545</v>
      </c>
      <c r="C317" t="str">
        <f>"1100"</f>
        <v>1100</v>
      </c>
      <c r="D317" t="str">
        <f>"01545"</f>
        <v>01545</v>
      </c>
      <c r="E317" t="s">
        <v>20</v>
      </c>
      <c r="F317" t="s">
        <v>126</v>
      </c>
      <c r="G317" t="str">
        <f>""</f>
        <v/>
      </c>
      <c r="H317" t="str">
        <f>" 00"</f>
        <v xml:space="preserve"> 00</v>
      </c>
      <c r="I317">
        <v>0.01</v>
      </c>
      <c r="J317">
        <v>9999999.9900000002</v>
      </c>
      <c r="K317" t="s">
        <v>56</v>
      </c>
      <c r="L317" t="s">
        <v>57</v>
      </c>
      <c r="M317" t="s">
        <v>58</v>
      </c>
      <c r="P317" t="s">
        <v>29</v>
      </c>
      <c r="Q317" t="s">
        <v>29</v>
      </c>
      <c r="R317" t="s">
        <v>59</v>
      </c>
    </row>
    <row r="318" spans="1:18" x14ac:dyDescent="0.25">
      <c r="A318" t="str">
        <f>"10001"</f>
        <v>10001</v>
      </c>
      <c r="B318" t="str">
        <f>"01550"</f>
        <v>01550</v>
      </c>
      <c r="C318" t="str">
        <f>"1100"</f>
        <v>1100</v>
      </c>
      <c r="D318" t="str">
        <f>"01550"</f>
        <v>01550</v>
      </c>
      <c r="E318" t="s">
        <v>20</v>
      </c>
      <c r="F318" t="s">
        <v>127</v>
      </c>
      <c r="G318" t="str">
        <f>""</f>
        <v/>
      </c>
      <c r="H318" t="str">
        <f>" 00"</f>
        <v xml:space="preserve"> 00</v>
      </c>
      <c r="I318">
        <v>0.01</v>
      </c>
      <c r="J318">
        <v>9999999.9900000002</v>
      </c>
      <c r="K318" t="s">
        <v>56</v>
      </c>
      <c r="L318" t="s">
        <v>57</v>
      </c>
      <c r="M318" t="s">
        <v>58</v>
      </c>
      <c r="P318" t="s">
        <v>29</v>
      </c>
      <c r="Q318" t="s">
        <v>29</v>
      </c>
      <c r="R318" t="s">
        <v>59</v>
      </c>
    </row>
    <row r="319" spans="1:18" x14ac:dyDescent="0.25">
      <c r="A319" t="str">
        <f>"10001"</f>
        <v>10001</v>
      </c>
      <c r="B319" t="str">
        <f>"01560"</f>
        <v>01560</v>
      </c>
      <c r="C319" t="str">
        <f>"1100"</f>
        <v>1100</v>
      </c>
      <c r="D319" t="str">
        <f>"01560"</f>
        <v>01560</v>
      </c>
      <c r="E319" t="s">
        <v>20</v>
      </c>
      <c r="F319" t="s">
        <v>128</v>
      </c>
      <c r="G319" t="str">
        <f>""</f>
        <v/>
      </c>
      <c r="H319" t="str">
        <f>" 00"</f>
        <v xml:space="preserve"> 00</v>
      </c>
      <c r="I319">
        <v>0.01</v>
      </c>
      <c r="J319">
        <v>9999999.9900000002</v>
      </c>
      <c r="K319" t="s">
        <v>56</v>
      </c>
      <c r="L319" t="s">
        <v>57</v>
      </c>
      <c r="M319" t="s">
        <v>58</v>
      </c>
      <c r="P319" t="s">
        <v>29</v>
      </c>
      <c r="Q319" t="s">
        <v>29</v>
      </c>
      <c r="R319" t="s">
        <v>59</v>
      </c>
    </row>
    <row r="320" spans="1:18" x14ac:dyDescent="0.25">
      <c r="A320" t="str">
        <f>"10001"</f>
        <v>10001</v>
      </c>
      <c r="B320" t="str">
        <f>"01570"</f>
        <v>01570</v>
      </c>
      <c r="C320" t="str">
        <f>"1100"</f>
        <v>1100</v>
      </c>
      <c r="D320" t="str">
        <f>"01570"</f>
        <v>01570</v>
      </c>
      <c r="E320" t="s">
        <v>20</v>
      </c>
      <c r="F320" t="s">
        <v>129</v>
      </c>
      <c r="G320" t="str">
        <f>""</f>
        <v/>
      </c>
      <c r="H320" t="str">
        <f>" 00"</f>
        <v xml:space="preserve"> 00</v>
      </c>
      <c r="I320">
        <v>0.01</v>
      </c>
      <c r="J320">
        <v>9999999.9900000002</v>
      </c>
      <c r="K320" t="s">
        <v>56</v>
      </c>
      <c r="L320" t="s">
        <v>57</v>
      </c>
      <c r="M320" t="s">
        <v>58</v>
      </c>
      <c r="P320" t="s">
        <v>29</v>
      </c>
      <c r="Q320" t="s">
        <v>29</v>
      </c>
      <c r="R320" t="s">
        <v>59</v>
      </c>
    </row>
    <row r="321" spans="1:18" x14ac:dyDescent="0.25">
      <c r="A321" t="str">
        <f>"10001"</f>
        <v>10001</v>
      </c>
      <c r="B321" t="str">
        <f>"01580"</f>
        <v>01580</v>
      </c>
      <c r="C321" t="str">
        <f>"1100"</f>
        <v>1100</v>
      </c>
      <c r="D321" t="str">
        <f>"01580"</f>
        <v>01580</v>
      </c>
      <c r="E321" t="s">
        <v>20</v>
      </c>
      <c r="F321" t="s">
        <v>130</v>
      </c>
      <c r="G321" t="str">
        <f>""</f>
        <v/>
      </c>
      <c r="H321" t="str">
        <f>" 00"</f>
        <v xml:space="preserve"> 00</v>
      </c>
      <c r="I321">
        <v>0.01</v>
      </c>
      <c r="J321">
        <v>9999999.9900000002</v>
      </c>
      <c r="K321" t="s">
        <v>56</v>
      </c>
      <c r="L321" t="s">
        <v>57</v>
      </c>
      <c r="M321" t="s">
        <v>58</v>
      </c>
      <c r="P321" t="s">
        <v>29</v>
      </c>
      <c r="Q321" t="s">
        <v>29</v>
      </c>
      <c r="R321" t="s">
        <v>59</v>
      </c>
    </row>
    <row r="322" spans="1:18" x14ac:dyDescent="0.25">
      <c r="A322" t="str">
        <f>"10001"</f>
        <v>10001</v>
      </c>
      <c r="B322" t="str">
        <f>"01600"</f>
        <v>01600</v>
      </c>
      <c r="C322" t="str">
        <f>"1100"</f>
        <v>1100</v>
      </c>
      <c r="D322" t="str">
        <f>"01600"</f>
        <v>01600</v>
      </c>
      <c r="E322" t="s">
        <v>20</v>
      </c>
      <c r="F322" t="s">
        <v>131</v>
      </c>
      <c r="G322" t="str">
        <f>""</f>
        <v/>
      </c>
      <c r="H322" t="str">
        <f>" 00"</f>
        <v xml:space="preserve"> 00</v>
      </c>
      <c r="I322">
        <v>0.01</v>
      </c>
      <c r="J322">
        <v>9999999.9900000002</v>
      </c>
      <c r="K322" t="s">
        <v>56</v>
      </c>
      <c r="L322" t="s">
        <v>57</v>
      </c>
      <c r="M322" t="s">
        <v>58</v>
      </c>
      <c r="P322" t="s">
        <v>29</v>
      </c>
      <c r="Q322" t="s">
        <v>29</v>
      </c>
      <c r="R322" t="s">
        <v>59</v>
      </c>
    </row>
    <row r="323" spans="1:18" x14ac:dyDescent="0.25">
      <c r="A323" t="str">
        <f>"10001"</f>
        <v>10001</v>
      </c>
      <c r="B323" t="str">
        <f>"01610"</f>
        <v>01610</v>
      </c>
      <c r="C323" t="str">
        <f>"1100"</f>
        <v>1100</v>
      </c>
      <c r="D323" t="str">
        <f>"01610"</f>
        <v>01610</v>
      </c>
      <c r="E323" t="s">
        <v>20</v>
      </c>
      <c r="F323" t="s">
        <v>132</v>
      </c>
      <c r="G323" t="str">
        <f>""</f>
        <v/>
      </c>
      <c r="H323" t="str">
        <f>" 00"</f>
        <v xml:space="preserve"> 00</v>
      </c>
      <c r="I323">
        <v>0.01</v>
      </c>
      <c r="J323">
        <v>9999999.9900000002</v>
      </c>
      <c r="K323" t="s">
        <v>56</v>
      </c>
      <c r="L323" t="s">
        <v>57</v>
      </c>
      <c r="M323" t="s">
        <v>58</v>
      </c>
      <c r="P323" t="s">
        <v>29</v>
      </c>
      <c r="Q323" t="s">
        <v>29</v>
      </c>
      <c r="R323" t="s">
        <v>59</v>
      </c>
    </row>
    <row r="324" spans="1:18" x14ac:dyDescent="0.25">
      <c r="A324" t="str">
        <f>"10001"</f>
        <v>10001</v>
      </c>
      <c r="B324" t="str">
        <f>"01620"</f>
        <v>01620</v>
      </c>
      <c r="C324" t="str">
        <f>"1100"</f>
        <v>1100</v>
      </c>
      <c r="D324" t="str">
        <f>"01620"</f>
        <v>01620</v>
      </c>
      <c r="E324" t="s">
        <v>20</v>
      </c>
      <c r="F324" t="s">
        <v>133</v>
      </c>
      <c r="G324" t="str">
        <f>""</f>
        <v/>
      </c>
      <c r="H324" t="str">
        <f>" 00"</f>
        <v xml:space="preserve"> 00</v>
      </c>
      <c r="I324">
        <v>0.01</v>
      </c>
      <c r="J324">
        <v>9999999.9900000002</v>
      </c>
      <c r="K324" t="s">
        <v>56</v>
      </c>
      <c r="L324" t="s">
        <v>57</v>
      </c>
      <c r="M324" t="s">
        <v>58</v>
      </c>
      <c r="P324" t="s">
        <v>29</v>
      </c>
      <c r="Q324" t="s">
        <v>29</v>
      </c>
      <c r="R324" t="s">
        <v>134</v>
      </c>
    </row>
    <row r="325" spans="1:18" x14ac:dyDescent="0.25">
      <c r="A325" t="str">
        <f>"10001"</f>
        <v>10001</v>
      </c>
      <c r="B325" t="str">
        <f>"01630"</f>
        <v>01630</v>
      </c>
      <c r="C325" t="str">
        <f>"1100"</f>
        <v>1100</v>
      </c>
      <c r="D325" t="str">
        <f>"01630"</f>
        <v>01630</v>
      </c>
      <c r="E325" t="s">
        <v>20</v>
      </c>
      <c r="F325" t="s">
        <v>135</v>
      </c>
      <c r="G325" t="str">
        <f>""</f>
        <v/>
      </c>
      <c r="H325" t="str">
        <f>" 00"</f>
        <v xml:space="preserve"> 00</v>
      </c>
      <c r="I325">
        <v>0.01</v>
      </c>
      <c r="J325">
        <v>9999999.9900000002</v>
      </c>
      <c r="K325" t="s">
        <v>56</v>
      </c>
      <c r="L325" t="s">
        <v>57</v>
      </c>
      <c r="M325" t="s">
        <v>58</v>
      </c>
      <c r="P325" t="s">
        <v>29</v>
      </c>
      <c r="Q325" t="s">
        <v>29</v>
      </c>
      <c r="R325" t="s">
        <v>59</v>
      </c>
    </row>
    <row r="326" spans="1:18" x14ac:dyDescent="0.25">
      <c r="A326" t="str">
        <f>"10001"</f>
        <v>10001</v>
      </c>
      <c r="B326" t="str">
        <f>"01640"</f>
        <v>01640</v>
      </c>
      <c r="C326" t="str">
        <f>"1100"</f>
        <v>1100</v>
      </c>
      <c r="D326" t="str">
        <f>"01640"</f>
        <v>01640</v>
      </c>
      <c r="E326" t="s">
        <v>20</v>
      </c>
      <c r="F326" t="s">
        <v>136</v>
      </c>
      <c r="G326" t="str">
        <f>""</f>
        <v/>
      </c>
      <c r="H326" t="str">
        <f>" 00"</f>
        <v xml:space="preserve"> 00</v>
      </c>
      <c r="I326">
        <v>0.01</v>
      </c>
      <c r="J326">
        <v>9999999.9900000002</v>
      </c>
      <c r="K326" t="s">
        <v>56</v>
      </c>
      <c r="L326" t="s">
        <v>57</v>
      </c>
      <c r="M326" t="s">
        <v>58</v>
      </c>
      <c r="P326" t="s">
        <v>29</v>
      </c>
      <c r="Q326" t="s">
        <v>29</v>
      </c>
      <c r="R326" t="s">
        <v>59</v>
      </c>
    </row>
    <row r="327" spans="1:18" x14ac:dyDescent="0.25">
      <c r="A327" t="str">
        <f>"10001"</f>
        <v>10001</v>
      </c>
      <c r="B327" t="str">
        <f>"01645"</f>
        <v>01645</v>
      </c>
      <c r="C327" t="str">
        <f>"1100"</f>
        <v>1100</v>
      </c>
      <c r="D327" t="str">
        <f>"01645"</f>
        <v>01645</v>
      </c>
      <c r="E327" t="s">
        <v>20</v>
      </c>
      <c r="F327" t="s">
        <v>137</v>
      </c>
      <c r="G327" t="str">
        <f>""</f>
        <v/>
      </c>
      <c r="H327" t="str">
        <f>" 00"</f>
        <v xml:space="preserve"> 00</v>
      </c>
      <c r="I327">
        <v>0.01</v>
      </c>
      <c r="J327">
        <v>9999999.9900000002</v>
      </c>
      <c r="K327" t="s">
        <v>56</v>
      </c>
      <c r="L327" t="s">
        <v>57</v>
      </c>
      <c r="M327" t="s">
        <v>58</v>
      </c>
      <c r="P327" t="s">
        <v>29</v>
      </c>
      <c r="Q327" t="s">
        <v>29</v>
      </c>
      <c r="R327" t="s">
        <v>59</v>
      </c>
    </row>
    <row r="328" spans="1:18" x14ac:dyDescent="0.25">
      <c r="A328" t="str">
        <f>"10001"</f>
        <v>10001</v>
      </c>
      <c r="B328" t="str">
        <f>"03885"</f>
        <v>03885</v>
      </c>
      <c r="C328" t="str">
        <f>"1700"</f>
        <v>1700</v>
      </c>
      <c r="D328" t="str">
        <f>""</f>
        <v/>
      </c>
      <c r="E328" t="s">
        <v>20</v>
      </c>
      <c r="F328" t="s">
        <v>331</v>
      </c>
      <c r="G328" t="str">
        <f>""</f>
        <v/>
      </c>
      <c r="H328" t="str">
        <f>" 00"</f>
        <v xml:space="preserve"> 00</v>
      </c>
      <c r="I328">
        <v>0.01</v>
      </c>
      <c r="J328">
        <v>9999999.9900000002</v>
      </c>
      <c r="K328" t="s">
        <v>31</v>
      </c>
      <c r="L328" t="s">
        <v>217</v>
      </c>
      <c r="P328" t="s">
        <v>29</v>
      </c>
      <c r="Q328" t="s">
        <v>29</v>
      </c>
      <c r="R328" t="s">
        <v>233</v>
      </c>
    </row>
    <row r="329" spans="1:18" x14ac:dyDescent="0.25">
      <c r="A329" t="str">
        <f>"10001"</f>
        <v>10001</v>
      </c>
      <c r="B329" t="str">
        <f>"05150"</f>
        <v>05150</v>
      </c>
      <c r="C329" t="str">
        <f>"1700"</f>
        <v>1700</v>
      </c>
      <c r="D329" t="str">
        <f>"05150"</f>
        <v>05150</v>
      </c>
      <c r="E329" t="s">
        <v>20</v>
      </c>
      <c r="F329" t="s">
        <v>375</v>
      </c>
      <c r="G329" t="str">
        <f>""</f>
        <v/>
      </c>
      <c r="H329" t="str">
        <f>" 10"</f>
        <v xml:space="preserve"> 10</v>
      </c>
      <c r="I329">
        <v>0.01</v>
      </c>
      <c r="J329">
        <v>500</v>
      </c>
      <c r="K329" t="s">
        <v>376</v>
      </c>
      <c r="L329" t="s">
        <v>377</v>
      </c>
      <c r="P329" t="s">
        <v>29</v>
      </c>
      <c r="Q329" t="s">
        <v>29</v>
      </c>
      <c r="R329" t="s">
        <v>377</v>
      </c>
    </row>
    <row r="330" spans="1:18" x14ac:dyDescent="0.25">
      <c r="A330" t="str">
        <f>"10001"</f>
        <v>10001</v>
      </c>
      <c r="B330" t="str">
        <f>"05150"</f>
        <v>05150</v>
      </c>
      <c r="C330" t="str">
        <f>"1700"</f>
        <v>1700</v>
      </c>
      <c r="D330" t="str">
        <f>"05150"</f>
        <v>05150</v>
      </c>
      <c r="E330" t="s">
        <v>20</v>
      </c>
      <c r="F330" t="s">
        <v>375</v>
      </c>
      <c r="G330" t="str">
        <f>""</f>
        <v/>
      </c>
      <c r="H330" t="str">
        <f>" 20"</f>
        <v xml:space="preserve"> 20</v>
      </c>
      <c r="I330">
        <v>500.01</v>
      </c>
      <c r="J330">
        <v>9999999.9900000002</v>
      </c>
      <c r="K330" t="s">
        <v>376</v>
      </c>
      <c r="L330" t="s">
        <v>378</v>
      </c>
      <c r="P330" t="s">
        <v>29</v>
      </c>
      <c r="Q330" t="s">
        <v>29</v>
      </c>
      <c r="R330" t="s">
        <v>377</v>
      </c>
    </row>
    <row r="331" spans="1:18" x14ac:dyDescent="0.25">
      <c r="A331" t="str">
        <f>"10001"</f>
        <v>10001</v>
      </c>
      <c r="B331" t="str">
        <f>"06000"</f>
        <v>06000</v>
      </c>
      <c r="C331" t="str">
        <f>"1700"</f>
        <v>1700</v>
      </c>
      <c r="D331" t="str">
        <f>""</f>
        <v/>
      </c>
      <c r="E331" t="s">
        <v>20</v>
      </c>
      <c r="F331" t="s">
        <v>382</v>
      </c>
      <c r="G331" t="str">
        <f>""</f>
        <v/>
      </c>
      <c r="H331" t="str">
        <f>" 00"</f>
        <v xml:space="preserve"> 00</v>
      </c>
      <c r="I331">
        <v>0.01</v>
      </c>
      <c r="J331">
        <v>9999999.9900000002</v>
      </c>
      <c r="K331" t="s">
        <v>383</v>
      </c>
      <c r="L331" t="s">
        <v>384</v>
      </c>
      <c r="M331" t="s">
        <v>385</v>
      </c>
      <c r="P331" t="s">
        <v>29</v>
      </c>
      <c r="Q331" t="s">
        <v>29</v>
      </c>
      <c r="R331" t="s">
        <v>386</v>
      </c>
    </row>
    <row r="332" spans="1:18" x14ac:dyDescent="0.25">
      <c r="A332" t="str">
        <f>"10001"</f>
        <v>10001</v>
      </c>
      <c r="B332" t="str">
        <f>"06010"</f>
        <v>06010</v>
      </c>
      <c r="C332" t="str">
        <f>"1700"</f>
        <v>1700</v>
      </c>
      <c r="D332" t="str">
        <f>""</f>
        <v/>
      </c>
      <c r="E332" t="s">
        <v>20</v>
      </c>
      <c r="F332" t="s">
        <v>387</v>
      </c>
      <c r="G332" t="str">
        <f>""</f>
        <v/>
      </c>
      <c r="H332" t="str">
        <f>" 00"</f>
        <v xml:space="preserve"> 00</v>
      </c>
      <c r="I332">
        <v>0.01</v>
      </c>
      <c r="J332">
        <v>9999999.9900000002</v>
      </c>
      <c r="K332" t="s">
        <v>383</v>
      </c>
      <c r="L332" t="s">
        <v>384</v>
      </c>
      <c r="M332" t="s">
        <v>385</v>
      </c>
      <c r="P332" t="s">
        <v>29</v>
      </c>
      <c r="Q332" t="s">
        <v>29</v>
      </c>
      <c r="R332" t="s">
        <v>386</v>
      </c>
    </row>
    <row r="333" spans="1:18" x14ac:dyDescent="0.25">
      <c r="A333" t="str">
        <f>"10001"</f>
        <v>10001</v>
      </c>
      <c r="B333" t="str">
        <f>"06020"</f>
        <v>06020</v>
      </c>
      <c r="C333" t="str">
        <f>"1700"</f>
        <v>1700</v>
      </c>
      <c r="D333" t="str">
        <f>"06020"</f>
        <v>06020</v>
      </c>
      <c r="E333" t="s">
        <v>20</v>
      </c>
      <c r="F333" t="s">
        <v>388</v>
      </c>
      <c r="G333" t="str">
        <f>""</f>
        <v/>
      </c>
      <c r="H333" t="str">
        <f>" 10"</f>
        <v xml:space="preserve"> 10</v>
      </c>
      <c r="I333">
        <v>0.01</v>
      </c>
      <c r="J333">
        <v>500</v>
      </c>
      <c r="K333" t="s">
        <v>386</v>
      </c>
      <c r="L333" t="s">
        <v>384</v>
      </c>
      <c r="M333" t="s">
        <v>385</v>
      </c>
      <c r="N333" t="s">
        <v>389</v>
      </c>
      <c r="P333" t="s">
        <v>29</v>
      </c>
      <c r="Q333" t="s">
        <v>29</v>
      </c>
      <c r="R333" t="s">
        <v>386</v>
      </c>
    </row>
    <row r="334" spans="1:18" x14ac:dyDescent="0.25">
      <c r="A334" t="str">
        <f>"10001"</f>
        <v>10001</v>
      </c>
      <c r="B334" t="str">
        <f>"06020"</f>
        <v>06020</v>
      </c>
      <c r="C334" t="str">
        <f>"1700"</f>
        <v>1700</v>
      </c>
      <c r="D334" t="str">
        <f>"06020"</f>
        <v>06020</v>
      </c>
      <c r="E334" t="s">
        <v>20</v>
      </c>
      <c r="F334" t="s">
        <v>388</v>
      </c>
      <c r="G334" t="str">
        <f>""</f>
        <v/>
      </c>
      <c r="H334" t="str">
        <f>" 20"</f>
        <v xml:space="preserve"> 20</v>
      </c>
      <c r="I334">
        <v>500.01</v>
      </c>
      <c r="J334">
        <v>9999999.9900000002</v>
      </c>
      <c r="K334" t="s">
        <v>383</v>
      </c>
      <c r="L334" t="s">
        <v>384</v>
      </c>
      <c r="M334" t="s">
        <v>385</v>
      </c>
      <c r="N334" t="s">
        <v>390</v>
      </c>
      <c r="P334" t="s">
        <v>29</v>
      </c>
      <c r="Q334" t="s">
        <v>29</v>
      </c>
      <c r="R334" t="s">
        <v>386</v>
      </c>
    </row>
    <row r="335" spans="1:18" x14ac:dyDescent="0.25">
      <c r="A335" t="str">
        <f>"10001"</f>
        <v>10001</v>
      </c>
      <c r="B335" t="str">
        <f>"06025"</f>
        <v>06025</v>
      </c>
      <c r="C335" t="str">
        <f>"1700"</f>
        <v>1700</v>
      </c>
      <c r="D335" t="str">
        <f>"06025"</f>
        <v>06025</v>
      </c>
      <c r="E335" t="s">
        <v>20</v>
      </c>
      <c r="F335" t="s">
        <v>391</v>
      </c>
      <c r="G335" t="str">
        <f>""</f>
        <v/>
      </c>
      <c r="H335" t="str">
        <f>" 10"</f>
        <v xml:space="preserve"> 10</v>
      </c>
      <c r="I335">
        <v>0.01</v>
      </c>
      <c r="J335">
        <v>500</v>
      </c>
      <c r="K335" t="s">
        <v>386</v>
      </c>
      <c r="L335" t="s">
        <v>384</v>
      </c>
      <c r="M335" t="s">
        <v>385</v>
      </c>
      <c r="N335" t="s">
        <v>389</v>
      </c>
      <c r="P335" t="s">
        <v>29</v>
      </c>
      <c r="Q335" t="s">
        <v>29</v>
      </c>
      <c r="R335" t="s">
        <v>386</v>
      </c>
    </row>
    <row r="336" spans="1:18" x14ac:dyDescent="0.25">
      <c r="A336" t="str">
        <f>"10001"</f>
        <v>10001</v>
      </c>
      <c r="B336" t="str">
        <f>"06025"</f>
        <v>06025</v>
      </c>
      <c r="C336" t="str">
        <f>"1700"</f>
        <v>1700</v>
      </c>
      <c r="D336" t="str">
        <f>"06025"</f>
        <v>06025</v>
      </c>
      <c r="E336" t="s">
        <v>20</v>
      </c>
      <c r="F336" t="s">
        <v>391</v>
      </c>
      <c r="G336" t="str">
        <f>""</f>
        <v/>
      </c>
      <c r="H336" t="str">
        <f>" 20"</f>
        <v xml:space="preserve"> 20</v>
      </c>
      <c r="I336">
        <v>500.01</v>
      </c>
      <c r="J336">
        <v>9999999.9900000002</v>
      </c>
      <c r="K336" t="s">
        <v>383</v>
      </c>
      <c r="L336" t="s">
        <v>390</v>
      </c>
      <c r="M336" t="s">
        <v>384</v>
      </c>
      <c r="N336" t="s">
        <v>385</v>
      </c>
      <c r="P336" t="s">
        <v>29</v>
      </c>
      <c r="Q336" t="s">
        <v>29</v>
      </c>
      <c r="R336" t="s">
        <v>386</v>
      </c>
    </row>
    <row r="337" spans="1:18" x14ac:dyDescent="0.25">
      <c r="A337" t="str">
        <f>"10001"</f>
        <v>10001</v>
      </c>
      <c r="B337" t="str">
        <f>"06030"</f>
        <v>06030</v>
      </c>
      <c r="C337" t="str">
        <f>"1700"</f>
        <v>1700</v>
      </c>
      <c r="D337" t="str">
        <f>""</f>
        <v/>
      </c>
      <c r="E337" t="s">
        <v>20</v>
      </c>
      <c r="F337" t="s">
        <v>392</v>
      </c>
      <c r="G337" t="str">
        <f>""</f>
        <v/>
      </c>
      <c r="H337" t="str">
        <f>" 00"</f>
        <v xml:space="preserve"> 00</v>
      </c>
      <c r="I337">
        <v>0.01</v>
      </c>
      <c r="J337">
        <v>9999999.9900000002</v>
      </c>
      <c r="K337" t="s">
        <v>383</v>
      </c>
      <c r="L337" t="s">
        <v>384</v>
      </c>
      <c r="M337" t="s">
        <v>385</v>
      </c>
      <c r="P337" t="s">
        <v>29</v>
      </c>
      <c r="Q337" t="s">
        <v>29</v>
      </c>
      <c r="R337" t="s">
        <v>386</v>
      </c>
    </row>
    <row r="338" spans="1:18" x14ac:dyDescent="0.25">
      <c r="A338" t="str">
        <f>"10001"</f>
        <v>10001</v>
      </c>
      <c r="B338" t="str">
        <f>"06040"</f>
        <v>06040</v>
      </c>
      <c r="C338" t="str">
        <f>"1700"</f>
        <v>1700</v>
      </c>
      <c r="D338" t="str">
        <f>""</f>
        <v/>
      </c>
      <c r="E338" t="s">
        <v>20</v>
      </c>
      <c r="F338" t="s">
        <v>393</v>
      </c>
      <c r="G338" t="str">
        <f>""</f>
        <v/>
      </c>
      <c r="H338" t="str">
        <f>" 00"</f>
        <v xml:space="preserve"> 00</v>
      </c>
      <c r="I338">
        <v>0.01</v>
      </c>
      <c r="J338">
        <v>9999999.9900000002</v>
      </c>
      <c r="K338" t="s">
        <v>383</v>
      </c>
      <c r="L338" t="s">
        <v>384</v>
      </c>
      <c r="M338" t="s">
        <v>385</v>
      </c>
      <c r="P338" t="s">
        <v>29</v>
      </c>
      <c r="Q338" t="s">
        <v>29</v>
      </c>
      <c r="R338" t="s">
        <v>386</v>
      </c>
    </row>
    <row r="339" spans="1:18" x14ac:dyDescent="0.25">
      <c r="A339" t="str">
        <f>"10001"</f>
        <v>10001</v>
      </c>
      <c r="B339" t="str">
        <f>"06050"</f>
        <v>06050</v>
      </c>
      <c r="C339" t="str">
        <f>"1700"</f>
        <v>1700</v>
      </c>
      <c r="D339" t="str">
        <f>""</f>
        <v/>
      </c>
      <c r="E339" t="s">
        <v>20</v>
      </c>
      <c r="F339" t="s">
        <v>394</v>
      </c>
      <c r="G339" t="str">
        <f>""</f>
        <v/>
      </c>
      <c r="H339" t="str">
        <f>" 00"</f>
        <v xml:space="preserve"> 00</v>
      </c>
      <c r="I339">
        <v>0.01</v>
      </c>
      <c r="J339">
        <v>9999999.9900000002</v>
      </c>
      <c r="K339" t="s">
        <v>383</v>
      </c>
      <c r="L339" t="s">
        <v>384</v>
      </c>
      <c r="M339" t="s">
        <v>385</v>
      </c>
      <c r="P339" t="s">
        <v>29</v>
      </c>
      <c r="Q339" t="s">
        <v>29</v>
      </c>
      <c r="R339" t="s">
        <v>386</v>
      </c>
    </row>
    <row r="340" spans="1:18" x14ac:dyDescent="0.25">
      <c r="A340" t="str">
        <f>"10001"</f>
        <v>10001</v>
      </c>
      <c r="B340" t="str">
        <f>"06060"</f>
        <v>06060</v>
      </c>
      <c r="C340" t="str">
        <f>"1700"</f>
        <v>1700</v>
      </c>
      <c r="D340" t="str">
        <f>""</f>
        <v/>
      </c>
      <c r="E340" t="s">
        <v>20</v>
      </c>
      <c r="F340" t="s">
        <v>395</v>
      </c>
      <c r="G340" t="str">
        <f>""</f>
        <v/>
      </c>
      <c r="H340" t="str">
        <f>" 00"</f>
        <v xml:space="preserve"> 00</v>
      </c>
      <c r="I340">
        <v>0.01</v>
      </c>
      <c r="J340">
        <v>9999999.9900000002</v>
      </c>
      <c r="K340" t="s">
        <v>383</v>
      </c>
      <c r="L340" t="s">
        <v>384</v>
      </c>
      <c r="M340" t="s">
        <v>385</v>
      </c>
      <c r="P340" t="s">
        <v>29</v>
      </c>
      <c r="Q340" t="s">
        <v>29</v>
      </c>
      <c r="R340" t="s">
        <v>386</v>
      </c>
    </row>
    <row r="341" spans="1:18" x14ac:dyDescent="0.25">
      <c r="A341" t="str">
        <f>"10001"</f>
        <v>10001</v>
      </c>
      <c r="B341" t="str">
        <f>"06070"</f>
        <v>06070</v>
      </c>
      <c r="C341" t="str">
        <f>"1700"</f>
        <v>1700</v>
      </c>
      <c r="D341" t="str">
        <f>""</f>
        <v/>
      </c>
      <c r="E341" t="s">
        <v>20</v>
      </c>
      <c r="F341" t="s">
        <v>396</v>
      </c>
      <c r="G341" t="str">
        <f>""</f>
        <v/>
      </c>
      <c r="H341" t="str">
        <f>" 00"</f>
        <v xml:space="preserve"> 00</v>
      </c>
      <c r="I341">
        <v>0.01</v>
      </c>
      <c r="J341">
        <v>9999999.9900000002</v>
      </c>
      <c r="K341" t="s">
        <v>383</v>
      </c>
      <c r="L341" t="s">
        <v>384</v>
      </c>
      <c r="M341" t="s">
        <v>385</v>
      </c>
      <c r="P341" t="s">
        <v>29</v>
      </c>
      <c r="Q341" t="s">
        <v>29</v>
      </c>
      <c r="R341" t="s">
        <v>386</v>
      </c>
    </row>
    <row r="342" spans="1:18" x14ac:dyDescent="0.25">
      <c r="A342" t="str">
        <f>"10001"</f>
        <v>10001</v>
      </c>
      <c r="B342" t="str">
        <f>"06080"</f>
        <v>06080</v>
      </c>
      <c r="C342" t="str">
        <f>"1700"</f>
        <v>1700</v>
      </c>
      <c r="D342" t="str">
        <f>""</f>
        <v/>
      </c>
      <c r="E342" t="s">
        <v>20</v>
      </c>
      <c r="F342" t="s">
        <v>397</v>
      </c>
      <c r="G342" t="str">
        <f>""</f>
        <v/>
      </c>
      <c r="H342" t="str">
        <f>" 00"</f>
        <v xml:space="preserve"> 00</v>
      </c>
      <c r="I342">
        <v>0.01</v>
      </c>
      <c r="J342">
        <v>9999999.9900000002</v>
      </c>
      <c r="K342" t="s">
        <v>383</v>
      </c>
      <c r="L342" t="s">
        <v>384</v>
      </c>
      <c r="M342" t="s">
        <v>385</v>
      </c>
      <c r="P342" t="s">
        <v>29</v>
      </c>
      <c r="Q342" t="s">
        <v>29</v>
      </c>
      <c r="R342" t="s">
        <v>386</v>
      </c>
    </row>
    <row r="343" spans="1:18" x14ac:dyDescent="0.25">
      <c r="A343" t="str">
        <f>"10001"</f>
        <v>10001</v>
      </c>
      <c r="B343" t="str">
        <f>"06090"</f>
        <v>06090</v>
      </c>
      <c r="C343" t="str">
        <f>"1700"</f>
        <v>1700</v>
      </c>
      <c r="D343" t="str">
        <f>""</f>
        <v/>
      </c>
      <c r="E343" t="s">
        <v>20</v>
      </c>
      <c r="F343" t="s">
        <v>398</v>
      </c>
      <c r="G343" t="str">
        <f>""</f>
        <v/>
      </c>
      <c r="H343" t="str">
        <f>" 00"</f>
        <v xml:space="preserve"> 00</v>
      </c>
      <c r="I343">
        <v>0.01</v>
      </c>
      <c r="J343">
        <v>9999999.9900000002</v>
      </c>
      <c r="K343" t="s">
        <v>383</v>
      </c>
      <c r="L343" t="s">
        <v>384</v>
      </c>
      <c r="M343" t="s">
        <v>385</v>
      </c>
      <c r="P343" t="s">
        <v>29</v>
      </c>
      <c r="Q343" t="s">
        <v>29</v>
      </c>
      <c r="R343" t="s">
        <v>386</v>
      </c>
    </row>
    <row r="344" spans="1:18" x14ac:dyDescent="0.25">
      <c r="A344" t="str">
        <f>"10001"</f>
        <v>10001</v>
      </c>
      <c r="B344" t="str">
        <f>"06100"</f>
        <v>06100</v>
      </c>
      <c r="C344" t="str">
        <f>"1700"</f>
        <v>1700</v>
      </c>
      <c r="D344" t="str">
        <f>""</f>
        <v/>
      </c>
      <c r="E344" t="s">
        <v>20</v>
      </c>
      <c r="F344" t="s">
        <v>399</v>
      </c>
      <c r="G344" t="str">
        <f>""</f>
        <v/>
      </c>
      <c r="H344" t="str">
        <f>" 00"</f>
        <v xml:space="preserve"> 00</v>
      </c>
      <c r="I344">
        <v>0.01</v>
      </c>
      <c r="J344">
        <v>9999999.9900000002</v>
      </c>
      <c r="K344" t="s">
        <v>383</v>
      </c>
      <c r="L344" t="s">
        <v>384</v>
      </c>
      <c r="M344" t="s">
        <v>385</v>
      </c>
      <c r="P344" t="s">
        <v>29</v>
      </c>
      <c r="Q344" t="s">
        <v>29</v>
      </c>
      <c r="R344" t="s">
        <v>386</v>
      </c>
    </row>
    <row r="345" spans="1:18" x14ac:dyDescent="0.25">
      <c r="A345" t="str">
        <f>"10001"</f>
        <v>10001</v>
      </c>
      <c r="B345" t="str">
        <f>"06110"</f>
        <v>06110</v>
      </c>
      <c r="C345" t="str">
        <f>"1700"</f>
        <v>1700</v>
      </c>
      <c r="D345" t="str">
        <f>""</f>
        <v/>
      </c>
      <c r="E345" t="s">
        <v>20</v>
      </c>
      <c r="F345" t="s">
        <v>400</v>
      </c>
      <c r="G345" t="str">
        <f>""</f>
        <v/>
      </c>
      <c r="H345" t="str">
        <f>" 00"</f>
        <v xml:space="preserve"> 00</v>
      </c>
      <c r="I345">
        <v>0.01</v>
      </c>
      <c r="J345">
        <v>9999999.9900000002</v>
      </c>
      <c r="K345" t="s">
        <v>383</v>
      </c>
      <c r="L345" t="s">
        <v>384</v>
      </c>
      <c r="M345" t="s">
        <v>385</v>
      </c>
      <c r="P345" t="s">
        <v>29</v>
      </c>
      <c r="Q345" t="s">
        <v>29</v>
      </c>
      <c r="R345" t="s">
        <v>386</v>
      </c>
    </row>
    <row r="346" spans="1:18" x14ac:dyDescent="0.25">
      <c r="A346" t="str">
        <f>"10001"</f>
        <v>10001</v>
      </c>
      <c r="B346" t="str">
        <f>"06120"</f>
        <v>06120</v>
      </c>
      <c r="C346" t="str">
        <f>"1700"</f>
        <v>1700</v>
      </c>
      <c r="D346" t="str">
        <f>""</f>
        <v/>
      </c>
      <c r="E346" t="s">
        <v>20</v>
      </c>
      <c r="F346" t="s">
        <v>401</v>
      </c>
      <c r="G346" t="str">
        <f>""</f>
        <v/>
      </c>
      <c r="H346" t="str">
        <f>" 00"</f>
        <v xml:space="preserve"> 00</v>
      </c>
      <c r="I346">
        <v>0.01</v>
      </c>
      <c r="J346">
        <v>9999999.9900000002</v>
      </c>
      <c r="K346" t="s">
        <v>383</v>
      </c>
      <c r="L346" t="s">
        <v>384</v>
      </c>
      <c r="M346" t="s">
        <v>385</v>
      </c>
      <c r="P346" t="s">
        <v>29</v>
      </c>
      <c r="Q346" t="s">
        <v>29</v>
      </c>
      <c r="R346" t="s">
        <v>386</v>
      </c>
    </row>
    <row r="347" spans="1:18" x14ac:dyDescent="0.25">
      <c r="A347" t="str">
        <f>"10001"</f>
        <v>10001</v>
      </c>
      <c r="B347" t="str">
        <f>"06130"</f>
        <v>06130</v>
      </c>
      <c r="C347" t="str">
        <f>"1700"</f>
        <v>1700</v>
      </c>
      <c r="D347" t="str">
        <f>""</f>
        <v/>
      </c>
      <c r="E347" t="s">
        <v>20</v>
      </c>
      <c r="F347" t="s">
        <v>402</v>
      </c>
      <c r="G347" t="str">
        <f>""</f>
        <v/>
      </c>
      <c r="H347" t="str">
        <f>" 00"</f>
        <v xml:space="preserve"> 00</v>
      </c>
      <c r="I347">
        <v>0.01</v>
      </c>
      <c r="J347">
        <v>9999999.9900000002</v>
      </c>
      <c r="K347" t="s">
        <v>383</v>
      </c>
      <c r="L347" t="s">
        <v>384</v>
      </c>
      <c r="M347" t="s">
        <v>385</v>
      </c>
      <c r="P347" t="s">
        <v>29</v>
      </c>
      <c r="Q347" t="s">
        <v>29</v>
      </c>
      <c r="R347" t="s">
        <v>386</v>
      </c>
    </row>
    <row r="348" spans="1:18" x14ac:dyDescent="0.25">
      <c r="A348" t="str">
        <f>"10001"</f>
        <v>10001</v>
      </c>
      <c r="B348" t="str">
        <f>"06140"</f>
        <v>06140</v>
      </c>
      <c r="C348" t="str">
        <f>"1700"</f>
        <v>1700</v>
      </c>
      <c r="D348" t="str">
        <f>""</f>
        <v/>
      </c>
      <c r="E348" t="s">
        <v>20</v>
      </c>
      <c r="F348" t="s">
        <v>403</v>
      </c>
      <c r="G348" t="str">
        <f>""</f>
        <v/>
      </c>
      <c r="H348" t="str">
        <f>" 00"</f>
        <v xml:space="preserve"> 00</v>
      </c>
      <c r="I348">
        <v>0.01</v>
      </c>
      <c r="J348">
        <v>9999999.9900000002</v>
      </c>
      <c r="K348" t="s">
        <v>383</v>
      </c>
      <c r="L348" t="s">
        <v>384</v>
      </c>
      <c r="M348" t="s">
        <v>385</v>
      </c>
      <c r="P348" t="s">
        <v>29</v>
      </c>
      <c r="Q348" t="s">
        <v>29</v>
      </c>
      <c r="R348" t="s">
        <v>386</v>
      </c>
    </row>
    <row r="349" spans="1:18" x14ac:dyDescent="0.25">
      <c r="A349" t="str">
        <f>"10001"</f>
        <v>10001</v>
      </c>
      <c r="B349" t="str">
        <f>"06150"</f>
        <v>06150</v>
      </c>
      <c r="C349" t="str">
        <f>"1700"</f>
        <v>1700</v>
      </c>
      <c r="D349" t="str">
        <f>""</f>
        <v/>
      </c>
      <c r="E349" t="s">
        <v>20</v>
      </c>
      <c r="F349" t="s">
        <v>404</v>
      </c>
      <c r="G349" t="str">
        <f>""</f>
        <v/>
      </c>
      <c r="H349" t="str">
        <f>" 00"</f>
        <v xml:space="preserve"> 00</v>
      </c>
      <c r="I349">
        <v>0.01</v>
      </c>
      <c r="J349">
        <v>9999999.9900000002</v>
      </c>
      <c r="K349" t="s">
        <v>383</v>
      </c>
      <c r="L349" t="s">
        <v>384</v>
      </c>
      <c r="M349" t="s">
        <v>385</v>
      </c>
      <c r="P349" t="s">
        <v>29</v>
      </c>
      <c r="Q349" t="s">
        <v>29</v>
      </c>
      <c r="R349" t="s">
        <v>386</v>
      </c>
    </row>
    <row r="350" spans="1:18" x14ac:dyDescent="0.25">
      <c r="A350" t="str">
        <f>"10001"</f>
        <v>10001</v>
      </c>
      <c r="B350" t="str">
        <f>"06151"</f>
        <v>06151</v>
      </c>
      <c r="C350" t="str">
        <f>"1700"</f>
        <v>1700</v>
      </c>
      <c r="D350" t="str">
        <f>""</f>
        <v/>
      </c>
      <c r="E350" t="s">
        <v>20</v>
      </c>
      <c r="F350" t="s">
        <v>405</v>
      </c>
      <c r="G350" t="str">
        <f>""</f>
        <v/>
      </c>
      <c r="H350" t="str">
        <f>" 00"</f>
        <v xml:space="preserve"> 00</v>
      </c>
      <c r="I350">
        <v>0.01</v>
      </c>
      <c r="J350">
        <v>9999999.9900000002</v>
      </c>
      <c r="K350" t="s">
        <v>383</v>
      </c>
      <c r="L350" t="s">
        <v>384</v>
      </c>
      <c r="M350" t="s">
        <v>385</v>
      </c>
      <c r="P350" t="s">
        <v>29</v>
      </c>
      <c r="Q350" t="s">
        <v>29</v>
      </c>
      <c r="R350" t="s">
        <v>386</v>
      </c>
    </row>
    <row r="351" spans="1:18" x14ac:dyDescent="0.25">
      <c r="A351" t="str">
        <f>"10001"</f>
        <v>10001</v>
      </c>
      <c r="B351" t="str">
        <f>"06152"</f>
        <v>06152</v>
      </c>
      <c r="C351" t="str">
        <f>"1700"</f>
        <v>1700</v>
      </c>
      <c r="D351" t="str">
        <f>""</f>
        <v/>
      </c>
      <c r="E351" t="s">
        <v>20</v>
      </c>
      <c r="F351" t="s">
        <v>406</v>
      </c>
      <c r="G351" t="str">
        <f>""</f>
        <v/>
      </c>
      <c r="H351" t="str">
        <f>" 00"</f>
        <v xml:space="preserve"> 00</v>
      </c>
      <c r="I351">
        <v>0.01</v>
      </c>
      <c r="J351">
        <v>9999999.9900000002</v>
      </c>
      <c r="K351" t="s">
        <v>383</v>
      </c>
      <c r="L351" t="s">
        <v>384</v>
      </c>
      <c r="M351" t="s">
        <v>385</v>
      </c>
      <c r="P351" t="s">
        <v>29</v>
      </c>
      <c r="Q351" t="s">
        <v>29</v>
      </c>
      <c r="R351" t="s">
        <v>386</v>
      </c>
    </row>
    <row r="352" spans="1:18" x14ac:dyDescent="0.25">
      <c r="A352" t="str">
        <f>"11006"</f>
        <v>11006</v>
      </c>
      <c r="B352" t="str">
        <f>"01480"</f>
        <v>01480</v>
      </c>
      <c r="C352" t="str">
        <f>"1300"</f>
        <v>1300</v>
      </c>
      <c r="D352" t="str">
        <f>""</f>
        <v/>
      </c>
      <c r="E352" t="s">
        <v>409</v>
      </c>
      <c r="F352" t="s">
        <v>121</v>
      </c>
      <c r="G352" t="str">
        <f>""</f>
        <v/>
      </c>
      <c r="H352" t="str">
        <f>" 00"</f>
        <v xml:space="preserve"> 00</v>
      </c>
      <c r="I352">
        <v>0.01</v>
      </c>
      <c r="J352">
        <v>9999999.9900000002</v>
      </c>
      <c r="K352" t="s">
        <v>56</v>
      </c>
      <c r="L352" t="s">
        <v>57</v>
      </c>
      <c r="M352" t="s">
        <v>58</v>
      </c>
      <c r="P352" t="s">
        <v>29</v>
      </c>
      <c r="Q352" t="s">
        <v>29</v>
      </c>
      <c r="R352" t="s">
        <v>59</v>
      </c>
    </row>
    <row r="353" spans="1:18" x14ac:dyDescent="0.25">
      <c r="A353" t="str">
        <f>"11007"</f>
        <v>11007</v>
      </c>
      <c r="B353" t="str">
        <f>"01410"</f>
        <v>01410</v>
      </c>
      <c r="C353" t="str">
        <f>"1300"</f>
        <v>1300</v>
      </c>
      <c r="D353" t="str">
        <f>""</f>
        <v/>
      </c>
      <c r="E353" t="s">
        <v>410</v>
      </c>
      <c r="F353" t="s">
        <v>113</v>
      </c>
      <c r="G353" t="str">
        <f>""</f>
        <v/>
      </c>
      <c r="H353" t="str">
        <f>" 00"</f>
        <v xml:space="preserve"> 00</v>
      </c>
      <c r="I353">
        <v>0.01</v>
      </c>
      <c r="J353">
        <v>9999999.9900000002</v>
      </c>
      <c r="K353" t="s">
        <v>56</v>
      </c>
      <c r="L353" t="s">
        <v>57</v>
      </c>
      <c r="M353" t="s">
        <v>58</v>
      </c>
      <c r="P353" t="s">
        <v>29</v>
      </c>
      <c r="Q353" t="s">
        <v>29</v>
      </c>
      <c r="R353" t="s">
        <v>59</v>
      </c>
    </row>
    <row r="354" spans="1:18" x14ac:dyDescent="0.25">
      <c r="A354" t="str">
        <f>"11008"</f>
        <v>11008</v>
      </c>
      <c r="B354" t="str">
        <f>"01440"</f>
        <v>01440</v>
      </c>
      <c r="C354" t="str">
        <f>"1300"</f>
        <v>1300</v>
      </c>
      <c r="D354" t="str">
        <f>""</f>
        <v/>
      </c>
      <c r="E354" t="s">
        <v>411</v>
      </c>
      <c r="F354" t="s">
        <v>116</v>
      </c>
      <c r="G354" t="str">
        <f>""</f>
        <v/>
      </c>
      <c r="H354" t="str">
        <f>" 00"</f>
        <v xml:space="preserve"> 00</v>
      </c>
      <c r="I354">
        <v>0.01</v>
      </c>
      <c r="J354">
        <v>9999999.9900000002</v>
      </c>
      <c r="K354" t="s">
        <v>117</v>
      </c>
      <c r="L354" t="s">
        <v>56</v>
      </c>
      <c r="M354" t="s">
        <v>57</v>
      </c>
      <c r="N354" t="s">
        <v>58</v>
      </c>
      <c r="P354" t="s">
        <v>29</v>
      </c>
      <c r="Q354" t="s">
        <v>29</v>
      </c>
      <c r="R354" t="s">
        <v>59</v>
      </c>
    </row>
    <row r="355" spans="1:18" x14ac:dyDescent="0.25">
      <c r="A355" t="str">
        <f>"11009"</f>
        <v>11009</v>
      </c>
      <c r="B355" t="str">
        <f>"01450"</f>
        <v>01450</v>
      </c>
      <c r="C355" t="str">
        <f>"1300"</f>
        <v>1300</v>
      </c>
      <c r="D355" t="str">
        <f>""</f>
        <v/>
      </c>
      <c r="E355" t="s">
        <v>412</v>
      </c>
      <c r="F355" t="s">
        <v>119</v>
      </c>
      <c r="G355" t="str">
        <f>""</f>
        <v/>
      </c>
      <c r="H355" t="str">
        <f>" 00"</f>
        <v xml:space="preserve"> 00</v>
      </c>
      <c r="I355">
        <v>0.01</v>
      </c>
      <c r="J355">
        <v>9999999.9900000002</v>
      </c>
      <c r="K355" t="s">
        <v>56</v>
      </c>
      <c r="L355" t="s">
        <v>57</v>
      </c>
      <c r="M355" t="s">
        <v>58</v>
      </c>
      <c r="P355" t="s">
        <v>29</v>
      </c>
      <c r="Q355" t="s">
        <v>29</v>
      </c>
      <c r="R355" t="s">
        <v>59</v>
      </c>
    </row>
    <row r="356" spans="1:18" x14ac:dyDescent="0.25">
      <c r="A356" t="str">
        <f>"11025"</f>
        <v>11025</v>
      </c>
      <c r="B356" t="str">
        <f>"01000"</f>
        <v>01000</v>
      </c>
      <c r="C356" t="str">
        <f>"1400"</f>
        <v>1400</v>
      </c>
      <c r="D356" t="str">
        <f>""</f>
        <v/>
      </c>
      <c r="E356" t="s">
        <v>424</v>
      </c>
      <c r="F356" t="s">
        <v>36</v>
      </c>
      <c r="G356" t="str">
        <f>""</f>
        <v/>
      </c>
      <c r="H356" t="str">
        <f>" 00"</f>
        <v xml:space="preserve"> 00</v>
      </c>
      <c r="I356">
        <v>0.01</v>
      </c>
      <c r="J356">
        <v>9999999.9900000002</v>
      </c>
      <c r="K356" t="s">
        <v>27</v>
      </c>
      <c r="L356" t="s">
        <v>217</v>
      </c>
      <c r="P356" t="s">
        <v>29</v>
      </c>
      <c r="Q356" t="s">
        <v>29</v>
      </c>
      <c r="R356" t="s">
        <v>28</v>
      </c>
    </row>
    <row r="357" spans="1:18" x14ac:dyDescent="0.25">
      <c r="A357" t="str">
        <f>"11028"</f>
        <v>11028</v>
      </c>
      <c r="B357" t="str">
        <f>"01035"</f>
        <v>01035</v>
      </c>
      <c r="C357" t="str">
        <f>"1600"</f>
        <v>1600</v>
      </c>
      <c r="D357" t="str">
        <f>""</f>
        <v/>
      </c>
      <c r="E357" t="s">
        <v>427</v>
      </c>
      <c r="F357" t="s">
        <v>43</v>
      </c>
      <c r="G357" t="str">
        <f>""</f>
        <v/>
      </c>
      <c r="H357" t="str">
        <f>" 00"</f>
        <v xml:space="preserve"> 00</v>
      </c>
      <c r="I357">
        <v>0.01</v>
      </c>
      <c r="J357">
        <v>9999999.9900000002</v>
      </c>
      <c r="K357" t="s">
        <v>27</v>
      </c>
      <c r="L357" t="s">
        <v>217</v>
      </c>
      <c r="P357" t="s">
        <v>29</v>
      </c>
      <c r="Q357" t="s">
        <v>29</v>
      </c>
      <c r="R357" t="s">
        <v>28</v>
      </c>
    </row>
    <row r="358" spans="1:18" x14ac:dyDescent="0.25">
      <c r="A358" t="str">
        <f>"11029"</f>
        <v>11029</v>
      </c>
      <c r="B358" t="str">
        <f>"01000"</f>
        <v>01000</v>
      </c>
      <c r="C358" t="str">
        <f>"1400"</f>
        <v>1400</v>
      </c>
      <c r="D358" t="str">
        <f>""</f>
        <v/>
      </c>
      <c r="E358" t="s">
        <v>428</v>
      </c>
      <c r="F358" t="s">
        <v>36</v>
      </c>
      <c r="G358" t="str">
        <f>""</f>
        <v/>
      </c>
      <c r="H358" t="str">
        <f>" 00"</f>
        <v xml:space="preserve"> 00</v>
      </c>
      <c r="I358">
        <v>0.01</v>
      </c>
      <c r="J358">
        <v>9999999.9900000002</v>
      </c>
      <c r="K358" t="s">
        <v>27</v>
      </c>
      <c r="L358" t="s">
        <v>217</v>
      </c>
      <c r="P358" t="s">
        <v>29</v>
      </c>
      <c r="Q358" t="s">
        <v>29</v>
      </c>
      <c r="R358" t="s">
        <v>28</v>
      </c>
    </row>
    <row r="359" spans="1:18" x14ac:dyDescent="0.25">
      <c r="A359" t="str">
        <f>"11031"</f>
        <v>11031</v>
      </c>
      <c r="B359" t="str">
        <f>"01300"</f>
        <v>01300</v>
      </c>
      <c r="C359" t="str">
        <f>"1300"</f>
        <v>1300</v>
      </c>
      <c r="D359" t="str">
        <f>""</f>
        <v/>
      </c>
      <c r="E359" t="s">
        <v>430</v>
      </c>
      <c r="F359" t="s">
        <v>85</v>
      </c>
      <c r="G359" t="str">
        <f>""</f>
        <v/>
      </c>
      <c r="H359" t="str">
        <f>" 00"</f>
        <v xml:space="preserve"> 00</v>
      </c>
      <c r="I359">
        <v>0.01</v>
      </c>
      <c r="J359">
        <v>9999999.9900000002</v>
      </c>
      <c r="K359" t="s">
        <v>86</v>
      </c>
      <c r="L359" t="s">
        <v>87</v>
      </c>
      <c r="M359" t="s">
        <v>88</v>
      </c>
      <c r="P359" t="s">
        <v>29</v>
      </c>
      <c r="Q359" t="s">
        <v>29</v>
      </c>
      <c r="R359" t="s">
        <v>89</v>
      </c>
    </row>
    <row r="360" spans="1:18" x14ac:dyDescent="0.25">
      <c r="A360" t="str">
        <f>"11036"</f>
        <v>11036</v>
      </c>
      <c r="B360" t="str">
        <f>"01240"</f>
        <v>01240</v>
      </c>
      <c r="C360" t="str">
        <f>"1400"</f>
        <v>1400</v>
      </c>
      <c r="D360" t="str">
        <f>""</f>
        <v/>
      </c>
      <c r="E360" t="s">
        <v>433</v>
      </c>
      <c r="F360" t="s">
        <v>68</v>
      </c>
      <c r="G360" t="str">
        <f>""</f>
        <v/>
      </c>
      <c r="H360" t="str">
        <f>" 00"</f>
        <v xml:space="preserve"> 00</v>
      </c>
      <c r="I360">
        <v>0.01</v>
      </c>
      <c r="J360">
        <v>9999999.9900000002</v>
      </c>
      <c r="K360" t="s">
        <v>69</v>
      </c>
      <c r="L360" t="s">
        <v>27</v>
      </c>
      <c r="P360" t="s">
        <v>29</v>
      </c>
      <c r="Q360" t="s">
        <v>29</v>
      </c>
      <c r="R360" t="s">
        <v>69</v>
      </c>
    </row>
    <row r="361" spans="1:18" x14ac:dyDescent="0.25">
      <c r="A361" t="str">
        <f>"11037"</f>
        <v>11037</v>
      </c>
      <c r="B361" t="str">
        <f>"01441"</f>
        <v>01441</v>
      </c>
      <c r="C361" t="str">
        <f>"1300"</f>
        <v>1300</v>
      </c>
      <c r="D361" t="str">
        <f>""</f>
        <v/>
      </c>
      <c r="E361" t="s">
        <v>434</v>
      </c>
      <c r="F361" t="s">
        <v>118</v>
      </c>
      <c r="G361" t="str">
        <f>""</f>
        <v/>
      </c>
      <c r="H361" t="str">
        <f>" 00"</f>
        <v xml:space="preserve"> 00</v>
      </c>
      <c r="I361">
        <v>0.01</v>
      </c>
      <c r="J361">
        <v>9999999.9900000002</v>
      </c>
      <c r="K361" t="s">
        <v>117</v>
      </c>
      <c r="L361" t="s">
        <v>56</v>
      </c>
      <c r="M361" t="s">
        <v>57</v>
      </c>
      <c r="N361" t="s">
        <v>58</v>
      </c>
      <c r="P361" t="s">
        <v>29</v>
      </c>
      <c r="Q361" t="s">
        <v>29</v>
      </c>
      <c r="R361" t="s">
        <v>59</v>
      </c>
    </row>
    <row r="362" spans="1:18" x14ac:dyDescent="0.25">
      <c r="A362" t="str">
        <f>"11038"</f>
        <v>11038</v>
      </c>
      <c r="B362" t="str">
        <f>"01180"</f>
        <v>01180</v>
      </c>
      <c r="C362" t="str">
        <f>"1100"</f>
        <v>1100</v>
      </c>
      <c r="D362" t="str">
        <f>""</f>
        <v/>
      </c>
      <c r="E362" t="s">
        <v>435</v>
      </c>
      <c r="F362" t="s">
        <v>51</v>
      </c>
      <c r="G362" t="str">
        <f>""</f>
        <v/>
      </c>
      <c r="H362" t="str">
        <f>" 00"</f>
        <v xml:space="preserve"> 00</v>
      </c>
      <c r="I362">
        <v>0.01</v>
      </c>
      <c r="J362">
        <v>9999999.9900000002</v>
      </c>
      <c r="K362" t="s">
        <v>27</v>
      </c>
      <c r="L362" t="s">
        <v>217</v>
      </c>
      <c r="P362" t="s">
        <v>29</v>
      </c>
      <c r="Q362" t="s">
        <v>29</v>
      </c>
      <c r="R362" t="s">
        <v>28</v>
      </c>
    </row>
    <row r="363" spans="1:18" x14ac:dyDescent="0.25">
      <c r="A363" t="str">
        <f>"11045"</f>
        <v>11045</v>
      </c>
      <c r="B363" t="str">
        <f>"01320"</f>
        <v>01320</v>
      </c>
      <c r="C363" t="str">
        <f>"1100"</f>
        <v>1100</v>
      </c>
      <c r="D363" t="str">
        <f>""</f>
        <v/>
      </c>
      <c r="E363" t="s">
        <v>442</v>
      </c>
      <c r="F363" t="s">
        <v>94</v>
      </c>
      <c r="G363" t="str">
        <f>""</f>
        <v/>
      </c>
      <c r="H363" t="str">
        <f>" 00"</f>
        <v xml:space="preserve"> 00</v>
      </c>
      <c r="I363">
        <v>0.01</v>
      </c>
      <c r="J363">
        <v>9999999.9900000002</v>
      </c>
      <c r="K363" t="s">
        <v>86</v>
      </c>
      <c r="L363" t="s">
        <v>87</v>
      </c>
      <c r="M363" t="s">
        <v>88</v>
      </c>
      <c r="P363" t="s">
        <v>29</v>
      </c>
      <c r="Q363" t="s">
        <v>29</v>
      </c>
      <c r="R363" t="s">
        <v>89</v>
      </c>
    </row>
    <row r="364" spans="1:18" x14ac:dyDescent="0.25">
      <c r="A364" t="str">
        <f>"11048"</f>
        <v>11048</v>
      </c>
      <c r="B364" t="str">
        <f>"01370"</f>
        <v>01370</v>
      </c>
      <c r="C364" t="str">
        <f>"1300"</f>
        <v>1300</v>
      </c>
      <c r="D364" t="str">
        <f>""</f>
        <v/>
      </c>
      <c r="E364" t="s">
        <v>445</v>
      </c>
      <c r="F364" t="s">
        <v>100</v>
      </c>
      <c r="G364" t="str">
        <f>""</f>
        <v/>
      </c>
      <c r="H364" t="str">
        <f>" 00"</f>
        <v xml:space="preserve"> 00</v>
      </c>
      <c r="I364">
        <v>0.01</v>
      </c>
      <c r="J364">
        <v>9999999.9900000002</v>
      </c>
      <c r="K364" t="s">
        <v>101</v>
      </c>
      <c r="L364" t="s">
        <v>56</v>
      </c>
      <c r="M364" t="s">
        <v>57</v>
      </c>
      <c r="N364" t="s">
        <v>58</v>
      </c>
      <c r="P364" t="s">
        <v>29</v>
      </c>
      <c r="Q364" t="s">
        <v>29</v>
      </c>
      <c r="R364" t="s">
        <v>59</v>
      </c>
    </row>
    <row r="365" spans="1:18" x14ac:dyDescent="0.25">
      <c r="A365" t="str">
        <f>"16005"</f>
        <v>16005</v>
      </c>
      <c r="B365" t="str">
        <f>"06000"</f>
        <v>06000</v>
      </c>
      <c r="C365" t="str">
        <f>"1700"</f>
        <v>1700</v>
      </c>
      <c r="D365" t="str">
        <f>"16005"</f>
        <v>16005</v>
      </c>
      <c r="E365" t="s">
        <v>475</v>
      </c>
      <c r="F365" t="s">
        <v>382</v>
      </c>
      <c r="G365" t="str">
        <f>""</f>
        <v/>
      </c>
      <c r="H365" t="str">
        <f>" 10"</f>
        <v xml:space="preserve"> 10</v>
      </c>
      <c r="I365">
        <v>0.01</v>
      </c>
      <c r="J365">
        <v>500</v>
      </c>
      <c r="K365" t="s">
        <v>386</v>
      </c>
      <c r="L365" t="s">
        <v>384</v>
      </c>
      <c r="M365" t="s">
        <v>385</v>
      </c>
      <c r="N365" t="s">
        <v>389</v>
      </c>
      <c r="P365" t="s">
        <v>29</v>
      </c>
      <c r="Q365" t="s">
        <v>29</v>
      </c>
      <c r="R365" t="s">
        <v>386</v>
      </c>
    </row>
    <row r="366" spans="1:18" x14ac:dyDescent="0.25">
      <c r="A366" t="str">
        <f>"16005"</f>
        <v>16005</v>
      </c>
      <c r="B366" t="str">
        <f>"06000"</f>
        <v>06000</v>
      </c>
      <c r="C366" t="str">
        <f>"1700"</f>
        <v>1700</v>
      </c>
      <c r="D366" t="str">
        <f>"16005"</f>
        <v>16005</v>
      </c>
      <c r="E366" t="s">
        <v>475</v>
      </c>
      <c r="F366" t="s">
        <v>382</v>
      </c>
      <c r="G366" t="str">
        <f>""</f>
        <v/>
      </c>
      <c r="H366" t="str">
        <f>" 20"</f>
        <v xml:space="preserve"> 20</v>
      </c>
      <c r="I366">
        <v>500.01</v>
      </c>
      <c r="J366">
        <v>9999999.9900000002</v>
      </c>
      <c r="K366" t="s">
        <v>383</v>
      </c>
      <c r="L366" t="s">
        <v>384</v>
      </c>
      <c r="M366" t="s">
        <v>385</v>
      </c>
      <c r="N366" t="s">
        <v>476</v>
      </c>
      <c r="P366" t="s">
        <v>29</v>
      </c>
      <c r="Q366" t="s">
        <v>29</v>
      </c>
      <c r="R366" t="s">
        <v>386</v>
      </c>
    </row>
    <row r="367" spans="1:18" x14ac:dyDescent="0.25">
      <c r="A367" t="str">
        <f>"16018"</f>
        <v>16018</v>
      </c>
      <c r="B367" t="str">
        <f>"05150"</f>
        <v>05150</v>
      </c>
      <c r="C367" t="str">
        <f>"1700"</f>
        <v>1700</v>
      </c>
      <c r="D367" t="str">
        <f>"16018"</f>
        <v>16018</v>
      </c>
      <c r="E367" t="s">
        <v>490</v>
      </c>
      <c r="F367" t="s">
        <v>375</v>
      </c>
      <c r="G367" t="str">
        <f>""</f>
        <v/>
      </c>
      <c r="H367" t="str">
        <f>" 00"</f>
        <v xml:space="preserve"> 00</v>
      </c>
      <c r="I367">
        <v>0.01</v>
      </c>
      <c r="J367">
        <v>9999999.9900000002</v>
      </c>
      <c r="K367" t="s">
        <v>378</v>
      </c>
      <c r="L367" t="s">
        <v>376</v>
      </c>
      <c r="P367" t="s">
        <v>29</v>
      </c>
      <c r="Q367" t="s">
        <v>29</v>
      </c>
      <c r="R367" t="s">
        <v>377</v>
      </c>
    </row>
    <row r="368" spans="1:18" x14ac:dyDescent="0.25">
      <c r="A368" t="str">
        <f>"16019"</f>
        <v>16019</v>
      </c>
      <c r="B368" t="str">
        <f>"05150"</f>
        <v>05150</v>
      </c>
      <c r="C368" t="str">
        <f>"1700"</f>
        <v>1700</v>
      </c>
      <c r="D368" t="str">
        <f>"16019"</f>
        <v>16019</v>
      </c>
      <c r="E368" t="s">
        <v>491</v>
      </c>
      <c r="F368" t="s">
        <v>375</v>
      </c>
      <c r="G368" t="str">
        <f>""</f>
        <v/>
      </c>
      <c r="H368" t="str">
        <f>" 00"</f>
        <v xml:space="preserve"> 00</v>
      </c>
      <c r="I368">
        <v>0.01</v>
      </c>
      <c r="J368">
        <v>9999999.9900000002</v>
      </c>
      <c r="K368" t="s">
        <v>378</v>
      </c>
      <c r="L368" t="s">
        <v>376</v>
      </c>
      <c r="P368" t="s">
        <v>29</v>
      </c>
      <c r="Q368" t="s">
        <v>29</v>
      </c>
      <c r="R368" t="s">
        <v>377</v>
      </c>
    </row>
    <row r="369" spans="1:18" x14ac:dyDescent="0.25">
      <c r="A369" t="str">
        <f>"16020"</f>
        <v>16020</v>
      </c>
      <c r="B369" t="str">
        <f>"05150"</f>
        <v>05150</v>
      </c>
      <c r="C369" t="str">
        <f>"1700"</f>
        <v>1700</v>
      </c>
      <c r="D369" t="str">
        <f>"16020"</f>
        <v>16020</v>
      </c>
      <c r="E369" t="s">
        <v>492</v>
      </c>
      <c r="F369" t="s">
        <v>375</v>
      </c>
      <c r="G369" t="str">
        <f>""</f>
        <v/>
      </c>
      <c r="H369" t="str">
        <f>" 00"</f>
        <v xml:space="preserve"> 00</v>
      </c>
      <c r="I369">
        <v>0.01</v>
      </c>
      <c r="J369">
        <v>9999999.9900000002</v>
      </c>
      <c r="K369" t="s">
        <v>376</v>
      </c>
      <c r="L369" t="s">
        <v>378</v>
      </c>
      <c r="P369" t="s">
        <v>29</v>
      </c>
      <c r="Q369" t="s">
        <v>29</v>
      </c>
      <c r="R369" t="s">
        <v>377</v>
      </c>
    </row>
    <row r="370" spans="1:18" x14ac:dyDescent="0.25">
      <c r="A370" t="str">
        <f>"16022"</f>
        <v>16022</v>
      </c>
      <c r="B370" t="str">
        <f>"05150"</f>
        <v>05150</v>
      </c>
      <c r="C370" t="str">
        <f>"1100"</f>
        <v>1100</v>
      </c>
      <c r="D370" t="str">
        <f>"16022"</f>
        <v>16022</v>
      </c>
      <c r="E370" t="s">
        <v>496</v>
      </c>
      <c r="F370" t="s">
        <v>375</v>
      </c>
      <c r="G370" t="str">
        <f>""</f>
        <v/>
      </c>
      <c r="H370" t="str">
        <f>" 00"</f>
        <v xml:space="preserve"> 00</v>
      </c>
      <c r="I370">
        <v>0.01</v>
      </c>
      <c r="J370">
        <v>9999999.9900000002</v>
      </c>
      <c r="K370" t="s">
        <v>378</v>
      </c>
      <c r="L370" t="s">
        <v>376</v>
      </c>
      <c r="P370" t="s">
        <v>29</v>
      </c>
      <c r="Q370" t="s">
        <v>29</v>
      </c>
      <c r="R370" t="s">
        <v>377</v>
      </c>
    </row>
    <row r="371" spans="1:18" x14ac:dyDescent="0.25">
      <c r="A371" t="str">
        <f>"16023"</f>
        <v>16023</v>
      </c>
      <c r="B371" t="str">
        <f>"05150"</f>
        <v>05150</v>
      </c>
      <c r="C371" t="str">
        <f>"1800"</f>
        <v>1800</v>
      </c>
      <c r="D371" t="str">
        <f>"16023"</f>
        <v>16023</v>
      </c>
      <c r="E371" t="s">
        <v>497</v>
      </c>
      <c r="F371" t="s">
        <v>375</v>
      </c>
      <c r="G371" t="str">
        <f>""</f>
        <v/>
      </c>
      <c r="H371" t="str">
        <f>" 00"</f>
        <v xml:space="preserve"> 00</v>
      </c>
      <c r="I371">
        <v>0.01</v>
      </c>
      <c r="J371">
        <v>9999999.9900000002</v>
      </c>
      <c r="K371" t="s">
        <v>378</v>
      </c>
      <c r="L371" t="s">
        <v>376</v>
      </c>
      <c r="P371" t="s">
        <v>29</v>
      </c>
      <c r="Q371" t="s">
        <v>29</v>
      </c>
      <c r="R371" t="s">
        <v>377</v>
      </c>
    </row>
    <row r="372" spans="1:18" x14ac:dyDescent="0.25">
      <c r="A372" t="str">
        <f>"16024"</f>
        <v>16024</v>
      </c>
      <c r="B372" t="str">
        <f>"05150"</f>
        <v>05150</v>
      </c>
      <c r="C372" t="str">
        <f>"1100"</f>
        <v>1100</v>
      </c>
      <c r="D372" t="str">
        <f>"16024"</f>
        <v>16024</v>
      </c>
      <c r="E372" t="s">
        <v>498</v>
      </c>
      <c r="F372" t="s">
        <v>375</v>
      </c>
      <c r="G372" t="str">
        <f>""</f>
        <v/>
      </c>
      <c r="H372" t="str">
        <f>" 00"</f>
        <v xml:space="preserve"> 00</v>
      </c>
      <c r="I372">
        <v>0.01</v>
      </c>
      <c r="J372">
        <v>9999999.9900000002</v>
      </c>
      <c r="K372" t="s">
        <v>378</v>
      </c>
      <c r="L372" t="s">
        <v>376</v>
      </c>
      <c r="P372" t="s">
        <v>29</v>
      </c>
      <c r="Q372" t="s">
        <v>29</v>
      </c>
      <c r="R372" t="s">
        <v>377</v>
      </c>
    </row>
    <row r="373" spans="1:18" x14ac:dyDescent="0.25">
      <c r="A373" t="str">
        <f>"16025"</f>
        <v>16025</v>
      </c>
      <c r="B373" t="str">
        <f>"05150"</f>
        <v>05150</v>
      </c>
      <c r="C373" t="str">
        <f>"1100"</f>
        <v>1100</v>
      </c>
      <c r="D373" t="str">
        <f>"16025"</f>
        <v>16025</v>
      </c>
      <c r="E373" t="s">
        <v>499</v>
      </c>
      <c r="F373" t="s">
        <v>375</v>
      </c>
      <c r="G373" t="str">
        <f>""</f>
        <v/>
      </c>
      <c r="H373" t="str">
        <f>" 00"</f>
        <v xml:space="preserve"> 00</v>
      </c>
      <c r="I373">
        <v>0.01</v>
      </c>
      <c r="J373">
        <v>9999999.9900000002</v>
      </c>
      <c r="K373" t="s">
        <v>378</v>
      </c>
      <c r="L373" t="s">
        <v>376</v>
      </c>
      <c r="P373" t="s">
        <v>29</v>
      </c>
      <c r="Q373" t="s">
        <v>29</v>
      </c>
      <c r="R373" t="s">
        <v>377</v>
      </c>
    </row>
    <row r="374" spans="1:18" x14ac:dyDescent="0.25">
      <c r="A374" t="str">
        <f>"16026"</f>
        <v>16026</v>
      </c>
      <c r="B374" t="str">
        <f>"05150"</f>
        <v>05150</v>
      </c>
      <c r="C374" t="str">
        <f>"1100"</f>
        <v>1100</v>
      </c>
      <c r="D374" t="str">
        <f>"16026"</f>
        <v>16026</v>
      </c>
      <c r="E374" t="s">
        <v>500</v>
      </c>
      <c r="F374" t="s">
        <v>375</v>
      </c>
      <c r="G374" t="str">
        <f>""</f>
        <v/>
      </c>
      <c r="H374" t="str">
        <f>" 00"</f>
        <v xml:space="preserve"> 00</v>
      </c>
      <c r="I374">
        <v>0.01</v>
      </c>
      <c r="J374">
        <v>9999999.9900000002</v>
      </c>
      <c r="K374" t="s">
        <v>378</v>
      </c>
      <c r="L374" t="s">
        <v>376</v>
      </c>
      <c r="P374" t="s">
        <v>29</v>
      </c>
      <c r="Q374" t="s">
        <v>29</v>
      </c>
      <c r="R374" t="s">
        <v>377</v>
      </c>
    </row>
    <row r="375" spans="1:18" x14ac:dyDescent="0.25">
      <c r="A375" t="str">
        <f>"16027"</f>
        <v>16027</v>
      </c>
      <c r="B375" t="str">
        <f>"05150"</f>
        <v>05150</v>
      </c>
      <c r="C375" t="str">
        <f>"1100"</f>
        <v>1100</v>
      </c>
      <c r="D375" t="str">
        <f>"16027"</f>
        <v>16027</v>
      </c>
      <c r="E375" t="s">
        <v>501</v>
      </c>
      <c r="F375" t="s">
        <v>375</v>
      </c>
      <c r="G375" t="str">
        <f>""</f>
        <v/>
      </c>
      <c r="H375" t="str">
        <f>" 00"</f>
        <v xml:space="preserve"> 00</v>
      </c>
      <c r="I375">
        <v>0.01</v>
      </c>
      <c r="J375">
        <v>9999999.9900000002</v>
      </c>
      <c r="K375" t="s">
        <v>378</v>
      </c>
      <c r="L375" t="s">
        <v>376</v>
      </c>
      <c r="P375" t="s">
        <v>29</v>
      </c>
      <c r="Q375" t="s">
        <v>29</v>
      </c>
      <c r="R375" t="s">
        <v>377</v>
      </c>
    </row>
    <row r="376" spans="1:18" x14ac:dyDescent="0.25">
      <c r="A376" t="str">
        <f>"16028"</f>
        <v>16028</v>
      </c>
      <c r="B376" t="str">
        <f>"05150"</f>
        <v>05150</v>
      </c>
      <c r="C376" t="str">
        <f>"1100"</f>
        <v>1100</v>
      </c>
      <c r="D376" t="str">
        <f>"16028"</f>
        <v>16028</v>
      </c>
      <c r="E376" t="s">
        <v>502</v>
      </c>
      <c r="F376" t="s">
        <v>375</v>
      </c>
      <c r="G376" t="str">
        <f>""</f>
        <v/>
      </c>
      <c r="H376" t="str">
        <f>" 00"</f>
        <v xml:space="preserve"> 00</v>
      </c>
      <c r="I376">
        <v>0.01</v>
      </c>
      <c r="J376">
        <v>9999999.9900000002</v>
      </c>
      <c r="K376" t="s">
        <v>378</v>
      </c>
      <c r="L376" t="s">
        <v>376</v>
      </c>
      <c r="P376" t="s">
        <v>29</v>
      </c>
      <c r="Q376" t="s">
        <v>29</v>
      </c>
      <c r="R376" t="s">
        <v>377</v>
      </c>
    </row>
    <row r="377" spans="1:18" x14ac:dyDescent="0.25">
      <c r="A377" t="str">
        <f>"16029"</f>
        <v>16029</v>
      </c>
      <c r="B377" t="str">
        <f>"05150"</f>
        <v>05150</v>
      </c>
      <c r="C377" t="str">
        <f>"1800"</f>
        <v>1800</v>
      </c>
      <c r="D377" t="str">
        <f>"16029"</f>
        <v>16029</v>
      </c>
      <c r="E377" t="s">
        <v>503</v>
      </c>
      <c r="F377" t="s">
        <v>375</v>
      </c>
      <c r="G377" t="str">
        <f>""</f>
        <v/>
      </c>
      <c r="H377" t="str">
        <f>" 00"</f>
        <v xml:space="preserve"> 00</v>
      </c>
      <c r="I377">
        <v>0.01</v>
      </c>
      <c r="J377">
        <v>9999999.9900000002</v>
      </c>
      <c r="K377" t="s">
        <v>378</v>
      </c>
      <c r="L377" t="s">
        <v>376</v>
      </c>
      <c r="P377" t="s">
        <v>29</v>
      </c>
      <c r="Q377" t="s">
        <v>29</v>
      </c>
      <c r="R377" t="s">
        <v>377</v>
      </c>
    </row>
    <row r="378" spans="1:18" x14ac:dyDescent="0.25">
      <c r="A378" t="str">
        <f>"16034"</f>
        <v>16034</v>
      </c>
      <c r="B378" t="str">
        <f>"05150"</f>
        <v>05150</v>
      </c>
      <c r="C378" t="str">
        <f>"1800"</f>
        <v>1800</v>
      </c>
      <c r="D378" t="str">
        <f>"16034"</f>
        <v>16034</v>
      </c>
      <c r="E378" t="s">
        <v>504</v>
      </c>
      <c r="F378" t="s">
        <v>375</v>
      </c>
      <c r="G378" t="str">
        <f>""</f>
        <v/>
      </c>
      <c r="H378" t="str">
        <f>" 00"</f>
        <v xml:space="preserve"> 00</v>
      </c>
      <c r="I378">
        <v>0.01</v>
      </c>
      <c r="J378">
        <v>9999999.9900000002</v>
      </c>
      <c r="K378" t="s">
        <v>378</v>
      </c>
      <c r="L378" t="s">
        <v>376</v>
      </c>
      <c r="P378" t="s">
        <v>29</v>
      </c>
      <c r="Q378" t="s">
        <v>29</v>
      </c>
      <c r="R378" t="s">
        <v>377</v>
      </c>
    </row>
    <row r="379" spans="1:18" x14ac:dyDescent="0.25">
      <c r="A379" t="str">
        <f>"16035"</f>
        <v>16035</v>
      </c>
      <c r="B379" t="str">
        <f>"05150"</f>
        <v>05150</v>
      </c>
      <c r="C379" t="str">
        <f>"1100"</f>
        <v>1100</v>
      </c>
      <c r="D379" t="str">
        <f>"16035"</f>
        <v>16035</v>
      </c>
      <c r="E379" t="s">
        <v>505</v>
      </c>
      <c r="F379" t="s">
        <v>375</v>
      </c>
      <c r="G379" t="str">
        <f>""</f>
        <v/>
      </c>
      <c r="H379" t="str">
        <f>" 00"</f>
        <v xml:space="preserve"> 00</v>
      </c>
      <c r="I379">
        <v>0.01</v>
      </c>
      <c r="J379">
        <v>9999999.9900000002</v>
      </c>
      <c r="K379" t="s">
        <v>378</v>
      </c>
      <c r="L379" t="s">
        <v>376</v>
      </c>
      <c r="P379" t="s">
        <v>29</v>
      </c>
      <c r="Q379" t="s">
        <v>29</v>
      </c>
      <c r="R379" t="s">
        <v>377</v>
      </c>
    </row>
    <row r="380" spans="1:18" x14ac:dyDescent="0.25">
      <c r="A380" t="str">
        <f>"16036"</f>
        <v>16036</v>
      </c>
      <c r="B380" t="str">
        <f>"05150"</f>
        <v>05150</v>
      </c>
      <c r="C380" t="str">
        <f>"1800"</f>
        <v>1800</v>
      </c>
      <c r="D380" t="str">
        <f>"16036"</f>
        <v>16036</v>
      </c>
      <c r="E380" t="s">
        <v>506</v>
      </c>
      <c r="F380" t="s">
        <v>375</v>
      </c>
      <c r="G380" t="str">
        <f>""</f>
        <v/>
      </c>
      <c r="H380" t="str">
        <f>" 00"</f>
        <v xml:space="preserve"> 00</v>
      </c>
      <c r="I380">
        <v>0.01</v>
      </c>
      <c r="J380">
        <v>9999999.9900000002</v>
      </c>
      <c r="K380" t="s">
        <v>378</v>
      </c>
      <c r="L380" t="s">
        <v>376</v>
      </c>
      <c r="P380" t="s">
        <v>29</v>
      </c>
      <c r="Q380" t="s">
        <v>29</v>
      </c>
      <c r="R380" t="s">
        <v>377</v>
      </c>
    </row>
    <row r="381" spans="1:18" x14ac:dyDescent="0.25">
      <c r="A381" t="str">
        <f>"16040"</f>
        <v>16040</v>
      </c>
      <c r="B381" t="str">
        <f>"05150"</f>
        <v>05150</v>
      </c>
      <c r="C381" t="str">
        <f>"1100"</f>
        <v>1100</v>
      </c>
      <c r="D381" t="str">
        <f>"16040"</f>
        <v>16040</v>
      </c>
      <c r="E381" t="s">
        <v>507</v>
      </c>
      <c r="F381" t="s">
        <v>375</v>
      </c>
      <c r="G381" t="str">
        <f>""</f>
        <v/>
      </c>
      <c r="H381" t="str">
        <f>" 00"</f>
        <v xml:space="preserve"> 00</v>
      </c>
      <c r="I381">
        <v>0.01</v>
      </c>
      <c r="J381">
        <v>9999999.9900000002</v>
      </c>
      <c r="K381" t="s">
        <v>378</v>
      </c>
      <c r="L381" t="s">
        <v>376</v>
      </c>
      <c r="P381" t="s">
        <v>29</v>
      </c>
      <c r="Q381" t="s">
        <v>29</v>
      </c>
      <c r="R381" t="s">
        <v>378</v>
      </c>
    </row>
    <row r="382" spans="1:18" x14ac:dyDescent="0.25">
      <c r="A382" t="str">
        <f>"16042"</f>
        <v>16042</v>
      </c>
      <c r="B382" t="str">
        <f>"06000"</f>
        <v>06000</v>
      </c>
      <c r="C382" t="str">
        <f>"1700"</f>
        <v>1700</v>
      </c>
      <c r="D382" t="str">
        <f>"16042"</f>
        <v>16042</v>
      </c>
      <c r="E382" t="s">
        <v>508</v>
      </c>
      <c r="F382" t="s">
        <v>382</v>
      </c>
      <c r="G382" t="str">
        <f>""</f>
        <v/>
      </c>
      <c r="H382" t="str">
        <f>" 10"</f>
        <v xml:space="preserve"> 10</v>
      </c>
      <c r="I382">
        <v>0.01</v>
      </c>
      <c r="J382">
        <v>500</v>
      </c>
      <c r="K382" t="s">
        <v>386</v>
      </c>
      <c r="L382" t="s">
        <v>384</v>
      </c>
      <c r="M382" t="s">
        <v>385</v>
      </c>
      <c r="N382" t="s">
        <v>389</v>
      </c>
      <c r="P382" t="s">
        <v>29</v>
      </c>
      <c r="Q382" t="s">
        <v>29</v>
      </c>
      <c r="R382" t="s">
        <v>386</v>
      </c>
    </row>
    <row r="383" spans="1:18" x14ac:dyDescent="0.25">
      <c r="A383" t="str">
        <f>"16042"</f>
        <v>16042</v>
      </c>
      <c r="B383" t="str">
        <f>"06000"</f>
        <v>06000</v>
      </c>
      <c r="C383" t="str">
        <f>"1700"</f>
        <v>1700</v>
      </c>
      <c r="D383" t="str">
        <f>"16042"</f>
        <v>16042</v>
      </c>
      <c r="E383" t="s">
        <v>508</v>
      </c>
      <c r="F383" t="s">
        <v>382</v>
      </c>
      <c r="G383" t="str">
        <f>""</f>
        <v/>
      </c>
      <c r="H383" t="str">
        <f>" 20"</f>
        <v xml:space="preserve"> 20</v>
      </c>
      <c r="I383">
        <v>500.01</v>
      </c>
      <c r="J383">
        <v>9999999.9900000002</v>
      </c>
      <c r="K383" t="s">
        <v>383</v>
      </c>
      <c r="L383" t="s">
        <v>384</v>
      </c>
      <c r="M383" t="s">
        <v>385</v>
      </c>
      <c r="N383" t="s">
        <v>476</v>
      </c>
      <c r="P383" t="s">
        <v>29</v>
      </c>
      <c r="Q383" t="s">
        <v>29</v>
      </c>
      <c r="R383" t="s">
        <v>386</v>
      </c>
    </row>
    <row r="384" spans="1:18" x14ac:dyDescent="0.25">
      <c r="A384" t="str">
        <f>"16043"</f>
        <v>16043</v>
      </c>
      <c r="B384" t="str">
        <f>"06000"</f>
        <v>06000</v>
      </c>
      <c r="C384" t="str">
        <f>"1700"</f>
        <v>1700</v>
      </c>
      <c r="D384" t="str">
        <f>"16043"</f>
        <v>16043</v>
      </c>
      <c r="E384" t="s">
        <v>509</v>
      </c>
      <c r="F384" t="s">
        <v>382</v>
      </c>
      <c r="G384" t="str">
        <f>""</f>
        <v/>
      </c>
      <c r="H384" t="str">
        <f>" 10"</f>
        <v xml:space="preserve"> 10</v>
      </c>
      <c r="I384">
        <v>0.01</v>
      </c>
      <c r="J384">
        <v>500</v>
      </c>
      <c r="K384" t="s">
        <v>386</v>
      </c>
      <c r="L384" t="s">
        <v>384</v>
      </c>
      <c r="M384" t="s">
        <v>385</v>
      </c>
      <c r="N384" t="s">
        <v>389</v>
      </c>
      <c r="P384" t="s">
        <v>29</v>
      </c>
      <c r="Q384" t="s">
        <v>29</v>
      </c>
      <c r="R384" t="s">
        <v>386</v>
      </c>
    </row>
    <row r="385" spans="1:18" x14ac:dyDescent="0.25">
      <c r="A385" t="str">
        <f>"16043"</f>
        <v>16043</v>
      </c>
      <c r="B385" t="str">
        <f>"06000"</f>
        <v>06000</v>
      </c>
      <c r="C385" t="str">
        <f>"1700"</f>
        <v>1700</v>
      </c>
      <c r="D385" t="str">
        <f>"16043"</f>
        <v>16043</v>
      </c>
      <c r="E385" t="s">
        <v>509</v>
      </c>
      <c r="F385" t="s">
        <v>382</v>
      </c>
      <c r="G385" t="str">
        <f>""</f>
        <v/>
      </c>
      <c r="H385" t="str">
        <f>" 20"</f>
        <v xml:space="preserve"> 20</v>
      </c>
      <c r="I385">
        <v>500.01</v>
      </c>
      <c r="J385">
        <v>9999999.9900000002</v>
      </c>
      <c r="K385" t="s">
        <v>383</v>
      </c>
      <c r="L385" t="s">
        <v>384</v>
      </c>
      <c r="M385" t="s">
        <v>385</v>
      </c>
      <c r="N385" t="s">
        <v>476</v>
      </c>
      <c r="P385" t="s">
        <v>29</v>
      </c>
      <c r="Q385" t="s">
        <v>29</v>
      </c>
      <c r="R385" t="s">
        <v>386</v>
      </c>
    </row>
    <row r="386" spans="1:18" x14ac:dyDescent="0.25">
      <c r="A386" t="str">
        <f>"16044"</f>
        <v>16044</v>
      </c>
      <c r="B386" t="str">
        <f>"06000"</f>
        <v>06000</v>
      </c>
      <c r="C386" t="str">
        <f>"1700"</f>
        <v>1700</v>
      </c>
      <c r="D386" t="str">
        <f>"16044"</f>
        <v>16044</v>
      </c>
      <c r="E386" t="s">
        <v>510</v>
      </c>
      <c r="F386" t="s">
        <v>382</v>
      </c>
      <c r="G386" t="str">
        <f>""</f>
        <v/>
      </c>
      <c r="H386" t="str">
        <f>" 10"</f>
        <v xml:space="preserve"> 10</v>
      </c>
      <c r="I386">
        <v>0.01</v>
      </c>
      <c r="J386">
        <v>500</v>
      </c>
      <c r="K386" t="s">
        <v>386</v>
      </c>
      <c r="L386" t="s">
        <v>384</v>
      </c>
      <c r="M386" t="s">
        <v>385</v>
      </c>
      <c r="N386" t="s">
        <v>389</v>
      </c>
      <c r="P386" t="s">
        <v>29</v>
      </c>
      <c r="Q386" t="s">
        <v>29</v>
      </c>
      <c r="R386" t="s">
        <v>386</v>
      </c>
    </row>
    <row r="387" spans="1:18" x14ac:dyDescent="0.25">
      <c r="A387" t="str">
        <f>"16044"</f>
        <v>16044</v>
      </c>
      <c r="B387" t="str">
        <f>"06000"</f>
        <v>06000</v>
      </c>
      <c r="C387" t="str">
        <f>"1700"</f>
        <v>1700</v>
      </c>
      <c r="D387" t="str">
        <f>"16044"</f>
        <v>16044</v>
      </c>
      <c r="E387" t="s">
        <v>510</v>
      </c>
      <c r="F387" t="s">
        <v>382</v>
      </c>
      <c r="G387" t="str">
        <f>""</f>
        <v/>
      </c>
      <c r="H387" t="str">
        <f>" 20"</f>
        <v xml:space="preserve"> 20</v>
      </c>
      <c r="I387">
        <v>500.01</v>
      </c>
      <c r="J387">
        <v>9999999.9900000002</v>
      </c>
      <c r="K387" t="s">
        <v>383</v>
      </c>
      <c r="L387" t="s">
        <v>384</v>
      </c>
      <c r="M387" t="s">
        <v>385</v>
      </c>
      <c r="N387" t="s">
        <v>476</v>
      </c>
      <c r="P387" t="s">
        <v>29</v>
      </c>
      <c r="Q387" t="s">
        <v>29</v>
      </c>
      <c r="R387" t="s">
        <v>386</v>
      </c>
    </row>
    <row r="388" spans="1:18" x14ac:dyDescent="0.25">
      <c r="A388" t="str">
        <f>"16056"</f>
        <v>16056</v>
      </c>
      <c r="B388" t="str">
        <f>"06000"</f>
        <v>06000</v>
      </c>
      <c r="C388" t="str">
        <f>"1700"</f>
        <v>1700</v>
      </c>
      <c r="D388" t="str">
        <f>"16056"</f>
        <v>16056</v>
      </c>
      <c r="E388" t="s">
        <v>518</v>
      </c>
      <c r="F388" t="s">
        <v>382</v>
      </c>
      <c r="G388" t="str">
        <f>""</f>
        <v/>
      </c>
      <c r="H388" t="str">
        <f>" 10"</f>
        <v xml:space="preserve"> 10</v>
      </c>
      <c r="I388">
        <v>0.01</v>
      </c>
      <c r="J388">
        <v>500</v>
      </c>
      <c r="K388" t="s">
        <v>386</v>
      </c>
      <c r="L388" t="s">
        <v>384</v>
      </c>
      <c r="M388" t="s">
        <v>385</v>
      </c>
      <c r="N388" t="s">
        <v>389</v>
      </c>
      <c r="P388" t="s">
        <v>29</v>
      </c>
      <c r="Q388" t="s">
        <v>29</v>
      </c>
      <c r="R388" t="s">
        <v>386</v>
      </c>
    </row>
    <row r="389" spans="1:18" x14ac:dyDescent="0.25">
      <c r="A389" t="str">
        <f>"16056"</f>
        <v>16056</v>
      </c>
      <c r="B389" t="str">
        <f>"06000"</f>
        <v>06000</v>
      </c>
      <c r="C389" t="str">
        <f>"1700"</f>
        <v>1700</v>
      </c>
      <c r="D389" t="str">
        <f>"16056"</f>
        <v>16056</v>
      </c>
      <c r="E389" t="s">
        <v>518</v>
      </c>
      <c r="F389" t="s">
        <v>382</v>
      </c>
      <c r="G389" t="str">
        <f>""</f>
        <v/>
      </c>
      <c r="H389" t="str">
        <f>" 20"</f>
        <v xml:space="preserve"> 20</v>
      </c>
      <c r="I389">
        <v>500.01</v>
      </c>
      <c r="J389">
        <v>9999999.9900000002</v>
      </c>
      <c r="K389" t="s">
        <v>383</v>
      </c>
      <c r="L389" t="s">
        <v>384</v>
      </c>
      <c r="M389" t="s">
        <v>385</v>
      </c>
      <c r="N389" t="s">
        <v>476</v>
      </c>
      <c r="P389" t="s">
        <v>29</v>
      </c>
      <c r="Q389" t="s">
        <v>29</v>
      </c>
      <c r="R389" t="s">
        <v>386</v>
      </c>
    </row>
    <row r="390" spans="1:18" x14ac:dyDescent="0.25">
      <c r="A390" t="str">
        <f>"17001"</f>
        <v>17001</v>
      </c>
      <c r="B390" t="str">
        <f>"01000"</f>
        <v>01000</v>
      </c>
      <c r="C390" t="str">
        <f>"1200"</f>
        <v>1200</v>
      </c>
      <c r="D390" t="str">
        <f>""</f>
        <v/>
      </c>
      <c r="E390" t="s">
        <v>525</v>
      </c>
      <c r="F390" t="s">
        <v>36</v>
      </c>
      <c r="G390" t="str">
        <f>"GR0017001"</f>
        <v>GR0017001</v>
      </c>
      <c r="H390" t="str">
        <f>" 00"</f>
        <v xml:space="preserve"> 00</v>
      </c>
      <c r="I390">
        <v>0.01</v>
      </c>
      <c r="J390">
        <v>9999999.9900000002</v>
      </c>
      <c r="K390" t="s">
        <v>27</v>
      </c>
      <c r="L390" t="s">
        <v>28</v>
      </c>
      <c r="O390" t="s">
        <v>27</v>
      </c>
      <c r="P390" t="s">
        <v>29</v>
      </c>
      <c r="Q390" t="s">
        <v>29</v>
      </c>
      <c r="R390" t="s">
        <v>28</v>
      </c>
    </row>
    <row r="391" spans="1:18" x14ac:dyDescent="0.25">
      <c r="A391" t="str">
        <f>"17002"</f>
        <v>17002</v>
      </c>
      <c r="B391" t="str">
        <f>"01290"</f>
        <v>01290</v>
      </c>
      <c r="C391" t="str">
        <f>"1300"</f>
        <v>1300</v>
      </c>
      <c r="D391" t="str">
        <f>""</f>
        <v/>
      </c>
      <c r="E391" t="s">
        <v>526</v>
      </c>
      <c r="F391" t="s">
        <v>84</v>
      </c>
      <c r="G391" t="str">
        <f>"GR0017002"</f>
        <v>GR0017002</v>
      </c>
      <c r="H391" t="str">
        <f>" 00"</f>
        <v xml:space="preserve"> 00</v>
      </c>
      <c r="I391">
        <v>0.01</v>
      </c>
      <c r="J391">
        <v>9999999.9900000002</v>
      </c>
      <c r="K391" t="s">
        <v>27</v>
      </c>
      <c r="L391" t="s">
        <v>28</v>
      </c>
      <c r="O391" t="s">
        <v>27</v>
      </c>
      <c r="P391" t="s">
        <v>29</v>
      </c>
      <c r="Q391" t="s">
        <v>29</v>
      </c>
      <c r="R391" t="s">
        <v>28</v>
      </c>
    </row>
    <row r="392" spans="1:18" x14ac:dyDescent="0.25">
      <c r="A392" t="str">
        <f>"17003"</f>
        <v>17003</v>
      </c>
      <c r="B392" t="str">
        <f>"01000"</f>
        <v>01000</v>
      </c>
      <c r="C392" t="str">
        <f>"1200"</f>
        <v>1200</v>
      </c>
      <c r="D392" t="str">
        <f>""</f>
        <v/>
      </c>
      <c r="E392" t="s">
        <v>527</v>
      </c>
      <c r="F392" t="s">
        <v>36</v>
      </c>
      <c r="G392" t="str">
        <f>"GR0017003"</f>
        <v>GR0017003</v>
      </c>
      <c r="H392" t="str">
        <f>" 00"</f>
        <v xml:space="preserve"> 00</v>
      </c>
      <c r="I392">
        <v>0.01</v>
      </c>
      <c r="J392">
        <v>9999999.9900000002</v>
      </c>
      <c r="K392" t="s">
        <v>27</v>
      </c>
      <c r="L392" t="s">
        <v>28</v>
      </c>
      <c r="O392" t="s">
        <v>28</v>
      </c>
      <c r="P392" t="s">
        <v>29</v>
      </c>
      <c r="Q392" t="s">
        <v>29</v>
      </c>
      <c r="R392" t="s">
        <v>28</v>
      </c>
    </row>
    <row r="393" spans="1:18" x14ac:dyDescent="0.25">
      <c r="A393" t="str">
        <f>"17004"</f>
        <v>17004</v>
      </c>
      <c r="B393" t="str">
        <f>"01000"</f>
        <v>01000</v>
      </c>
      <c r="C393" t="str">
        <f>"1700"</f>
        <v>1700</v>
      </c>
      <c r="D393" t="str">
        <f>"17004"</f>
        <v>17004</v>
      </c>
      <c r="E393" t="s">
        <v>528</v>
      </c>
      <c r="F393" t="s">
        <v>36</v>
      </c>
      <c r="G393" t="str">
        <f>"GR0017004"</f>
        <v>GR0017004</v>
      </c>
      <c r="H393" t="str">
        <f>" 00"</f>
        <v xml:space="preserve"> 00</v>
      </c>
      <c r="I393">
        <v>0.01</v>
      </c>
      <c r="J393">
        <v>9999999.9900000002</v>
      </c>
      <c r="K393" t="s">
        <v>27</v>
      </c>
      <c r="L393" t="s">
        <v>28</v>
      </c>
      <c r="O393" t="s">
        <v>28</v>
      </c>
      <c r="P393" t="s">
        <v>29</v>
      </c>
      <c r="Q393" t="s">
        <v>29</v>
      </c>
      <c r="R393" t="s">
        <v>28</v>
      </c>
    </row>
    <row r="394" spans="1:18" x14ac:dyDescent="0.25">
      <c r="A394" t="str">
        <f>"18001"</f>
        <v>18001</v>
      </c>
      <c r="B394" t="str">
        <f>"01000"</f>
        <v>01000</v>
      </c>
      <c r="C394" t="str">
        <f>"1300"</f>
        <v>1300</v>
      </c>
      <c r="D394" t="str">
        <f>"18001"</f>
        <v>18001</v>
      </c>
      <c r="E394" t="s">
        <v>530</v>
      </c>
      <c r="F394" t="s">
        <v>36</v>
      </c>
      <c r="G394" t="str">
        <f>""</f>
        <v/>
      </c>
      <c r="H394" t="str">
        <f>" 00"</f>
        <v xml:space="preserve"> 00</v>
      </c>
      <c r="I394">
        <v>0.01</v>
      </c>
      <c r="J394">
        <v>9999999.9900000002</v>
      </c>
      <c r="K394" t="s">
        <v>27</v>
      </c>
      <c r="L394" t="s">
        <v>75</v>
      </c>
      <c r="P394" t="s">
        <v>29</v>
      </c>
      <c r="Q394" t="s">
        <v>29</v>
      </c>
      <c r="R394" t="s">
        <v>28</v>
      </c>
    </row>
    <row r="395" spans="1:18" x14ac:dyDescent="0.25">
      <c r="A395" t="str">
        <f>"18013"</f>
        <v>18013</v>
      </c>
      <c r="B395" t="str">
        <f>"01400"</f>
        <v>01400</v>
      </c>
      <c r="C395" t="str">
        <f>"1600"</f>
        <v>1600</v>
      </c>
      <c r="D395" t="str">
        <f>"18013"</f>
        <v>18013</v>
      </c>
      <c r="E395" t="s">
        <v>541</v>
      </c>
      <c r="F395" t="s">
        <v>110</v>
      </c>
      <c r="G395" t="str">
        <f>""</f>
        <v/>
      </c>
      <c r="H395" t="str">
        <f>" 00"</f>
        <v xml:space="preserve"> 00</v>
      </c>
      <c r="I395">
        <v>0.01</v>
      </c>
      <c r="J395">
        <v>9999999.9900000002</v>
      </c>
      <c r="K395" t="s">
        <v>56</v>
      </c>
      <c r="L395" t="s">
        <v>57</v>
      </c>
      <c r="M395" t="s">
        <v>58</v>
      </c>
      <c r="P395" t="s">
        <v>29</v>
      </c>
      <c r="Q395" t="s">
        <v>29</v>
      </c>
      <c r="R395" t="s">
        <v>59</v>
      </c>
    </row>
    <row r="396" spans="1:18" x14ac:dyDescent="0.25">
      <c r="A396" t="str">
        <f>"18014"</f>
        <v>18014</v>
      </c>
      <c r="B396" t="str">
        <f>"01000"</f>
        <v>01000</v>
      </c>
      <c r="C396" t="str">
        <f>"1300"</f>
        <v>1300</v>
      </c>
      <c r="D396" t="str">
        <f>"18014"</f>
        <v>18014</v>
      </c>
      <c r="E396" t="s">
        <v>542</v>
      </c>
      <c r="F396" t="s">
        <v>36</v>
      </c>
      <c r="G396" t="str">
        <f>""</f>
        <v/>
      </c>
      <c r="H396" t="str">
        <f>" 00"</f>
        <v xml:space="preserve"> 00</v>
      </c>
      <c r="I396">
        <v>0.01</v>
      </c>
      <c r="J396">
        <v>9999999.9900000002</v>
      </c>
      <c r="K396" t="s">
        <v>27</v>
      </c>
      <c r="L396" t="s">
        <v>28</v>
      </c>
      <c r="P396" t="s">
        <v>29</v>
      </c>
      <c r="Q396" t="s">
        <v>29</v>
      </c>
      <c r="R396" t="s">
        <v>28</v>
      </c>
    </row>
    <row r="397" spans="1:18" x14ac:dyDescent="0.25">
      <c r="A397" t="str">
        <f>"18015"</f>
        <v>18015</v>
      </c>
      <c r="B397" t="str">
        <f>"01000"</f>
        <v>01000</v>
      </c>
      <c r="C397" t="str">
        <f>"1300"</f>
        <v>1300</v>
      </c>
      <c r="D397" t="str">
        <f>"18015"</f>
        <v>18015</v>
      </c>
      <c r="E397" t="s">
        <v>543</v>
      </c>
      <c r="F397" t="s">
        <v>36</v>
      </c>
      <c r="G397" t="str">
        <f>""</f>
        <v/>
      </c>
      <c r="H397" t="str">
        <f>" 00"</f>
        <v xml:space="preserve"> 00</v>
      </c>
      <c r="I397">
        <v>0.01</v>
      </c>
      <c r="J397">
        <v>9999999.9900000002</v>
      </c>
      <c r="K397" t="s">
        <v>27</v>
      </c>
      <c r="L397" t="s">
        <v>28</v>
      </c>
      <c r="P397" t="s">
        <v>29</v>
      </c>
      <c r="Q397" t="s">
        <v>29</v>
      </c>
      <c r="R397" t="s">
        <v>28</v>
      </c>
    </row>
    <row r="398" spans="1:18" x14ac:dyDescent="0.25">
      <c r="A398" t="str">
        <f>"18016"</f>
        <v>18016</v>
      </c>
      <c r="B398" t="str">
        <f>"01000"</f>
        <v>01000</v>
      </c>
      <c r="C398" t="str">
        <f>"1300"</f>
        <v>1300</v>
      </c>
      <c r="D398" t="str">
        <f>"18016"</f>
        <v>18016</v>
      </c>
      <c r="E398" t="s">
        <v>544</v>
      </c>
      <c r="F398" t="s">
        <v>36</v>
      </c>
      <c r="G398" t="str">
        <f>""</f>
        <v/>
      </c>
      <c r="H398" t="str">
        <f>" 00"</f>
        <v xml:space="preserve"> 00</v>
      </c>
      <c r="I398">
        <v>0.01</v>
      </c>
      <c r="J398">
        <v>9999999.9900000002</v>
      </c>
      <c r="K398" t="s">
        <v>27</v>
      </c>
      <c r="L398" t="s">
        <v>28</v>
      </c>
      <c r="P398" t="s">
        <v>29</v>
      </c>
      <c r="Q398" t="s">
        <v>29</v>
      </c>
      <c r="R398" t="s">
        <v>28</v>
      </c>
    </row>
    <row r="399" spans="1:18" x14ac:dyDescent="0.25">
      <c r="A399" t="str">
        <f>"18017"</f>
        <v>18017</v>
      </c>
      <c r="B399" t="str">
        <f>"01000"</f>
        <v>01000</v>
      </c>
      <c r="C399" t="str">
        <f>"1300"</f>
        <v>1300</v>
      </c>
      <c r="D399" t="str">
        <f>"18017"</f>
        <v>18017</v>
      </c>
      <c r="E399" t="s">
        <v>545</v>
      </c>
      <c r="F399" t="s">
        <v>36</v>
      </c>
      <c r="G399" t="str">
        <f>""</f>
        <v/>
      </c>
      <c r="H399" t="str">
        <f>" 00"</f>
        <v xml:space="preserve"> 00</v>
      </c>
      <c r="I399">
        <v>0.01</v>
      </c>
      <c r="J399">
        <v>9999999.9900000002</v>
      </c>
      <c r="K399" t="s">
        <v>27</v>
      </c>
      <c r="L399" t="s">
        <v>75</v>
      </c>
      <c r="M399" t="s">
        <v>28</v>
      </c>
      <c r="P399" t="s">
        <v>29</v>
      </c>
      <c r="Q399" t="s">
        <v>29</v>
      </c>
      <c r="R399" t="s">
        <v>37</v>
      </c>
    </row>
    <row r="400" spans="1:18" x14ac:dyDescent="0.25">
      <c r="A400" t="str">
        <f>"18032"</f>
        <v>18032</v>
      </c>
      <c r="B400" t="str">
        <f>"01400"</f>
        <v>01400</v>
      </c>
      <c r="C400" t="str">
        <f>"1300"</f>
        <v>1300</v>
      </c>
      <c r="D400" t="str">
        <f>"18032"</f>
        <v>18032</v>
      </c>
      <c r="E400" t="s">
        <v>547</v>
      </c>
      <c r="F400" t="s">
        <v>110</v>
      </c>
      <c r="G400" t="str">
        <f>""</f>
        <v/>
      </c>
      <c r="H400" t="str">
        <f>" 00"</f>
        <v xml:space="preserve"> 00</v>
      </c>
      <c r="I400">
        <v>0.01</v>
      </c>
      <c r="J400">
        <v>9999999.9900000002</v>
      </c>
      <c r="K400" t="s">
        <v>56</v>
      </c>
      <c r="L400" t="s">
        <v>57</v>
      </c>
      <c r="M400" t="s">
        <v>58</v>
      </c>
      <c r="P400" t="s">
        <v>29</v>
      </c>
      <c r="Q400" t="s">
        <v>29</v>
      </c>
      <c r="R400" t="s">
        <v>59</v>
      </c>
    </row>
    <row r="401" spans="1:18" x14ac:dyDescent="0.25">
      <c r="A401" t="str">
        <f>"18050"</f>
        <v>18050</v>
      </c>
      <c r="B401" t="str">
        <f>"01370"</f>
        <v>01370</v>
      </c>
      <c r="C401" t="str">
        <f>"1300"</f>
        <v>1300</v>
      </c>
      <c r="D401" t="str">
        <f>"18050"</f>
        <v>18050</v>
      </c>
      <c r="E401" t="s">
        <v>554</v>
      </c>
      <c r="F401" t="s">
        <v>100</v>
      </c>
      <c r="G401" t="str">
        <f>""</f>
        <v/>
      </c>
      <c r="H401" t="str">
        <f>" 00"</f>
        <v xml:space="preserve"> 00</v>
      </c>
      <c r="I401">
        <v>0.01</v>
      </c>
      <c r="J401">
        <v>9999999.9900000002</v>
      </c>
      <c r="K401" t="s">
        <v>101</v>
      </c>
      <c r="L401" t="s">
        <v>56</v>
      </c>
      <c r="M401" t="s">
        <v>57</v>
      </c>
      <c r="N401" t="s">
        <v>58</v>
      </c>
      <c r="P401" t="s">
        <v>29</v>
      </c>
      <c r="Q401" t="s">
        <v>29</v>
      </c>
      <c r="R401" t="s">
        <v>59</v>
      </c>
    </row>
    <row r="402" spans="1:18" x14ac:dyDescent="0.25">
      <c r="A402" t="str">
        <f>"18063"</f>
        <v>18063</v>
      </c>
      <c r="B402" t="str">
        <f>"01370"</f>
        <v>01370</v>
      </c>
      <c r="C402" t="str">
        <f>"1300"</f>
        <v>1300</v>
      </c>
      <c r="D402" t="str">
        <f>"18063"</f>
        <v>18063</v>
      </c>
      <c r="E402" t="s">
        <v>577</v>
      </c>
      <c r="F402" t="s">
        <v>100</v>
      </c>
      <c r="G402" t="str">
        <f>""</f>
        <v/>
      </c>
      <c r="H402" t="str">
        <f>" 00"</f>
        <v xml:space="preserve"> 00</v>
      </c>
      <c r="I402">
        <v>0.01</v>
      </c>
      <c r="J402">
        <v>9999999.9900000002</v>
      </c>
      <c r="K402" t="s">
        <v>56</v>
      </c>
      <c r="L402" t="s">
        <v>101</v>
      </c>
      <c r="M402" t="s">
        <v>57</v>
      </c>
      <c r="N402" t="s">
        <v>58</v>
      </c>
      <c r="P402" t="s">
        <v>29</v>
      </c>
      <c r="Q402" t="s">
        <v>29</v>
      </c>
      <c r="R402" t="s">
        <v>101</v>
      </c>
    </row>
    <row r="403" spans="1:18" x14ac:dyDescent="0.25">
      <c r="A403" t="str">
        <f>"18065"</f>
        <v>18065</v>
      </c>
      <c r="B403" t="str">
        <f>"01400"</f>
        <v>01400</v>
      </c>
      <c r="C403" t="str">
        <f>"1300"</f>
        <v>1300</v>
      </c>
      <c r="D403" t="str">
        <f>"18065"</f>
        <v>18065</v>
      </c>
      <c r="E403" t="s">
        <v>579</v>
      </c>
      <c r="F403" t="s">
        <v>110</v>
      </c>
      <c r="G403" t="str">
        <f>""</f>
        <v/>
      </c>
      <c r="H403" t="str">
        <f>" 00"</f>
        <v xml:space="preserve"> 00</v>
      </c>
      <c r="I403">
        <v>0.01</v>
      </c>
      <c r="J403">
        <v>9999999.9900000002</v>
      </c>
      <c r="K403" t="s">
        <v>56</v>
      </c>
      <c r="L403" t="s">
        <v>57</v>
      </c>
      <c r="M403" t="s">
        <v>58</v>
      </c>
      <c r="P403" t="s">
        <v>29</v>
      </c>
      <c r="Q403" t="s">
        <v>29</v>
      </c>
      <c r="R403" t="s">
        <v>59</v>
      </c>
    </row>
    <row r="404" spans="1:18" x14ac:dyDescent="0.25">
      <c r="A404" t="str">
        <f>"18067"</f>
        <v>18067</v>
      </c>
      <c r="B404" t="str">
        <f>"01000"</f>
        <v>01000</v>
      </c>
      <c r="C404" t="str">
        <f>"1300"</f>
        <v>1300</v>
      </c>
      <c r="D404" t="str">
        <f>"18067"</f>
        <v>18067</v>
      </c>
      <c r="E404" t="s">
        <v>580</v>
      </c>
      <c r="F404" t="s">
        <v>36</v>
      </c>
      <c r="G404" t="str">
        <f>""</f>
        <v/>
      </c>
      <c r="H404" t="str">
        <f>" 00"</f>
        <v xml:space="preserve"> 00</v>
      </c>
      <c r="I404">
        <v>0.01</v>
      </c>
      <c r="J404">
        <v>9999999.9900000002</v>
      </c>
      <c r="K404" t="s">
        <v>27</v>
      </c>
      <c r="L404" t="s">
        <v>75</v>
      </c>
      <c r="P404" t="s">
        <v>29</v>
      </c>
      <c r="Q404" t="s">
        <v>29</v>
      </c>
      <c r="R404" t="s">
        <v>76</v>
      </c>
    </row>
    <row r="405" spans="1:18" x14ac:dyDescent="0.25">
      <c r="A405" t="str">
        <f>"18068"</f>
        <v>18068</v>
      </c>
      <c r="B405" t="str">
        <f>"01000"</f>
        <v>01000</v>
      </c>
      <c r="C405" t="str">
        <f>"1300"</f>
        <v>1300</v>
      </c>
      <c r="D405" t="str">
        <f>"18068"</f>
        <v>18068</v>
      </c>
      <c r="E405" t="s">
        <v>581</v>
      </c>
      <c r="F405" t="s">
        <v>36</v>
      </c>
      <c r="G405" t="str">
        <f>""</f>
        <v/>
      </c>
      <c r="H405" t="str">
        <f>" 00"</f>
        <v xml:space="preserve"> 00</v>
      </c>
      <c r="I405">
        <v>0.01</v>
      </c>
      <c r="J405">
        <v>9999999.9900000002</v>
      </c>
      <c r="K405" t="s">
        <v>27</v>
      </c>
      <c r="L405" t="s">
        <v>75</v>
      </c>
      <c r="P405" t="s">
        <v>29</v>
      </c>
      <c r="Q405" t="s">
        <v>29</v>
      </c>
      <c r="R405" t="s">
        <v>76</v>
      </c>
    </row>
    <row r="406" spans="1:18" x14ac:dyDescent="0.25">
      <c r="A406" t="str">
        <f>"18080"</f>
        <v>18080</v>
      </c>
      <c r="B406" t="str">
        <f>"01285"</f>
        <v>01285</v>
      </c>
      <c r="C406" t="str">
        <f>"1700"</f>
        <v>1700</v>
      </c>
      <c r="D406" t="str">
        <f>"18080"</f>
        <v>18080</v>
      </c>
      <c r="E406" t="s">
        <v>584</v>
      </c>
      <c r="F406" t="s">
        <v>82</v>
      </c>
      <c r="G406" t="str">
        <f>""</f>
        <v/>
      </c>
      <c r="H406" t="str">
        <f>" 00"</f>
        <v xml:space="preserve"> 00</v>
      </c>
      <c r="I406">
        <v>0.01</v>
      </c>
      <c r="J406">
        <v>9999999.9900000002</v>
      </c>
      <c r="K406" t="s">
        <v>27</v>
      </c>
      <c r="L406" t="s">
        <v>83</v>
      </c>
      <c r="P406" t="s">
        <v>29</v>
      </c>
      <c r="Q406" t="s">
        <v>29</v>
      </c>
      <c r="R406" t="s">
        <v>28</v>
      </c>
    </row>
    <row r="407" spans="1:18" x14ac:dyDescent="0.25">
      <c r="A407" t="str">
        <f>"18082"</f>
        <v>18082</v>
      </c>
      <c r="B407" t="str">
        <f>"01330"</f>
        <v>01330</v>
      </c>
      <c r="C407" t="str">
        <f>"1200"</f>
        <v>1200</v>
      </c>
      <c r="D407" t="str">
        <f>"18082"</f>
        <v>18082</v>
      </c>
      <c r="E407" t="s">
        <v>587</v>
      </c>
      <c r="F407" t="s">
        <v>97</v>
      </c>
      <c r="G407" t="str">
        <f>""</f>
        <v/>
      </c>
      <c r="H407" t="str">
        <f>" 00"</f>
        <v xml:space="preserve"> 00</v>
      </c>
      <c r="I407">
        <v>0.01</v>
      </c>
      <c r="J407">
        <v>9999999.9900000002</v>
      </c>
      <c r="K407" t="s">
        <v>86</v>
      </c>
      <c r="L407" t="s">
        <v>87</v>
      </c>
      <c r="M407" t="s">
        <v>88</v>
      </c>
      <c r="P407" t="s">
        <v>29</v>
      </c>
      <c r="Q407" t="s">
        <v>29</v>
      </c>
      <c r="R407" t="s">
        <v>88</v>
      </c>
    </row>
    <row r="408" spans="1:18" x14ac:dyDescent="0.25">
      <c r="A408" t="str">
        <f>"18090"</f>
        <v>18090</v>
      </c>
      <c r="B408" t="str">
        <f>"01225"</f>
        <v>01225</v>
      </c>
      <c r="C408" t="str">
        <f>"1300"</f>
        <v>1300</v>
      </c>
      <c r="D408" t="str">
        <f>"18090"</f>
        <v>18090</v>
      </c>
      <c r="E408" t="s">
        <v>589</v>
      </c>
      <c r="F408" t="s">
        <v>60</v>
      </c>
      <c r="G408" t="str">
        <f>""</f>
        <v/>
      </c>
      <c r="H408" t="str">
        <f>" 00"</f>
        <v xml:space="preserve"> 00</v>
      </c>
      <c r="I408">
        <v>0.01</v>
      </c>
      <c r="J408">
        <v>9999999.9900000002</v>
      </c>
      <c r="K408" t="s">
        <v>53</v>
      </c>
      <c r="L408" t="s">
        <v>27</v>
      </c>
      <c r="P408" t="s">
        <v>29</v>
      </c>
      <c r="Q408" t="s">
        <v>29</v>
      </c>
      <c r="R408" t="s">
        <v>61</v>
      </c>
    </row>
    <row r="409" spans="1:18" x14ac:dyDescent="0.25">
      <c r="A409" t="str">
        <f>"18092"</f>
        <v>18092</v>
      </c>
      <c r="B409" t="str">
        <f>"05151"</f>
        <v>05151</v>
      </c>
      <c r="C409" t="str">
        <f>"1100"</f>
        <v>1100</v>
      </c>
      <c r="D409" t="str">
        <f>"05151A"</f>
        <v>05151A</v>
      </c>
      <c r="E409" t="s">
        <v>590</v>
      </c>
      <c r="F409" t="s">
        <v>590</v>
      </c>
      <c r="G409" t="str">
        <f>""</f>
        <v/>
      </c>
      <c r="H409" t="str">
        <f>" 00"</f>
        <v xml:space="preserve"> 00</v>
      </c>
      <c r="I409">
        <v>0.01</v>
      </c>
      <c r="J409">
        <v>9999999.9900000002</v>
      </c>
      <c r="K409" t="s">
        <v>376</v>
      </c>
      <c r="L409" t="s">
        <v>378</v>
      </c>
      <c r="P409" t="s">
        <v>29</v>
      </c>
      <c r="Q409" t="s">
        <v>29</v>
      </c>
      <c r="R409" t="s">
        <v>377</v>
      </c>
    </row>
    <row r="410" spans="1:18" x14ac:dyDescent="0.25">
      <c r="A410" t="str">
        <f>"18092"</f>
        <v>18092</v>
      </c>
      <c r="B410" t="str">
        <f>"05152"</f>
        <v>05152</v>
      </c>
      <c r="C410" t="str">
        <f>"1700"</f>
        <v>1700</v>
      </c>
      <c r="D410" t="str">
        <f>"05152A"</f>
        <v>05152A</v>
      </c>
      <c r="E410" t="s">
        <v>590</v>
      </c>
      <c r="F410" t="s">
        <v>591</v>
      </c>
      <c r="G410" t="str">
        <f>""</f>
        <v/>
      </c>
      <c r="H410" t="str">
        <f>" 00"</f>
        <v xml:space="preserve"> 00</v>
      </c>
      <c r="I410">
        <v>0.01</v>
      </c>
      <c r="J410">
        <v>9999999.9900000002</v>
      </c>
      <c r="K410" t="s">
        <v>376</v>
      </c>
      <c r="L410" t="s">
        <v>378</v>
      </c>
      <c r="P410" t="s">
        <v>29</v>
      </c>
      <c r="Q410" t="s">
        <v>29</v>
      </c>
      <c r="R410" t="s">
        <v>377</v>
      </c>
    </row>
    <row r="411" spans="1:18" x14ac:dyDescent="0.25">
      <c r="A411" t="str">
        <f>"18095"</f>
        <v>18095</v>
      </c>
      <c r="B411" t="str">
        <f>"01400"</f>
        <v>01400</v>
      </c>
      <c r="C411" t="str">
        <f>"1600"</f>
        <v>1600</v>
      </c>
      <c r="D411" t="str">
        <f>"18095"</f>
        <v>18095</v>
      </c>
      <c r="E411" t="s">
        <v>592</v>
      </c>
      <c r="F411" t="s">
        <v>110</v>
      </c>
      <c r="G411" t="str">
        <f>""</f>
        <v/>
      </c>
      <c r="H411" t="str">
        <f>" 00"</f>
        <v xml:space="preserve"> 00</v>
      </c>
      <c r="I411">
        <v>0.01</v>
      </c>
      <c r="J411">
        <v>9999999.9900000002</v>
      </c>
      <c r="K411" t="s">
        <v>56</v>
      </c>
      <c r="L411" t="s">
        <v>57</v>
      </c>
      <c r="M411" t="s">
        <v>58</v>
      </c>
      <c r="P411" t="s">
        <v>29</v>
      </c>
      <c r="Q411" t="s">
        <v>29</v>
      </c>
      <c r="R411" t="s">
        <v>59</v>
      </c>
    </row>
    <row r="412" spans="1:18" x14ac:dyDescent="0.25">
      <c r="A412" t="str">
        <f>"18100"</f>
        <v>18100</v>
      </c>
      <c r="B412" t="str">
        <f>"01225"</f>
        <v>01225</v>
      </c>
      <c r="C412" t="str">
        <f>"1300"</f>
        <v>1300</v>
      </c>
      <c r="D412" t="str">
        <f>"18100"</f>
        <v>18100</v>
      </c>
      <c r="E412" t="s">
        <v>593</v>
      </c>
      <c r="F412" t="s">
        <v>60</v>
      </c>
      <c r="G412" t="str">
        <f>""</f>
        <v/>
      </c>
      <c r="H412" t="str">
        <f>" 00"</f>
        <v xml:space="preserve"> 00</v>
      </c>
      <c r="I412">
        <v>0.01</v>
      </c>
      <c r="J412">
        <v>9999999.9900000002</v>
      </c>
      <c r="K412" t="s">
        <v>53</v>
      </c>
      <c r="L412" t="s">
        <v>27</v>
      </c>
      <c r="P412" t="s">
        <v>29</v>
      </c>
      <c r="Q412" t="s">
        <v>29</v>
      </c>
      <c r="R412" t="s">
        <v>53</v>
      </c>
    </row>
    <row r="413" spans="1:18" x14ac:dyDescent="0.25">
      <c r="A413" t="str">
        <f>"18103"</f>
        <v>18103</v>
      </c>
      <c r="B413" t="str">
        <f>"01300"</f>
        <v>01300</v>
      </c>
      <c r="C413" t="str">
        <f>"1600"</f>
        <v>1600</v>
      </c>
      <c r="D413" t="str">
        <f>"18103"</f>
        <v>18103</v>
      </c>
      <c r="E413" t="s">
        <v>595</v>
      </c>
      <c r="F413" t="s">
        <v>85</v>
      </c>
      <c r="G413" t="str">
        <f>""</f>
        <v/>
      </c>
      <c r="H413" t="str">
        <f>" 00"</f>
        <v xml:space="preserve"> 00</v>
      </c>
      <c r="I413">
        <v>0.01</v>
      </c>
      <c r="J413">
        <v>9999999.9900000002</v>
      </c>
      <c r="K413" t="s">
        <v>86</v>
      </c>
      <c r="L413" t="s">
        <v>87</v>
      </c>
      <c r="M413" t="s">
        <v>88</v>
      </c>
      <c r="P413" t="s">
        <v>29</v>
      </c>
      <c r="Q413" t="s">
        <v>29</v>
      </c>
      <c r="R413" t="s">
        <v>88</v>
      </c>
    </row>
    <row r="414" spans="1:18" x14ac:dyDescent="0.25">
      <c r="A414" t="str">
        <f>"18110"</f>
        <v>18110</v>
      </c>
      <c r="B414" t="str">
        <f>"01320"</f>
        <v>01320</v>
      </c>
      <c r="C414" t="str">
        <f>"1600"</f>
        <v>1600</v>
      </c>
      <c r="D414" t="str">
        <f>"18110"</f>
        <v>18110</v>
      </c>
      <c r="E414" t="s">
        <v>604</v>
      </c>
      <c r="F414" t="s">
        <v>94</v>
      </c>
      <c r="G414" t="str">
        <f>""</f>
        <v/>
      </c>
      <c r="H414" t="str">
        <f>" 00"</f>
        <v xml:space="preserve"> 00</v>
      </c>
      <c r="I414">
        <v>0.01</v>
      </c>
      <c r="J414">
        <v>9999999.9900000002</v>
      </c>
      <c r="K414" t="s">
        <v>86</v>
      </c>
      <c r="L414" t="s">
        <v>87</v>
      </c>
      <c r="M414" t="s">
        <v>88</v>
      </c>
      <c r="P414" t="s">
        <v>29</v>
      </c>
      <c r="Q414" t="s">
        <v>29</v>
      </c>
      <c r="R414" t="s">
        <v>89</v>
      </c>
    </row>
    <row r="415" spans="1:18" x14ac:dyDescent="0.25">
      <c r="A415" t="str">
        <f>"18125"</f>
        <v>18125</v>
      </c>
      <c r="B415" t="str">
        <f>"01620"</f>
        <v>01620</v>
      </c>
      <c r="C415" t="str">
        <f>"1600"</f>
        <v>1600</v>
      </c>
      <c r="D415" t="str">
        <f>"18125"</f>
        <v>18125</v>
      </c>
      <c r="E415" t="s">
        <v>609</v>
      </c>
      <c r="F415" t="s">
        <v>133</v>
      </c>
      <c r="G415" t="str">
        <f>""</f>
        <v/>
      </c>
      <c r="H415" t="str">
        <f>" 00"</f>
        <v xml:space="preserve"> 00</v>
      </c>
      <c r="I415">
        <v>0.01</v>
      </c>
      <c r="J415">
        <v>9999999.9900000002</v>
      </c>
      <c r="K415" t="s">
        <v>56</v>
      </c>
      <c r="L415" t="s">
        <v>57</v>
      </c>
      <c r="M415" t="s">
        <v>58</v>
      </c>
      <c r="N415" t="s">
        <v>134</v>
      </c>
      <c r="P415" t="s">
        <v>29</v>
      </c>
      <c r="Q415" t="s">
        <v>29</v>
      </c>
      <c r="R415" t="s">
        <v>59</v>
      </c>
    </row>
    <row r="416" spans="1:18" x14ac:dyDescent="0.25">
      <c r="A416" t="str">
        <f>"18126"</f>
        <v>18126</v>
      </c>
      <c r="B416" t="str">
        <f>"01000"</f>
        <v>01000</v>
      </c>
      <c r="C416" t="str">
        <f>"1100"</f>
        <v>1100</v>
      </c>
      <c r="D416" t="str">
        <f>"18126"</f>
        <v>18126</v>
      </c>
      <c r="E416" t="s">
        <v>610</v>
      </c>
      <c r="F416" t="s">
        <v>36</v>
      </c>
      <c r="G416" t="str">
        <f>""</f>
        <v/>
      </c>
      <c r="H416" t="str">
        <f>" 00"</f>
        <v xml:space="preserve"> 00</v>
      </c>
      <c r="I416">
        <v>0.01</v>
      </c>
      <c r="J416">
        <v>9999999.9900000002</v>
      </c>
      <c r="K416" t="s">
        <v>27</v>
      </c>
      <c r="L416" t="s">
        <v>611</v>
      </c>
      <c r="M416" t="s">
        <v>28</v>
      </c>
      <c r="P416" t="s">
        <v>29</v>
      </c>
      <c r="Q416" t="s">
        <v>29</v>
      </c>
      <c r="R416" t="s">
        <v>37</v>
      </c>
    </row>
    <row r="417" spans="1:18" x14ac:dyDescent="0.25">
      <c r="A417" t="str">
        <f>"18127"</f>
        <v>18127</v>
      </c>
      <c r="B417" t="str">
        <f>"01580"</f>
        <v>01580</v>
      </c>
      <c r="C417" t="str">
        <f>"1300"</f>
        <v>1300</v>
      </c>
      <c r="D417" t="str">
        <f>"18127"</f>
        <v>18127</v>
      </c>
      <c r="E417" t="s">
        <v>612</v>
      </c>
      <c r="F417" t="s">
        <v>130</v>
      </c>
      <c r="G417" t="str">
        <f>""</f>
        <v/>
      </c>
      <c r="H417" t="str">
        <f>" 00"</f>
        <v xml:space="preserve"> 00</v>
      </c>
      <c r="I417">
        <v>0.01</v>
      </c>
      <c r="J417">
        <v>9999999.9900000002</v>
      </c>
      <c r="K417" t="s">
        <v>56</v>
      </c>
      <c r="L417" t="s">
        <v>57</v>
      </c>
      <c r="M417" t="s">
        <v>58</v>
      </c>
      <c r="P417" t="s">
        <v>29</v>
      </c>
      <c r="Q417" t="s">
        <v>29</v>
      </c>
      <c r="R417" t="s">
        <v>59</v>
      </c>
    </row>
    <row r="418" spans="1:18" x14ac:dyDescent="0.25">
      <c r="A418" t="str">
        <f>"18130"</f>
        <v>18130</v>
      </c>
      <c r="B418" t="str">
        <f>"05150"</f>
        <v>05150</v>
      </c>
      <c r="C418" t="str">
        <f>"1400"</f>
        <v>1400</v>
      </c>
      <c r="D418" t="str">
        <f>"18130"</f>
        <v>18130</v>
      </c>
      <c r="E418" t="s">
        <v>614</v>
      </c>
      <c r="F418" t="s">
        <v>375</v>
      </c>
      <c r="G418" t="str">
        <f>""</f>
        <v/>
      </c>
      <c r="H418" t="str">
        <f>" 00"</f>
        <v xml:space="preserve"> 00</v>
      </c>
      <c r="I418">
        <v>0.01</v>
      </c>
      <c r="J418">
        <v>9999999.9900000002</v>
      </c>
      <c r="K418" t="s">
        <v>376</v>
      </c>
      <c r="L418" t="s">
        <v>615</v>
      </c>
      <c r="P418" t="s">
        <v>29</v>
      </c>
      <c r="Q418" t="s">
        <v>29</v>
      </c>
      <c r="R418" t="s">
        <v>377</v>
      </c>
    </row>
    <row r="419" spans="1:18" x14ac:dyDescent="0.25">
      <c r="A419" t="str">
        <f>"18131"</f>
        <v>18131</v>
      </c>
      <c r="B419" t="str">
        <f>"01400"</f>
        <v>01400</v>
      </c>
      <c r="C419" t="str">
        <f>"1600"</f>
        <v>1600</v>
      </c>
      <c r="D419" t="str">
        <f>"18131"</f>
        <v>18131</v>
      </c>
      <c r="E419" t="s">
        <v>616</v>
      </c>
      <c r="F419" t="s">
        <v>110</v>
      </c>
      <c r="G419" t="str">
        <f>""</f>
        <v/>
      </c>
      <c r="H419" t="str">
        <f>" 00"</f>
        <v xml:space="preserve"> 00</v>
      </c>
      <c r="I419">
        <v>0.01</v>
      </c>
      <c r="J419">
        <v>9999999.9900000002</v>
      </c>
      <c r="K419" t="s">
        <v>56</v>
      </c>
      <c r="L419" t="s">
        <v>57</v>
      </c>
      <c r="M419" t="s">
        <v>58</v>
      </c>
      <c r="P419" t="s">
        <v>29</v>
      </c>
      <c r="Q419" t="s">
        <v>29</v>
      </c>
      <c r="R419" t="s">
        <v>59</v>
      </c>
    </row>
    <row r="420" spans="1:18" x14ac:dyDescent="0.25">
      <c r="A420" t="str">
        <f>"18132"</f>
        <v>18132</v>
      </c>
      <c r="B420" t="str">
        <f>"01545"</f>
        <v>01545</v>
      </c>
      <c r="C420" t="str">
        <f>"1600"</f>
        <v>1600</v>
      </c>
      <c r="D420" t="str">
        <f>"18132"</f>
        <v>18132</v>
      </c>
      <c r="E420" t="s">
        <v>617</v>
      </c>
      <c r="F420" t="s">
        <v>126</v>
      </c>
      <c r="G420" t="str">
        <f>""</f>
        <v/>
      </c>
      <c r="H420" t="str">
        <f>" 00"</f>
        <v xml:space="preserve"> 00</v>
      </c>
      <c r="I420">
        <v>0.01</v>
      </c>
      <c r="J420">
        <v>9999999.9900000002</v>
      </c>
      <c r="K420" t="s">
        <v>56</v>
      </c>
      <c r="L420" t="s">
        <v>57</v>
      </c>
      <c r="M420" t="s">
        <v>58</v>
      </c>
      <c r="P420" t="s">
        <v>29</v>
      </c>
      <c r="Q420" t="s">
        <v>29</v>
      </c>
      <c r="R420" t="s">
        <v>59</v>
      </c>
    </row>
    <row r="421" spans="1:18" x14ac:dyDescent="0.25">
      <c r="A421" t="str">
        <f>"18133"</f>
        <v>18133</v>
      </c>
      <c r="B421" t="str">
        <f>"01400"</f>
        <v>01400</v>
      </c>
      <c r="C421" t="str">
        <f>"1300"</f>
        <v>1300</v>
      </c>
      <c r="D421" t="str">
        <f>"18133"</f>
        <v>18133</v>
      </c>
      <c r="E421" t="s">
        <v>618</v>
      </c>
      <c r="F421" t="s">
        <v>110</v>
      </c>
      <c r="G421" t="str">
        <f>""</f>
        <v/>
      </c>
      <c r="H421" t="str">
        <f>" 00"</f>
        <v xml:space="preserve"> 00</v>
      </c>
      <c r="I421">
        <v>0.01</v>
      </c>
      <c r="J421">
        <v>9999999.9900000002</v>
      </c>
      <c r="K421" t="s">
        <v>56</v>
      </c>
      <c r="L421" t="s">
        <v>57</v>
      </c>
      <c r="M421" t="s">
        <v>58</v>
      </c>
      <c r="P421" t="s">
        <v>29</v>
      </c>
      <c r="Q421" t="s">
        <v>29</v>
      </c>
      <c r="R421" t="s">
        <v>59</v>
      </c>
    </row>
    <row r="422" spans="1:18" x14ac:dyDescent="0.25">
      <c r="A422" t="str">
        <f>"18134"</f>
        <v>18134</v>
      </c>
      <c r="B422" t="str">
        <f>"01400"</f>
        <v>01400</v>
      </c>
      <c r="C422" t="str">
        <f>"1700"</f>
        <v>1700</v>
      </c>
      <c r="D422" t="str">
        <f>"18134"</f>
        <v>18134</v>
      </c>
      <c r="E422" t="s">
        <v>619</v>
      </c>
      <c r="F422" t="s">
        <v>110</v>
      </c>
      <c r="G422" t="str">
        <f>""</f>
        <v/>
      </c>
      <c r="H422" t="str">
        <f>" 00"</f>
        <v xml:space="preserve"> 00</v>
      </c>
      <c r="I422">
        <v>0.01</v>
      </c>
      <c r="J422">
        <v>9999999.9900000002</v>
      </c>
      <c r="K422" t="s">
        <v>56</v>
      </c>
      <c r="L422" t="s">
        <v>57</v>
      </c>
      <c r="M422" t="s">
        <v>58</v>
      </c>
      <c r="P422" t="s">
        <v>29</v>
      </c>
      <c r="Q422" t="s">
        <v>29</v>
      </c>
      <c r="R422" t="s">
        <v>59</v>
      </c>
    </row>
    <row r="423" spans="1:18" x14ac:dyDescent="0.25">
      <c r="A423" t="str">
        <f>"18501"</f>
        <v>18501</v>
      </c>
      <c r="B423" t="str">
        <f>"01400"</f>
        <v>01400</v>
      </c>
      <c r="C423" t="str">
        <f>"1300"</f>
        <v>1300</v>
      </c>
      <c r="D423" t="str">
        <f>""</f>
        <v/>
      </c>
      <c r="E423" t="s">
        <v>620</v>
      </c>
      <c r="F423" t="s">
        <v>110</v>
      </c>
      <c r="G423" t="str">
        <f>""</f>
        <v/>
      </c>
      <c r="H423" t="str">
        <f>" 00"</f>
        <v xml:space="preserve"> 00</v>
      </c>
      <c r="I423">
        <v>0.01</v>
      </c>
      <c r="J423">
        <v>9999999.9900000002</v>
      </c>
      <c r="K423" t="s">
        <v>56</v>
      </c>
      <c r="L423" t="s">
        <v>57</v>
      </c>
      <c r="M423" t="s">
        <v>58</v>
      </c>
      <c r="P423" t="s">
        <v>29</v>
      </c>
      <c r="Q423" t="s">
        <v>29</v>
      </c>
      <c r="R423" t="s">
        <v>59</v>
      </c>
    </row>
    <row r="424" spans="1:18" x14ac:dyDescent="0.25">
      <c r="A424" t="str">
        <f>"18504"</f>
        <v>18504</v>
      </c>
      <c r="B424" t="str">
        <f>"01300"</f>
        <v>01300</v>
      </c>
      <c r="C424" t="str">
        <f>"1300"</f>
        <v>1300</v>
      </c>
      <c r="D424" t="str">
        <f>""</f>
        <v/>
      </c>
      <c r="E424" t="s">
        <v>623</v>
      </c>
      <c r="F424" t="s">
        <v>85</v>
      </c>
      <c r="G424" t="str">
        <f>""</f>
        <v/>
      </c>
      <c r="H424" t="str">
        <f>" 00"</f>
        <v xml:space="preserve"> 00</v>
      </c>
      <c r="I424">
        <v>0.01</v>
      </c>
      <c r="J424">
        <v>9999999.9900000002</v>
      </c>
      <c r="K424" t="s">
        <v>86</v>
      </c>
      <c r="L424" t="s">
        <v>87</v>
      </c>
      <c r="M424" t="s">
        <v>88</v>
      </c>
      <c r="P424" t="s">
        <v>29</v>
      </c>
      <c r="Q424" t="s">
        <v>29</v>
      </c>
      <c r="R424" t="s">
        <v>89</v>
      </c>
    </row>
    <row r="425" spans="1:18" x14ac:dyDescent="0.25">
      <c r="A425" t="str">
        <f>"18506"</f>
        <v>18506</v>
      </c>
      <c r="B425" t="str">
        <f>"01370"</f>
        <v>01370</v>
      </c>
      <c r="C425" t="str">
        <f>"1300"</f>
        <v>1300</v>
      </c>
      <c r="D425" t="str">
        <f>""</f>
        <v/>
      </c>
      <c r="E425" t="s">
        <v>624</v>
      </c>
      <c r="F425" t="s">
        <v>100</v>
      </c>
      <c r="G425" t="str">
        <f>""</f>
        <v/>
      </c>
      <c r="H425" t="str">
        <f>" 00"</f>
        <v xml:space="preserve"> 00</v>
      </c>
      <c r="I425">
        <v>0.01</v>
      </c>
      <c r="J425">
        <v>9999999.9900000002</v>
      </c>
      <c r="K425" t="s">
        <v>56</v>
      </c>
      <c r="L425" t="s">
        <v>101</v>
      </c>
      <c r="M425" t="s">
        <v>57</v>
      </c>
      <c r="N425" t="s">
        <v>58</v>
      </c>
      <c r="P425" t="s">
        <v>29</v>
      </c>
      <c r="Q425" t="s">
        <v>29</v>
      </c>
      <c r="R425" t="s">
        <v>101</v>
      </c>
    </row>
    <row r="426" spans="1:18" x14ac:dyDescent="0.25">
      <c r="A426" t="str">
        <f>"18508"</f>
        <v>18508</v>
      </c>
      <c r="B426" t="str">
        <f>"01230"</f>
        <v>01230</v>
      </c>
      <c r="C426" t="str">
        <f>"1300"</f>
        <v>1300</v>
      </c>
      <c r="D426" t="str">
        <f>""</f>
        <v/>
      </c>
      <c r="E426" t="s">
        <v>626</v>
      </c>
      <c r="F426" t="s">
        <v>62</v>
      </c>
      <c r="G426" t="str">
        <f>""</f>
        <v/>
      </c>
      <c r="H426" t="str">
        <f>" 00"</f>
        <v xml:space="preserve"> 00</v>
      </c>
      <c r="I426">
        <v>0.01</v>
      </c>
      <c r="J426">
        <v>9999999.9900000002</v>
      </c>
      <c r="K426" t="s">
        <v>63</v>
      </c>
      <c r="L426" t="s">
        <v>65</v>
      </c>
      <c r="P426" t="s">
        <v>29</v>
      </c>
      <c r="Q426" t="s">
        <v>29</v>
      </c>
      <c r="R426" t="s">
        <v>66</v>
      </c>
    </row>
    <row r="427" spans="1:18" x14ac:dyDescent="0.25">
      <c r="A427" t="str">
        <f>"18509"</f>
        <v>18509</v>
      </c>
      <c r="B427" t="str">
        <f>"01241"</f>
        <v>01241</v>
      </c>
      <c r="C427" t="str">
        <f>"1300"</f>
        <v>1300</v>
      </c>
      <c r="D427" t="str">
        <f>""</f>
        <v/>
      </c>
      <c r="E427" t="s">
        <v>627</v>
      </c>
      <c r="F427" t="s">
        <v>70</v>
      </c>
      <c r="G427" t="str">
        <f>""</f>
        <v/>
      </c>
      <c r="H427" t="str">
        <f>" 00"</f>
        <v xml:space="preserve"> 00</v>
      </c>
      <c r="I427">
        <v>0.01</v>
      </c>
      <c r="J427">
        <v>9999999.9900000002</v>
      </c>
      <c r="K427" t="s">
        <v>71</v>
      </c>
      <c r="L427" t="s">
        <v>27</v>
      </c>
      <c r="M427" t="s">
        <v>72</v>
      </c>
      <c r="P427" t="s">
        <v>29</v>
      </c>
      <c r="Q427" t="s">
        <v>29</v>
      </c>
      <c r="R427" t="s">
        <v>28</v>
      </c>
    </row>
    <row r="428" spans="1:18" x14ac:dyDescent="0.25">
      <c r="A428" t="str">
        <f>"18520"</f>
        <v>18520</v>
      </c>
      <c r="B428" t="str">
        <f>"01260"</f>
        <v>01260</v>
      </c>
      <c r="C428" t="str">
        <f>"1300"</f>
        <v>1300</v>
      </c>
      <c r="D428" t="str">
        <f>""</f>
        <v/>
      </c>
      <c r="E428" t="s">
        <v>636</v>
      </c>
      <c r="F428" t="s">
        <v>77</v>
      </c>
      <c r="G428" t="str">
        <f>""</f>
        <v/>
      </c>
      <c r="H428" t="str">
        <f>" 00"</f>
        <v xml:space="preserve"> 00</v>
      </c>
      <c r="I428">
        <v>0.01</v>
      </c>
      <c r="J428">
        <v>9999999.9900000002</v>
      </c>
      <c r="K428" t="s">
        <v>27</v>
      </c>
      <c r="L428" t="s">
        <v>28</v>
      </c>
      <c r="P428" t="s">
        <v>29</v>
      </c>
      <c r="Q428" t="s">
        <v>29</v>
      </c>
      <c r="R428" t="s">
        <v>28</v>
      </c>
    </row>
    <row r="429" spans="1:18" x14ac:dyDescent="0.25">
      <c r="A429" t="str">
        <f>"18521"</f>
        <v>18521</v>
      </c>
      <c r="B429" t="str">
        <f>"01640"</f>
        <v>01640</v>
      </c>
      <c r="C429" t="str">
        <f>"1100"</f>
        <v>1100</v>
      </c>
      <c r="D429" t="str">
        <f>""</f>
        <v/>
      </c>
      <c r="E429" t="s">
        <v>637</v>
      </c>
      <c r="F429" t="s">
        <v>136</v>
      </c>
      <c r="G429" t="str">
        <f>""</f>
        <v/>
      </c>
      <c r="H429" t="str">
        <f>" 00"</f>
        <v xml:space="preserve"> 00</v>
      </c>
      <c r="I429">
        <v>0.01</v>
      </c>
      <c r="J429">
        <v>9999999.9900000002</v>
      </c>
      <c r="K429" t="s">
        <v>56</v>
      </c>
      <c r="L429" t="s">
        <v>57</v>
      </c>
      <c r="M429" t="s">
        <v>58</v>
      </c>
      <c r="P429" t="s">
        <v>29</v>
      </c>
      <c r="Q429" t="s">
        <v>29</v>
      </c>
      <c r="R429" t="s">
        <v>59</v>
      </c>
    </row>
    <row r="430" spans="1:18" x14ac:dyDescent="0.25">
      <c r="A430" t="str">
        <f>"18523"</f>
        <v>18523</v>
      </c>
      <c r="B430" t="str">
        <f>"01560"</f>
        <v>01560</v>
      </c>
      <c r="C430" t="str">
        <f>"1300"</f>
        <v>1300</v>
      </c>
      <c r="D430" t="str">
        <f>""</f>
        <v/>
      </c>
      <c r="E430" t="s">
        <v>639</v>
      </c>
      <c r="F430" t="s">
        <v>128</v>
      </c>
      <c r="G430" t="str">
        <f>""</f>
        <v/>
      </c>
      <c r="H430" t="str">
        <f>" 00"</f>
        <v xml:space="preserve"> 00</v>
      </c>
      <c r="I430">
        <v>0.01</v>
      </c>
      <c r="J430">
        <v>9999999.9900000002</v>
      </c>
      <c r="K430" t="s">
        <v>56</v>
      </c>
      <c r="L430" t="s">
        <v>57</v>
      </c>
      <c r="M430" t="s">
        <v>58</v>
      </c>
      <c r="P430" t="s">
        <v>29</v>
      </c>
      <c r="Q430" t="s">
        <v>29</v>
      </c>
      <c r="R430" t="s">
        <v>59</v>
      </c>
    </row>
    <row r="431" spans="1:18" x14ac:dyDescent="0.25">
      <c r="A431" t="str">
        <f>"18526"</f>
        <v>18526</v>
      </c>
      <c r="B431" t="str">
        <f>"01550"</f>
        <v>01550</v>
      </c>
      <c r="C431" t="str">
        <f>"1300"</f>
        <v>1300</v>
      </c>
      <c r="D431" t="str">
        <f>""</f>
        <v/>
      </c>
      <c r="E431" t="s">
        <v>642</v>
      </c>
      <c r="F431" t="s">
        <v>127</v>
      </c>
      <c r="G431" t="str">
        <f>""</f>
        <v/>
      </c>
      <c r="H431" t="str">
        <f>" 00"</f>
        <v xml:space="preserve"> 00</v>
      </c>
      <c r="I431">
        <v>0.01</v>
      </c>
      <c r="J431">
        <v>9999999.9900000002</v>
      </c>
      <c r="K431" t="s">
        <v>56</v>
      </c>
      <c r="L431" t="s">
        <v>57</v>
      </c>
      <c r="M431" t="s">
        <v>58</v>
      </c>
      <c r="P431" t="s">
        <v>29</v>
      </c>
      <c r="Q431" t="s">
        <v>29</v>
      </c>
      <c r="R431" t="s">
        <v>59</v>
      </c>
    </row>
    <row r="432" spans="1:18" x14ac:dyDescent="0.25">
      <c r="A432" t="str">
        <f>"18529"</f>
        <v>18529</v>
      </c>
      <c r="B432" t="str">
        <f>"01320"</f>
        <v>01320</v>
      </c>
      <c r="C432" t="str">
        <f>"1300"</f>
        <v>1300</v>
      </c>
      <c r="D432" t="str">
        <f>""</f>
        <v/>
      </c>
      <c r="E432" t="s">
        <v>648</v>
      </c>
      <c r="F432" t="s">
        <v>94</v>
      </c>
      <c r="G432" t="str">
        <f>""</f>
        <v/>
      </c>
      <c r="H432" t="str">
        <f>" 00"</f>
        <v xml:space="preserve"> 00</v>
      </c>
      <c r="I432">
        <v>0.01</v>
      </c>
      <c r="J432">
        <v>9999999.9900000002</v>
      </c>
      <c r="K432" t="s">
        <v>86</v>
      </c>
      <c r="L432" t="s">
        <v>87</v>
      </c>
      <c r="M432" t="s">
        <v>88</v>
      </c>
      <c r="P432" t="s">
        <v>29</v>
      </c>
      <c r="Q432" t="s">
        <v>29</v>
      </c>
      <c r="R432" t="s">
        <v>89</v>
      </c>
    </row>
    <row r="433" spans="1:18" x14ac:dyDescent="0.25">
      <c r="A433" t="str">
        <f>"18530"</f>
        <v>18530</v>
      </c>
      <c r="B433" t="str">
        <f>"01290"</f>
        <v>01290</v>
      </c>
      <c r="C433" t="str">
        <f>"1300"</f>
        <v>1300</v>
      </c>
      <c r="D433" t="str">
        <f>""</f>
        <v/>
      </c>
      <c r="E433" t="s">
        <v>649</v>
      </c>
      <c r="F433" t="s">
        <v>84</v>
      </c>
      <c r="G433" t="str">
        <f>""</f>
        <v/>
      </c>
      <c r="H433" t="str">
        <f>" 00"</f>
        <v xml:space="preserve"> 00</v>
      </c>
      <c r="I433">
        <v>0.01</v>
      </c>
      <c r="J433">
        <v>9999999.9900000002</v>
      </c>
      <c r="K433" t="s">
        <v>71</v>
      </c>
      <c r="L433" t="s">
        <v>27</v>
      </c>
      <c r="M433" t="s">
        <v>28</v>
      </c>
      <c r="P433" t="s">
        <v>29</v>
      </c>
      <c r="Q433" t="s">
        <v>29</v>
      </c>
      <c r="R433" t="s">
        <v>28</v>
      </c>
    </row>
    <row r="434" spans="1:18" x14ac:dyDescent="0.25">
      <c r="A434" t="str">
        <f>"18531"</f>
        <v>18531</v>
      </c>
      <c r="B434" t="str">
        <f>"01630"</f>
        <v>01630</v>
      </c>
      <c r="C434" t="str">
        <f>"1300"</f>
        <v>1300</v>
      </c>
      <c r="D434" t="str">
        <f>""</f>
        <v/>
      </c>
      <c r="E434" t="s">
        <v>650</v>
      </c>
      <c r="F434" t="s">
        <v>135</v>
      </c>
      <c r="G434" t="str">
        <f>""</f>
        <v/>
      </c>
      <c r="H434" t="str">
        <f>" 00"</f>
        <v xml:space="preserve"> 00</v>
      </c>
      <c r="I434">
        <v>0.01</v>
      </c>
      <c r="J434">
        <v>9999999.9900000002</v>
      </c>
      <c r="K434" t="s">
        <v>56</v>
      </c>
      <c r="L434" t="s">
        <v>57</v>
      </c>
      <c r="M434" t="s">
        <v>58</v>
      </c>
      <c r="P434" t="s">
        <v>29</v>
      </c>
      <c r="Q434" t="s">
        <v>29</v>
      </c>
      <c r="R434" t="s">
        <v>59</v>
      </c>
    </row>
    <row r="435" spans="1:18" x14ac:dyDescent="0.25">
      <c r="A435" t="str">
        <f>"18532"</f>
        <v>18532</v>
      </c>
      <c r="B435" t="str">
        <f>"01000"</f>
        <v>01000</v>
      </c>
      <c r="C435" t="str">
        <f>"1400"</f>
        <v>1400</v>
      </c>
      <c r="D435" t="str">
        <f>""</f>
        <v/>
      </c>
      <c r="E435" t="s">
        <v>651</v>
      </c>
      <c r="F435" t="s">
        <v>36</v>
      </c>
      <c r="G435" t="str">
        <f>""</f>
        <v/>
      </c>
      <c r="H435" t="str">
        <f>" 00"</f>
        <v xml:space="preserve"> 00</v>
      </c>
      <c r="I435">
        <v>0.01</v>
      </c>
      <c r="J435">
        <v>9999999.9900000002</v>
      </c>
      <c r="K435" t="s">
        <v>27</v>
      </c>
      <c r="L435" t="s">
        <v>611</v>
      </c>
      <c r="M435" t="s">
        <v>28</v>
      </c>
      <c r="P435" t="s">
        <v>29</v>
      </c>
      <c r="Q435" t="s">
        <v>29</v>
      </c>
      <c r="R435" t="s">
        <v>28</v>
      </c>
    </row>
    <row r="436" spans="1:18" x14ac:dyDescent="0.25">
      <c r="A436" t="str">
        <f>"18533"</f>
        <v>18533</v>
      </c>
      <c r="B436" t="str">
        <f>"01180"</f>
        <v>01180</v>
      </c>
      <c r="C436" t="str">
        <f>"1700"</f>
        <v>1700</v>
      </c>
      <c r="D436" t="str">
        <f>""</f>
        <v/>
      </c>
      <c r="E436" t="s">
        <v>652</v>
      </c>
      <c r="F436" t="s">
        <v>51</v>
      </c>
      <c r="G436" t="str">
        <f>""</f>
        <v/>
      </c>
      <c r="H436" t="str">
        <f>" 00"</f>
        <v xml:space="preserve"> 00</v>
      </c>
      <c r="I436">
        <v>0.01</v>
      </c>
      <c r="J436">
        <v>9999999.9900000002</v>
      </c>
      <c r="K436" t="s">
        <v>27</v>
      </c>
      <c r="L436" t="s">
        <v>53</v>
      </c>
      <c r="P436" t="s">
        <v>29</v>
      </c>
      <c r="Q436" t="s">
        <v>29</v>
      </c>
      <c r="R436" t="s">
        <v>28</v>
      </c>
    </row>
    <row r="437" spans="1:18" x14ac:dyDescent="0.25">
      <c r="A437" t="str">
        <f>"18534"</f>
        <v>18534</v>
      </c>
      <c r="B437" t="str">
        <f>"01620"</f>
        <v>01620</v>
      </c>
      <c r="C437" t="str">
        <f>"1300"</f>
        <v>1300</v>
      </c>
      <c r="D437" t="str">
        <f>""</f>
        <v/>
      </c>
      <c r="E437" t="s">
        <v>653</v>
      </c>
      <c r="F437" t="s">
        <v>133</v>
      </c>
      <c r="G437" t="str">
        <f>""</f>
        <v/>
      </c>
      <c r="H437" t="str">
        <f>" 00"</f>
        <v xml:space="preserve"> 00</v>
      </c>
      <c r="I437">
        <v>0.01</v>
      </c>
      <c r="J437">
        <v>9999999.9900000002</v>
      </c>
      <c r="K437" t="s">
        <v>56</v>
      </c>
      <c r="L437" t="s">
        <v>57</v>
      </c>
      <c r="M437" t="s">
        <v>58</v>
      </c>
      <c r="P437" t="s">
        <v>29</v>
      </c>
      <c r="Q437" t="s">
        <v>29</v>
      </c>
      <c r="R437" t="s">
        <v>134</v>
      </c>
    </row>
    <row r="438" spans="1:18" x14ac:dyDescent="0.25">
      <c r="A438" t="str">
        <f>"18602"</f>
        <v>18602</v>
      </c>
      <c r="B438" t="str">
        <f>"01545"</f>
        <v>01545</v>
      </c>
      <c r="C438" t="str">
        <f>"1800"</f>
        <v>1800</v>
      </c>
      <c r="D438" t="str">
        <f>""</f>
        <v/>
      </c>
      <c r="E438" t="s">
        <v>656</v>
      </c>
      <c r="F438" t="s">
        <v>126</v>
      </c>
      <c r="G438" t="str">
        <f>""</f>
        <v/>
      </c>
      <c r="H438" t="str">
        <f>" 00"</f>
        <v xml:space="preserve"> 00</v>
      </c>
      <c r="I438">
        <v>0.01</v>
      </c>
      <c r="J438">
        <v>9999999.9900000002</v>
      </c>
      <c r="K438" t="s">
        <v>56</v>
      </c>
      <c r="L438" t="s">
        <v>57</v>
      </c>
      <c r="M438" t="s">
        <v>58</v>
      </c>
      <c r="P438" t="s">
        <v>29</v>
      </c>
      <c r="Q438" t="s">
        <v>29</v>
      </c>
      <c r="R438" t="s">
        <v>59</v>
      </c>
    </row>
    <row r="439" spans="1:18" x14ac:dyDescent="0.25">
      <c r="A439" t="str">
        <f>"18603"</f>
        <v>18603</v>
      </c>
      <c r="B439" t="str">
        <f>"01000"</f>
        <v>01000</v>
      </c>
      <c r="C439" t="str">
        <f>"1800"</f>
        <v>1800</v>
      </c>
      <c r="D439" t="str">
        <f>"18603"</f>
        <v>18603</v>
      </c>
      <c r="E439" t="s">
        <v>657</v>
      </c>
      <c r="F439" t="s">
        <v>36</v>
      </c>
      <c r="G439" t="str">
        <f>""</f>
        <v/>
      </c>
      <c r="H439" t="str">
        <f>" 00"</f>
        <v xml:space="preserve"> 00</v>
      </c>
      <c r="I439">
        <v>0.01</v>
      </c>
      <c r="J439">
        <v>9999999.9900000002</v>
      </c>
      <c r="K439" t="s">
        <v>27</v>
      </c>
      <c r="L439" t="s">
        <v>75</v>
      </c>
      <c r="P439" t="s">
        <v>29</v>
      </c>
      <c r="Q439" t="s">
        <v>29</v>
      </c>
      <c r="R439" t="s">
        <v>28</v>
      </c>
    </row>
    <row r="440" spans="1:18" x14ac:dyDescent="0.25">
      <c r="A440" t="str">
        <f>"18609"</f>
        <v>18609</v>
      </c>
      <c r="B440" t="str">
        <f>"05150"</f>
        <v>05150</v>
      </c>
      <c r="C440" t="str">
        <f>"1800"</f>
        <v>1800</v>
      </c>
      <c r="D440" t="str">
        <f>""</f>
        <v/>
      </c>
      <c r="E440" t="s">
        <v>660</v>
      </c>
      <c r="F440" t="s">
        <v>375</v>
      </c>
      <c r="G440" t="str">
        <f>""</f>
        <v/>
      </c>
      <c r="H440" t="str">
        <f>" 00"</f>
        <v xml:space="preserve"> 00</v>
      </c>
      <c r="I440">
        <v>0.01</v>
      </c>
      <c r="J440">
        <v>9999999.9900000002</v>
      </c>
      <c r="K440" t="s">
        <v>376</v>
      </c>
      <c r="L440" t="s">
        <v>378</v>
      </c>
      <c r="P440" t="s">
        <v>29</v>
      </c>
      <c r="Q440" t="s">
        <v>29</v>
      </c>
      <c r="R440" t="s">
        <v>377</v>
      </c>
    </row>
    <row r="441" spans="1:18" x14ac:dyDescent="0.25">
      <c r="A441" t="str">
        <f>"18614"</f>
        <v>18614</v>
      </c>
      <c r="B441" t="str">
        <f>"01400"</f>
        <v>01400</v>
      </c>
      <c r="C441" t="str">
        <f>"1800"</f>
        <v>1800</v>
      </c>
      <c r="D441" t="str">
        <f>""</f>
        <v/>
      </c>
      <c r="E441" t="s">
        <v>664</v>
      </c>
      <c r="F441" t="s">
        <v>110</v>
      </c>
      <c r="G441" t="str">
        <f>""</f>
        <v/>
      </c>
      <c r="H441" t="str">
        <f>" 00"</f>
        <v xml:space="preserve"> 00</v>
      </c>
      <c r="I441">
        <v>0.01</v>
      </c>
      <c r="J441">
        <v>9999999.9900000002</v>
      </c>
      <c r="K441" t="s">
        <v>56</v>
      </c>
      <c r="L441" t="s">
        <v>57</v>
      </c>
      <c r="M441" t="s">
        <v>58</v>
      </c>
      <c r="P441" t="s">
        <v>29</v>
      </c>
      <c r="Q441" t="s">
        <v>29</v>
      </c>
      <c r="R441" t="s">
        <v>59</v>
      </c>
    </row>
    <row r="442" spans="1:18" x14ac:dyDescent="0.25">
      <c r="A442" t="str">
        <f>"18616"</f>
        <v>18616</v>
      </c>
      <c r="B442" t="str">
        <f>"01300"</f>
        <v>01300</v>
      </c>
      <c r="C442" t="str">
        <f>"1800"</f>
        <v>1800</v>
      </c>
      <c r="D442" t="str">
        <f>""</f>
        <v/>
      </c>
      <c r="E442" t="s">
        <v>666</v>
      </c>
      <c r="F442" t="s">
        <v>85</v>
      </c>
      <c r="G442" t="str">
        <f>""</f>
        <v/>
      </c>
      <c r="H442" t="str">
        <f>" 00"</f>
        <v xml:space="preserve"> 00</v>
      </c>
      <c r="I442">
        <v>0.01</v>
      </c>
      <c r="J442">
        <v>9999999.9900000002</v>
      </c>
      <c r="K442" t="s">
        <v>86</v>
      </c>
      <c r="L442" t="s">
        <v>87</v>
      </c>
      <c r="M442" t="s">
        <v>88</v>
      </c>
      <c r="P442" t="s">
        <v>29</v>
      </c>
      <c r="Q442" t="s">
        <v>29</v>
      </c>
      <c r="R442" t="s">
        <v>89</v>
      </c>
    </row>
    <row r="443" spans="1:18" x14ac:dyDescent="0.25">
      <c r="A443" t="str">
        <f>"19052"</f>
        <v>19052</v>
      </c>
      <c r="B443" t="str">
        <f>"01000"</f>
        <v>01000</v>
      </c>
      <c r="C443" t="str">
        <f>"1200"</f>
        <v>1200</v>
      </c>
      <c r="D443" t="str">
        <f>""</f>
        <v/>
      </c>
      <c r="E443" t="s">
        <v>669</v>
      </c>
      <c r="F443" t="s">
        <v>36</v>
      </c>
      <c r="G443" t="str">
        <f>"GR0019052"</f>
        <v>GR0019052</v>
      </c>
      <c r="H443" t="str">
        <f>" 00"</f>
        <v xml:space="preserve"> 00</v>
      </c>
      <c r="I443">
        <v>0.01</v>
      </c>
      <c r="J443">
        <v>9999999.9900000002</v>
      </c>
      <c r="K443" t="s">
        <v>27</v>
      </c>
      <c r="L443" t="s">
        <v>611</v>
      </c>
      <c r="M443" t="s">
        <v>28</v>
      </c>
      <c r="O443" t="s">
        <v>28</v>
      </c>
      <c r="P443" t="s">
        <v>29</v>
      </c>
      <c r="Q443" t="s">
        <v>29</v>
      </c>
      <c r="R443" t="s">
        <v>28</v>
      </c>
    </row>
    <row r="444" spans="1:18" x14ac:dyDescent="0.25">
      <c r="A444" t="str">
        <f>"19323"</f>
        <v>19323</v>
      </c>
      <c r="B444" t="str">
        <f>"01620"</f>
        <v>01620</v>
      </c>
      <c r="C444" t="str">
        <f>"1300"</f>
        <v>1300</v>
      </c>
      <c r="D444" t="str">
        <f>"19323"</f>
        <v>19323</v>
      </c>
      <c r="E444" t="s">
        <v>674</v>
      </c>
      <c r="F444" t="s">
        <v>133</v>
      </c>
      <c r="G444" t="str">
        <f>"GR0019323"</f>
        <v>GR0019323</v>
      </c>
      <c r="H444" t="str">
        <f>" 00"</f>
        <v xml:space="preserve"> 00</v>
      </c>
      <c r="I444">
        <v>0.01</v>
      </c>
      <c r="J444">
        <v>9999999.9900000002</v>
      </c>
      <c r="K444" t="s">
        <v>56</v>
      </c>
      <c r="L444" t="s">
        <v>57</v>
      </c>
      <c r="M444" t="s">
        <v>58</v>
      </c>
      <c r="O444" t="s">
        <v>675</v>
      </c>
      <c r="P444" t="s">
        <v>29</v>
      </c>
      <c r="Q444" t="s">
        <v>29</v>
      </c>
      <c r="R444" t="s">
        <v>59</v>
      </c>
    </row>
    <row r="445" spans="1:18" x14ac:dyDescent="0.25">
      <c r="A445" t="str">
        <f>"19325"</f>
        <v>19325</v>
      </c>
      <c r="B445" t="str">
        <f>"01550"</f>
        <v>01550</v>
      </c>
      <c r="C445" t="str">
        <f>"1300"</f>
        <v>1300</v>
      </c>
      <c r="D445" t="str">
        <f>"19325"</f>
        <v>19325</v>
      </c>
      <c r="E445" t="s">
        <v>676</v>
      </c>
      <c r="F445" t="s">
        <v>127</v>
      </c>
      <c r="G445" t="str">
        <f>"GR0019325"</f>
        <v>GR0019325</v>
      </c>
      <c r="H445" t="str">
        <f>" 00"</f>
        <v xml:space="preserve"> 00</v>
      </c>
      <c r="I445">
        <v>0.01</v>
      </c>
      <c r="J445">
        <v>9999999.9900000002</v>
      </c>
      <c r="K445" t="s">
        <v>56</v>
      </c>
      <c r="L445" t="s">
        <v>57</v>
      </c>
      <c r="M445" t="s">
        <v>58</v>
      </c>
      <c r="O445" t="s">
        <v>122</v>
      </c>
      <c r="P445" t="s">
        <v>29</v>
      </c>
      <c r="Q445" t="s">
        <v>29</v>
      </c>
      <c r="R445" t="s">
        <v>59</v>
      </c>
    </row>
    <row r="446" spans="1:18" x14ac:dyDescent="0.25">
      <c r="A446" t="str">
        <f>"19339"</f>
        <v>19339</v>
      </c>
      <c r="B446" t="str">
        <f>"01560"</f>
        <v>01560</v>
      </c>
      <c r="C446" t="str">
        <f>"1300"</f>
        <v>1300</v>
      </c>
      <c r="D446" t="str">
        <f>"19339"</f>
        <v>19339</v>
      </c>
      <c r="E446" t="s">
        <v>683</v>
      </c>
      <c r="F446" t="s">
        <v>128</v>
      </c>
      <c r="G446" t="str">
        <f>"GR0019339"</f>
        <v>GR0019339</v>
      </c>
      <c r="H446" t="str">
        <f>" 00"</f>
        <v xml:space="preserve"> 00</v>
      </c>
      <c r="I446">
        <v>0.01</v>
      </c>
      <c r="J446">
        <v>9999999.9900000002</v>
      </c>
      <c r="K446" t="s">
        <v>56</v>
      </c>
      <c r="L446" t="s">
        <v>57</v>
      </c>
      <c r="M446" t="s">
        <v>58</v>
      </c>
      <c r="O446" t="s">
        <v>684</v>
      </c>
      <c r="P446" t="s">
        <v>29</v>
      </c>
      <c r="Q446" t="s">
        <v>29</v>
      </c>
      <c r="R446" t="s">
        <v>59</v>
      </c>
    </row>
    <row r="447" spans="1:18" x14ac:dyDescent="0.25">
      <c r="A447" t="str">
        <f>"19349"</f>
        <v>19349</v>
      </c>
      <c r="B447" t="str">
        <f>"01645"</f>
        <v>01645</v>
      </c>
      <c r="C447" t="str">
        <f>"1300"</f>
        <v>1300</v>
      </c>
      <c r="D447" t="str">
        <f>"19349"</f>
        <v>19349</v>
      </c>
      <c r="E447" t="s">
        <v>687</v>
      </c>
      <c r="F447" t="s">
        <v>137</v>
      </c>
      <c r="G447" t="str">
        <f>"GR0019349"</f>
        <v>GR0019349</v>
      </c>
      <c r="H447" t="str">
        <f>" 00"</f>
        <v xml:space="preserve"> 00</v>
      </c>
      <c r="I447">
        <v>0.01</v>
      </c>
      <c r="J447">
        <v>9999999.9900000002</v>
      </c>
      <c r="K447" t="s">
        <v>56</v>
      </c>
      <c r="L447" t="s">
        <v>57</v>
      </c>
      <c r="M447" t="s">
        <v>58</v>
      </c>
      <c r="O447" t="s">
        <v>688</v>
      </c>
      <c r="P447" t="s">
        <v>29</v>
      </c>
      <c r="Q447" t="s">
        <v>29</v>
      </c>
      <c r="R447" t="s">
        <v>59</v>
      </c>
    </row>
    <row r="448" spans="1:18" x14ac:dyDescent="0.25">
      <c r="A448" t="str">
        <f>"19350"</f>
        <v>19350</v>
      </c>
      <c r="B448" t="str">
        <f>"01645"</f>
        <v>01645</v>
      </c>
      <c r="C448" t="str">
        <f>"1300"</f>
        <v>1300</v>
      </c>
      <c r="D448" t="str">
        <f>""</f>
        <v/>
      </c>
      <c r="E448" t="s">
        <v>689</v>
      </c>
      <c r="F448" t="s">
        <v>137</v>
      </c>
      <c r="G448" t="str">
        <f>"GR0019350"</f>
        <v>GR0019350</v>
      </c>
      <c r="H448" t="str">
        <f>" 00"</f>
        <v xml:space="preserve"> 00</v>
      </c>
      <c r="I448">
        <v>0.01</v>
      </c>
      <c r="J448">
        <v>9999999.9900000002</v>
      </c>
      <c r="K448" t="s">
        <v>56</v>
      </c>
      <c r="L448" t="s">
        <v>57</v>
      </c>
      <c r="M448" t="s">
        <v>58</v>
      </c>
      <c r="O448" t="s">
        <v>690</v>
      </c>
      <c r="P448" t="s">
        <v>29</v>
      </c>
      <c r="Q448" t="s">
        <v>29</v>
      </c>
      <c r="R448" t="s">
        <v>59</v>
      </c>
    </row>
    <row r="449" spans="1:18" x14ac:dyDescent="0.25">
      <c r="A449" t="str">
        <f>"19352"</f>
        <v>19352</v>
      </c>
      <c r="B449" t="str">
        <f>"01630"</f>
        <v>01630</v>
      </c>
      <c r="C449" t="str">
        <f>"1300"</f>
        <v>1300</v>
      </c>
      <c r="D449" t="str">
        <f>"19352"</f>
        <v>19352</v>
      </c>
      <c r="E449" t="s">
        <v>691</v>
      </c>
      <c r="F449" t="s">
        <v>135</v>
      </c>
      <c r="G449" t="str">
        <f>"GR0019352"</f>
        <v>GR0019352</v>
      </c>
      <c r="H449" t="str">
        <f>" 00"</f>
        <v xml:space="preserve"> 00</v>
      </c>
      <c r="I449">
        <v>0.01</v>
      </c>
      <c r="J449">
        <v>9999999.9900000002</v>
      </c>
      <c r="K449" t="s">
        <v>56</v>
      </c>
      <c r="L449" t="s">
        <v>57</v>
      </c>
      <c r="M449" t="s">
        <v>58</v>
      </c>
      <c r="O449" t="s">
        <v>692</v>
      </c>
      <c r="P449" t="s">
        <v>29</v>
      </c>
      <c r="Q449" t="s">
        <v>29</v>
      </c>
      <c r="R449" t="s">
        <v>59</v>
      </c>
    </row>
    <row r="450" spans="1:18" x14ac:dyDescent="0.25">
      <c r="A450" t="str">
        <f>"19365"</f>
        <v>19365</v>
      </c>
      <c r="B450" t="str">
        <f>"01560"</f>
        <v>01560</v>
      </c>
      <c r="C450" t="str">
        <f>"1200"</f>
        <v>1200</v>
      </c>
      <c r="D450" t="str">
        <f>"19365"</f>
        <v>19365</v>
      </c>
      <c r="E450" t="s">
        <v>713</v>
      </c>
      <c r="F450" t="s">
        <v>128</v>
      </c>
      <c r="G450" t="str">
        <f>"GR0019365"</f>
        <v>GR0019365</v>
      </c>
      <c r="H450" t="str">
        <f>" 00"</f>
        <v xml:space="preserve"> 00</v>
      </c>
      <c r="I450">
        <v>0.01</v>
      </c>
      <c r="J450">
        <v>9999999.9900000002</v>
      </c>
      <c r="K450" t="s">
        <v>56</v>
      </c>
      <c r="L450" t="s">
        <v>57</v>
      </c>
      <c r="M450" t="s">
        <v>58</v>
      </c>
      <c r="O450" t="s">
        <v>714</v>
      </c>
      <c r="P450" t="s">
        <v>29</v>
      </c>
      <c r="Q450" t="s">
        <v>29</v>
      </c>
      <c r="R450" t="s">
        <v>59</v>
      </c>
    </row>
    <row r="451" spans="1:18" x14ac:dyDescent="0.25">
      <c r="A451" t="str">
        <f>"19366"</f>
        <v>19366</v>
      </c>
      <c r="B451" t="str">
        <f>"01550"</f>
        <v>01550</v>
      </c>
      <c r="C451" t="str">
        <f>"1200"</f>
        <v>1200</v>
      </c>
      <c r="D451" t="str">
        <f>"19366"</f>
        <v>19366</v>
      </c>
      <c r="E451" t="s">
        <v>715</v>
      </c>
      <c r="F451" t="s">
        <v>127</v>
      </c>
      <c r="G451" t="str">
        <f>"GR0019366"</f>
        <v>GR0019366</v>
      </c>
      <c r="H451" t="str">
        <f>" 00"</f>
        <v xml:space="preserve"> 00</v>
      </c>
      <c r="I451">
        <v>0.01</v>
      </c>
      <c r="J451">
        <v>9999999.9900000002</v>
      </c>
      <c r="K451" t="s">
        <v>56</v>
      </c>
      <c r="L451" t="s">
        <v>57</v>
      </c>
      <c r="M451" t="s">
        <v>58</v>
      </c>
      <c r="O451" t="s">
        <v>716</v>
      </c>
      <c r="P451" t="s">
        <v>29</v>
      </c>
      <c r="Q451" t="s">
        <v>29</v>
      </c>
      <c r="R451" t="s">
        <v>59</v>
      </c>
    </row>
    <row r="452" spans="1:18" x14ac:dyDescent="0.25">
      <c r="A452" t="str">
        <f>"19367"</f>
        <v>19367</v>
      </c>
      <c r="B452" t="str">
        <f>"01645"</f>
        <v>01645</v>
      </c>
      <c r="C452" t="str">
        <f>"1200"</f>
        <v>1200</v>
      </c>
      <c r="D452" t="str">
        <f>""</f>
        <v/>
      </c>
      <c r="E452" t="s">
        <v>717</v>
      </c>
      <c r="F452" t="s">
        <v>137</v>
      </c>
      <c r="G452" t="str">
        <f>"GR0019367"</f>
        <v>GR0019367</v>
      </c>
      <c r="H452" t="str">
        <f>" 00"</f>
        <v xml:space="preserve"> 00</v>
      </c>
      <c r="I452">
        <v>0.01</v>
      </c>
      <c r="J452">
        <v>9999999.9900000002</v>
      </c>
      <c r="K452" t="s">
        <v>56</v>
      </c>
      <c r="L452" t="s">
        <v>57</v>
      </c>
      <c r="M452" t="s">
        <v>58</v>
      </c>
      <c r="O452" t="s">
        <v>718</v>
      </c>
      <c r="P452" t="s">
        <v>29</v>
      </c>
      <c r="Q452" t="s">
        <v>29</v>
      </c>
      <c r="R452" t="s">
        <v>59</v>
      </c>
    </row>
    <row r="453" spans="1:18" x14ac:dyDescent="0.25">
      <c r="A453" t="str">
        <f>"19368"</f>
        <v>19368</v>
      </c>
      <c r="B453" t="str">
        <f>"01550"</f>
        <v>01550</v>
      </c>
      <c r="C453" t="str">
        <f>"1200"</f>
        <v>1200</v>
      </c>
      <c r="D453" t="str">
        <f>"19368"</f>
        <v>19368</v>
      </c>
      <c r="E453" t="s">
        <v>719</v>
      </c>
      <c r="F453" t="s">
        <v>127</v>
      </c>
      <c r="G453" t="str">
        <f>"GR0019368"</f>
        <v>GR0019368</v>
      </c>
      <c r="H453" t="str">
        <f>" 00"</f>
        <v xml:space="preserve"> 00</v>
      </c>
      <c r="I453">
        <v>0.01</v>
      </c>
      <c r="J453">
        <v>9999999.9900000002</v>
      </c>
      <c r="K453" t="s">
        <v>56</v>
      </c>
      <c r="L453" t="s">
        <v>57</v>
      </c>
      <c r="M453" t="s">
        <v>58</v>
      </c>
      <c r="O453" t="s">
        <v>720</v>
      </c>
      <c r="P453" t="s">
        <v>29</v>
      </c>
      <c r="Q453" t="s">
        <v>29</v>
      </c>
      <c r="R453" t="s">
        <v>59</v>
      </c>
    </row>
    <row r="454" spans="1:18" x14ac:dyDescent="0.25">
      <c r="A454" t="str">
        <f>"19370"</f>
        <v>19370</v>
      </c>
      <c r="B454" t="str">
        <f>"01320"</f>
        <v>01320</v>
      </c>
      <c r="C454" t="str">
        <f>"1200"</f>
        <v>1200</v>
      </c>
      <c r="D454" t="str">
        <f>"19370"</f>
        <v>19370</v>
      </c>
      <c r="E454" t="s">
        <v>723</v>
      </c>
      <c r="F454" t="s">
        <v>94</v>
      </c>
      <c r="G454" t="str">
        <f>"GR0019370"</f>
        <v>GR0019370</v>
      </c>
      <c r="H454" t="str">
        <f>" 00"</f>
        <v xml:space="preserve"> 00</v>
      </c>
      <c r="I454">
        <v>0.01</v>
      </c>
      <c r="J454">
        <v>9999999.9900000002</v>
      </c>
      <c r="K454" t="s">
        <v>95</v>
      </c>
      <c r="L454" t="s">
        <v>87</v>
      </c>
      <c r="M454" t="s">
        <v>88</v>
      </c>
      <c r="O454" t="s">
        <v>724</v>
      </c>
      <c r="P454" t="s">
        <v>29</v>
      </c>
      <c r="Q454" t="s">
        <v>29</v>
      </c>
      <c r="R454" t="s">
        <v>89</v>
      </c>
    </row>
    <row r="455" spans="1:18" x14ac:dyDescent="0.25">
      <c r="A455" t="str">
        <f>"19371"</f>
        <v>19371</v>
      </c>
      <c r="B455" t="str">
        <f>"01645"</f>
        <v>01645</v>
      </c>
      <c r="C455" t="str">
        <f>"1200"</f>
        <v>1200</v>
      </c>
      <c r="D455" t="str">
        <f>""</f>
        <v/>
      </c>
      <c r="E455" t="s">
        <v>725</v>
      </c>
      <c r="F455" t="s">
        <v>137</v>
      </c>
      <c r="G455" t="str">
        <f>"GR0019371"</f>
        <v>GR0019371</v>
      </c>
      <c r="H455" t="str">
        <f>" 00"</f>
        <v xml:space="preserve"> 00</v>
      </c>
      <c r="I455">
        <v>0.01</v>
      </c>
      <c r="J455">
        <v>9999999.9900000002</v>
      </c>
      <c r="K455" t="s">
        <v>56</v>
      </c>
      <c r="L455" t="s">
        <v>57</v>
      </c>
      <c r="M455" t="s">
        <v>58</v>
      </c>
      <c r="O455" t="s">
        <v>688</v>
      </c>
      <c r="P455" t="s">
        <v>29</v>
      </c>
      <c r="Q455" t="s">
        <v>29</v>
      </c>
      <c r="R455" t="s">
        <v>688</v>
      </c>
    </row>
    <row r="456" spans="1:18" x14ac:dyDescent="0.25">
      <c r="A456" t="str">
        <f>"19378"</f>
        <v>19378</v>
      </c>
      <c r="B456" t="str">
        <f>"01630"</f>
        <v>01630</v>
      </c>
      <c r="C456" t="str">
        <f>"1300"</f>
        <v>1300</v>
      </c>
      <c r="D456" t="str">
        <f>"19378"</f>
        <v>19378</v>
      </c>
      <c r="E456" t="s">
        <v>737</v>
      </c>
      <c r="F456" t="s">
        <v>135</v>
      </c>
      <c r="G456" t="str">
        <f>"GR0019378"</f>
        <v>GR0019378</v>
      </c>
      <c r="H456" t="str">
        <f>" 00"</f>
        <v xml:space="preserve"> 00</v>
      </c>
      <c r="I456">
        <v>0.01</v>
      </c>
      <c r="J456">
        <v>9999999.9900000002</v>
      </c>
      <c r="K456" t="s">
        <v>56</v>
      </c>
      <c r="L456" t="s">
        <v>57</v>
      </c>
      <c r="M456" t="s">
        <v>58</v>
      </c>
      <c r="O456" t="s">
        <v>738</v>
      </c>
      <c r="P456" t="s">
        <v>29</v>
      </c>
      <c r="Q456" t="s">
        <v>29</v>
      </c>
      <c r="R456" t="s">
        <v>59</v>
      </c>
    </row>
    <row r="457" spans="1:18" x14ac:dyDescent="0.25">
      <c r="A457" t="str">
        <f>"19379"</f>
        <v>19379</v>
      </c>
      <c r="B457" t="str">
        <f>"01500"</f>
        <v>01500</v>
      </c>
      <c r="C457" t="str">
        <f>"1300"</f>
        <v>1300</v>
      </c>
      <c r="D457" t="str">
        <f>"19379"</f>
        <v>19379</v>
      </c>
      <c r="E457" t="s">
        <v>739</v>
      </c>
      <c r="F457" t="s">
        <v>123</v>
      </c>
      <c r="G457" t="str">
        <f>"GR0019379"</f>
        <v>GR0019379</v>
      </c>
      <c r="H457" t="str">
        <f>" 00"</f>
        <v xml:space="preserve"> 00</v>
      </c>
      <c r="I457">
        <v>0.01</v>
      </c>
      <c r="J457">
        <v>9999999.9900000002</v>
      </c>
      <c r="K457" t="s">
        <v>56</v>
      </c>
      <c r="L457" t="s">
        <v>57</v>
      </c>
      <c r="M457" t="s">
        <v>58</v>
      </c>
      <c r="O457" t="s">
        <v>740</v>
      </c>
      <c r="P457" t="s">
        <v>29</v>
      </c>
      <c r="Q457" t="s">
        <v>29</v>
      </c>
      <c r="R457" t="s">
        <v>59</v>
      </c>
    </row>
    <row r="458" spans="1:18" x14ac:dyDescent="0.25">
      <c r="A458" t="str">
        <f>"19380"</f>
        <v>19380</v>
      </c>
      <c r="B458" t="str">
        <f>"01640"</f>
        <v>01640</v>
      </c>
      <c r="C458" t="str">
        <f>"1300"</f>
        <v>1300</v>
      </c>
      <c r="D458" t="str">
        <f>"19380"</f>
        <v>19380</v>
      </c>
      <c r="E458" t="s">
        <v>741</v>
      </c>
      <c r="F458" t="s">
        <v>136</v>
      </c>
      <c r="G458" t="str">
        <f>"GR0019380"</f>
        <v>GR0019380</v>
      </c>
      <c r="H458" t="str">
        <f>" 00"</f>
        <v xml:space="preserve"> 00</v>
      </c>
      <c r="I458">
        <v>0.01</v>
      </c>
      <c r="J458">
        <v>9999999.9900000002</v>
      </c>
      <c r="K458" t="s">
        <v>56</v>
      </c>
      <c r="L458" t="s">
        <v>57</v>
      </c>
      <c r="M458" t="s">
        <v>58</v>
      </c>
      <c r="O458" t="s">
        <v>742</v>
      </c>
      <c r="P458" t="s">
        <v>29</v>
      </c>
      <c r="Q458" t="s">
        <v>29</v>
      </c>
      <c r="R458" t="s">
        <v>59</v>
      </c>
    </row>
    <row r="459" spans="1:18" x14ac:dyDescent="0.25">
      <c r="A459" t="str">
        <f>"19381"</f>
        <v>19381</v>
      </c>
      <c r="B459" t="str">
        <f>"01550"</f>
        <v>01550</v>
      </c>
      <c r="C459" t="str">
        <f>"1300"</f>
        <v>1300</v>
      </c>
      <c r="D459" t="str">
        <f>"19381"</f>
        <v>19381</v>
      </c>
      <c r="E459" t="s">
        <v>743</v>
      </c>
      <c r="F459" t="s">
        <v>127</v>
      </c>
      <c r="G459" t="str">
        <f>"GR0019381"</f>
        <v>GR0019381</v>
      </c>
      <c r="H459" t="str">
        <f>" 00"</f>
        <v xml:space="preserve"> 00</v>
      </c>
      <c r="I459">
        <v>0.01</v>
      </c>
      <c r="J459">
        <v>9999999.9900000002</v>
      </c>
      <c r="K459" t="s">
        <v>56</v>
      </c>
      <c r="L459" t="s">
        <v>57</v>
      </c>
      <c r="M459" t="s">
        <v>58</v>
      </c>
      <c r="O459" t="s">
        <v>744</v>
      </c>
      <c r="P459" t="s">
        <v>29</v>
      </c>
      <c r="Q459" t="s">
        <v>29</v>
      </c>
      <c r="R459" t="s">
        <v>59</v>
      </c>
    </row>
    <row r="460" spans="1:18" x14ac:dyDescent="0.25">
      <c r="A460" t="str">
        <f>"19382"</f>
        <v>19382</v>
      </c>
      <c r="B460" t="str">
        <f>"01645"</f>
        <v>01645</v>
      </c>
      <c r="C460" t="str">
        <f>"1300"</f>
        <v>1300</v>
      </c>
      <c r="D460" t="str">
        <f>"19382"</f>
        <v>19382</v>
      </c>
      <c r="E460" t="s">
        <v>745</v>
      </c>
      <c r="F460" t="s">
        <v>137</v>
      </c>
      <c r="G460" t="str">
        <f>"GR0019382"</f>
        <v>GR0019382</v>
      </c>
      <c r="H460" t="str">
        <f>" 00"</f>
        <v xml:space="preserve"> 00</v>
      </c>
      <c r="I460">
        <v>0.01</v>
      </c>
      <c r="J460">
        <v>9999999.9900000002</v>
      </c>
      <c r="K460" t="s">
        <v>56</v>
      </c>
      <c r="L460" t="s">
        <v>57</v>
      </c>
      <c r="M460" t="s">
        <v>58</v>
      </c>
      <c r="O460" t="s">
        <v>718</v>
      </c>
      <c r="P460" t="s">
        <v>29</v>
      </c>
      <c r="Q460" t="s">
        <v>29</v>
      </c>
      <c r="R460" t="s">
        <v>59</v>
      </c>
    </row>
    <row r="461" spans="1:18" x14ac:dyDescent="0.25">
      <c r="A461" t="str">
        <f>"21212"</f>
        <v>21212</v>
      </c>
      <c r="B461" t="str">
        <f>"01290"</f>
        <v>01290</v>
      </c>
      <c r="C461" t="str">
        <f>"1300"</f>
        <v>1300</v>
      </c>
      <c r="D461" t="str">
        <f>"21212"</f>
        <v>21212</v>
      </c>
      <c r="E461" t="s">
        <v>758</v>
      </c>
      <c r="F461" t="s">
        <v>84</v>
      </c>
      <c r="G461" t="str">
        <f>"GR0021212"</f>
        <v>GR0021212</v>
      </c>
      <c r="H461" t="str">
        <f>" 00"</f>
        <v xml:space="preserve"> 00</v>
      </c>
      <c r="I461">
        <v>0.01</v>
      </c>
      <c r="J461">
        <v>9999999.9900000002</v>
      </c>
      <c r="K461" t="s">
        <v>71</v>
      </c>
      <c r="L461" t="s">
        <v>27</v>
      </c>
      <c r="M461" t="s">
        <v>28</v>
      </c>
      <c r="O461" t="s">
        <v>71</v>
      </c>
      <c r="P461" t="s">
        <v>29</v>
      </c>
      <c r="Q461" t="s">
        <v>29</v>
      </c>
      <c r="R461" t="s">
        <v>28</v>
      </c>
    </row>
    <row r="462" spans="1:18" x14ac:dyDescent="0.25">
      <c r="A462" t="str">
        <f>"21214"</f>
        <v>21214</v>
      </c>
      <c r="B462" t="str">
        <f>"01620"</f>
        <v>01620</v>
      </c>
      <c r="C462" t="str">
        <f>"1200"</f>
        <v>1200</v>
      </c>
      <c r="D462" t="str">
        <f>"21214"</f>
        <v>21214</v>
      </c>
      <c r="E462" t="s">
        <v>759</v>
      </c>
      <c r="F462" t="s">
        <v>133</v>
      </c>
      <c r="G462" t="str">
        <f>"GR0021214"</f>
        <v>GR0021214</v>
      </c>
      <c r="H462" t="str">
        <f>" 00"</f>
        <v xml:space="preserve"> 00</v>
      </c>
      <c r="I462">
        <v>0.01</v>
      </c>
      <c r="J462">
        <v>9999999.9900000002</v>
      </c>
      <c r="K462" t="s">
        <v>56</v>
      </c>
      <c r="L462" t="s">
        <v>57</v>
      </c>
      <c r="M462" t="s">
        <v>58</v>
      </c>
      <c r="O462" t="s">
        <v>760</v>
      </c>
      <c r="P462" t="s">
        <v>29</v>
      </c>
      <c r="Q462" t="s">
        <v>29</v>
      </c>
      <c r="R462" t="s">
        <v>134</v>
      </c>
    </row>
    <row r="463" spans="1:18" x14ac:dyDescent="0.25">
      <c r="A463" t="str">
        <f>"24283"</f>
        <v>24283</v>
      </c>
      <c r="B463" t="str">
        <f>"01370"</f>
        <v>01370</v>
      </c>
      <c r="C463" t="str">
        <f>"1100"</f>
        <v>1100</v>
      </c>
      <c r="D463" t="str">
        <f>"24283"</f>
        <v>24283</v>
      </c>
      <c r="E463" t="s">
        <v>795</v>
      </c>
      <c r="F463" t="s">
        <v>100</v>
      </c>
      <c r="G463" t="str">
        <f>"GR0024268"</f>
        <v>GR0024268</v>
      </c>
      <c r="H463" t="str">
        <f>" 00"</f>
        <v xml:space="preserve"> 00</v>
      </c>
      <c r="I463">
        <v>0.01</v>
      </c>
      <c r="J463">
        <v>9999999.9900000002</v>
      </c>
      <c r="K463" t="s">
        <v>56</v>
      </c>
      <c r="L463" t="s">
        <v>57</v>
      </c>
      <c r="M463" t="s">
        <v>58</v>
      </c>
      <c r="O463" t="s">
        <v>796</v>
      </c>
      <c r="P463" t="s">
        <v>29</v>
      </c>
      <c r="Q463" t="s">
        <v>29</v>
      </c>
      <c r="R463" t="s">
        <v>59</v>
      </c>
    </row>
    <row r="464" spans="1:18" x14ac:dyDescent="0.25">
      <c r="A464" t="str">
        <f>"24284"</f>
        <v>24284</v>
      </c>
      <c r="B464" t="str">
        <f>"01580"</f>
        <v>01580</v>
      </c>
      <c r="C464" t="str">
        <f>"1300"</f>
        <v>1300</v>
      </c>
      <c r="D464" t="str">
        <f>"24284"</f>
        <v>24284</v>
      </c>
      <c r="E464" t="s">
        <v>797</v>
      </c>
      <c r="F464" t="s">
        <v>130</v>
      </c>
      <c r="G464" t="str">
        <f>"GR0024284"</f>
        <v>GR0024284</v>
      </c>
      <c r="H464" t="str">
        <f>" 00"</f>
        <v xml:space="preserve"> 00</v>
      </c>
      <c r="I464">
        <v>0.01</v>
      </c>
      <c r="J464">
        <v>9999999.9900000002</v>
      </c>
      <c r="K464" t="s">
        <v>56</v>
      </c>
      <c r="L464" t="s">
        <v>57</v>
      </c>
      <c r="M464" t="s">
        <v>58</v>
      </c>
      <c r="O464" t="s">
        <v>798</v>
      </c>
      <c r="P464" t="s">
        <v>29</v>
      </c>
      <c r="Q464" t="s">
        <v>29</v>
      </c>
      <c r="R464" t="s">
        <v>59</v>
      </c>
    </row>
    <row r="465" spans="1:18" x14ac:dyDescent="0.25">
      <c r="A465" t="str">
        <f>"24285"</f>
        <v>24285</v>
      </c>
      <c r="B465" t="str">
        <f>"01370"</f>
        <v>01370</v>
      </c>
      <c r="C465" t="str">
        <f>"1100"</f>
        <v>1100</v>
      </c>
      <c r="D465" t="str">
        <f>""</f>
        <v/>
      </c>
      <c r="E465" t="s">
        <v>799</v>
      </c>
      <c r="F465" t="s">
        <v>100</v>
      </c>
      <c r="G465" t="str">
        <f>"GR0024268"</f>
        <v>GR0024268</v>
      </c>
      <c r="H465" t="str">
        <f>" 00"</f>
        <v xml:space="preserve"> 00</v>
      </c>
      <c r="I465">
        <v>0.01</v>
      </c>
      <c r="J465">
        <v>9999999.9900000002</v>
      </c>
      <c r="K465" t="s">
        <v>56</v>
      </c>
      <c r="L465" t="s">
        <v>57</v>
      </c>
      <c r="M465" t="s">
        <v>58</v>
      </c>
      <c r="O465" t="s">
        <v>796</v>
      </c>
      <c r="P465" t="s">
        <v>29</v>
      </c>
      <c r="Q465" t="s">
        <v>29</v>
      </c>
      <c r="R465" t="s">
        <v>59</v>
      </c>
    </row>
    <row r="466" spans="1:18" x14ac:dyDescent="0.25">
      <c r="A466" t="str">
        <f>"24286"</f>
        <v>24286</v>
      </c>
      <c r="B466" t="str">
        <f>"01370"</f>
        <v>01370</v>
      </c>
      <c r="C466" t="str">
        <f>"1800"</f>
        <v>1800</v>
      </c>
      <c r="D466" t="str">
        <f>""</f>
        <v/>
      </c>
      <c r="E466" t="s">
        <v>800</v>
      </c>
      <c r="F466" t="s">
        <v>100</v>
      </c>
      <c r="G466" t="str">
        <f>"GR0024286"</f>
        <v>GR0024286</v>
      </c>
      <c r="H466" t="str">
        <f>" 00"</f>
        <v xml:space="preserve"> 00</v>
      </c>
      <c r="I466">
        <v>0.01</v>
      </c>
      <c r="J466">
        <v>9999999.9900000002</v>
      </c>
      <c r="K466" t="s">
        <v>56</v>
      </c>
      <c r="L466" t="s">
        <v>57</v>
      </c>
      <c r="M466" t="s">
        <v>58</v>
      </c>
      <c r="O466" t="s">
        <v>796</v>
      </c>
      <c r="P466" t="s">
        <v>29</v>
      </c>
      <c r="Q466" t="s">
        <v>29</v>
      </c>
      <c r="R466" t="s">
        <v>59</v>
      </c>
    </row>
    <row r="467" spans="1:18" x14ac:dyDescent="0.25">
      <c r="A467" t="str">
        <f>"24544"</f>
        <v>24544</v>
      </c>
      <c r="B467" t="str">
        <f>"01370"</f>
        <v>01370</v>
      </c>
      <c r="C467" t="str">
        <f>"1600"</f>
        <v>1600</v>
      </c>
      <c r="D467" t="str">
        <f>""</f>
        <v/>
      </c>
      <c r="E467" t="s">
        <v>805</v>
      </c>
      <c r="F467" t="s">
        <v>100</v>
      </c>
      <c r="G467" t="str">
        <f>"GR0024544"</f>
        <v>GR0024544</v>
      </c>
      <c r="H467" t="str">
        <f>" 00"</f>
        <v xml:space="preserve"> 00</v>
      </c>
      <c r="I467">
        <v>0.01</v>
      </c>
      <c r="J467">
        <v>9999999.9900000002</v>
      </c>
      <c r="K467" t="s">
        <v>101</v>
      </c>
      <c r="L467" t="s">
        <v>56</v>
      </c>
      <c r="M467" t="s">
        <v>57</v>
      </c>
      <c r="N467" t="s">
        <v>58</v>
      </c>
      <c r="O467" t="s">
        <v>806</v>
      </c>
      <c r="P467" t="s">
        <v>29</v>
      </c>
      <c r="Q467" t="s">
        <v>29</v>
      </c>
      <c r="R467" t="s">
        <v>59</v>
      </c>
    </row>
    <row r="468" spans="1:18" x14ac:dyDescent="0.25">
      <c r="A468" t="str">
        <f>"25136"</f>
        <v>25136</v>
      </c>
      <c r="B468" t="str">
        <f>"01240"</f>
        <v>01240</v>
      </c>
      <c r="C468" t="str">
        <f>"1400"</f>
        <v>1400</v>
      </c>
      <c r="D468" t="str">
        <f>"25136"</f>
        <v>25136</v>
      </c>
      <c r="E468" t="s">
        <v>810</v>
      </c>
      <c r="F468" t="s">
        <v>68</v>
      </c>
      <c r="G468" t="str">
        <f>"GR0025136"</f>
        <v>GR0025136</v>
      </c>
      <c r="H468" t="str">
        <f>" 00"</f>
        <v xml:space="preserve"> 00</v>
      </c>
      <c r="I468">
        <v>0.01</v>
      </c>
      <c r="J468">
        <v>9999999.9900000002</v>
      </c>
      <c r="K468" t="s">
        <v>27</v>
      </c>
      <c r="L468" t="s">
        <v>69</v>
      </c>
      <c r="O468" t="s">
        <v>69</v>
      </c>
      <c r="P468" t="s">
        <v>29</v>
      </c>
      <c r="Q468" t="s">
        <v>29</v>
      </c>
      <c r="R468" t="s">
        <v>69</v>
      </c>
    </row>
    <row r="469" spans="1:18" x14ac:dyDescent="0.25">
      <c r="A469" t="str">
        <f>"25161"</f>
        <v>25161</v>
      </c>
      <c r="B469" t="str">
        <f>"01620"</f>
        <v>01620</v>
      </c>
      <c r="C469" t="str">
        <f>"1700"</f>
        <v>1700</v>
      </c>
      <c r="D469" t="str">
        <f>"25161"</f>
        <v>25161</v>
      </c>
      <c r="E469" t="s">
        <v>817</v>
      </c>
      <c r="F469" t="s">
        <v>133</v>
      </c>
      <c r="G469" t="str">
        <f>"GR0025161"</f>
        <v>GR0025161</v>
      </c>
      <c r="H469" t="str">
        <f>" 00"</f>
        <v xml:space="preserve"> 00</v>
      </c>
      <c r="I469">
        <v>0.01</v>
      </c>
      <c r="J469">
        <v>9999999.9900000002</v>
      </c>
      <c r="K469" t="s">
        <v>56</v>
      </c>
      <c r="L469" t="s">
        <v>57</v>
      </c>
      <c r="M469" t="s">
        <v>58</v>
      </c>
      <c r="N469" t="s">
        <v>818</v>
      </c>
      <c r="O469" t="s">
        <v>818</v>
      </c>
      <c r="P469" t="s">
        <v>29</v>
      </c>
      <c r="Q469" t="s">
        <v>29</v>
      </c>
      <c r="R469" t="s">
        <v>134</v>
      </c>
    </row>
    <row r="470" spans="1:18" x14ac:dyDescent="0.25">
      <c r="A470" t="str">
        <f>"25173"</f>
        <v>25173</v>
      </c>
      <c r="B470" t="str">
        <f>"01500"</f>
        <v>01500</v>
      </c>
      <c r="C470" t="str">
        <f>"1600"</f>
        <v>1600</v>
      </c>
      <c r="D470" t="str">
        <f>"25173"</f>
        <v>25173</v>
      </c>
      <c r="E470" t="s">
        <v>830</v>
      </c>
      <c r="F470" t="s">
        <v>123</v>
      </c>
      <c r="G470" t="str">
        <f>"GR0025173"</f>
        <v>GR0025173</v>
      </c>
      <c r="H470" t="str">
        <f>" 00"</f>
        <v xml:space="preserve"> 00</v>
      </c>
      <c r="I470">
        <v>0.01</v>
      </c>
      <c r="J470">
        <v>9999999.9900000002</v>
      </c>
      <c r="K470" t="s">
        <v>56</v>
      </c>
      <c r="L470" t="s">
        <v>57</v>
      </c>
      <c r="M470" t="s">
        <v>58</v>
      </c>
      <c r="O470" t="s">
        <v>831</v>
      </c>
      <c r="P470" t="s">
        <v>29</v>
      </c>
      <c r="Q470" t="s">
        <v>29</v>
      </c>
      <c r="R470" t="s">
        <v>59</v>
      </c>
    </row>
    <row r="471" spans="1:18" x14ac:dyDescent="0.25">
      <c r="A471" t="str">
        <f>"25176"</f>
        <v>25176</v>
      </c>
      <c r="B471" t="str">
        <f>"01320"</f>
        <v>01320</v>
      </c>
      <c r="C471" t="str">
        <f>"1200"</f>
        <v>1200</v>
      </c>
      <c r="D471" t="str">
        <f>"25176"</f>
        <v>25176</v>
      </c>
      <c r="E471" t="s">
        <v>835</v>
      </c>
      <c r="F471" t="s">
        <v>94</v>
      </c>
      <c r="G471" t="str">
        <f>"GR0025176"</f>
        <v>GR0025176</v>
      </c>
      <c r="H471" t="str">
        <f>" 00"</f>
        <v xml:space="preserve"> 00</v>
      </c>
      <c r="I471">
        <v>0.01</v>
      </c>
      <c r="J471">
        <v>9999999.9900000002</v>
      </c>
      <c r="K471" t="s">
        <v>95</v>
      </c>
      <c r="L471" t="s">
        <v>27</v>
      </c>
      <c r="M471" t="s">
        <v>71</v>
      </c>
      <c r="O471" t="s">
        <v>95</v>
      </c>
      <c r="P471" t="s">
        <v>29</v>
      </c>
      <c r="Q471" t="s">
        <v>29</v>
      </c>
      <c r="R471" t="s">
        <v>89</v>
      </c>
    </row>
    <row r="472" spans="1:18" x14ac:dyDescent="0.25">
      <c r="A472" t="str">
        <f>"25177"</f>
        <v>25177</v>
      </c>
      <c r="B472" t="str">
        <f>"01600"</f>
        <v>01600</v>
      </c>
      <c r="C472" t="str">
        <f>"1100"</f>
        <v>1100</v>
      </c>
      <c r="D472" t="str">
        <f>"25177"</f>
        <v>25177</v>
      </c>
      <c r="E472" t="s">
        <v>836</v>
      </c>
      <c r="F472" t="s">
        <v>131</v>
      </c>
      <c r="G472" t="str">
        <f>"GR0025177"</f>
        <v>GR0025177</v>
      </c>
      <c r="H472" t="str">
        <f>" 00"</f>
        <v xml:space="preserve"> 00</v>
      </c>
      <c r="I472">
        <v>0.01</v>
      </c>
      <c r="J472">
        <v>9999999.9900000002</v>
      </c>
      <c r="K472" t="s">
        <v>56</v>
      </c>
      <c r="L472" t="s">
        <v>57</v>
      </c>
      <c r="M472" t="s">
        <v>58</v>
      </c>
      <c r="O472" t="s">
        <v>837</v>
      </c>
      <c r="P472" t="s">
        <v>29</v>
      </c>
      <c r="Q472" t="s">
        <v>29</v>
      </c>
      <c r="R472" t="s">
        <v>59</v>
      </c>
    </row>
    <row r="473" spans="1:18" x14ac:dyDescent="0.25">
      <c r="A473" t="str">
        <f>"26035"</f>
        <v>26035</v>
      </c>
      <c r="B473" t="str">
        <f>"01000"</f>
        <v>01000</v>
      </c>
      <c r="C473" t="str">
        <f>"1300"</f>
        <v>1300</v>
      </c>
      <c r="D473" t="str">
        <f>"26035"</f>
        <v>26035</v>
      </c>
      <c r="E473" t="s">
        <v>845</v>
      </c>
      <c r="F473" t="s">
        <v>36</v>
      </c>
      <c r="G473" t="str">
        <f>"GR0026029"</f>
        <v>GR0026029</v>
      </c>
      <c r="H473" t="str">
        <f>" 00"</f>
        <v xml:space="preserve"> 00</v>
      </c>
      <c r="I473">
        <v>0.01</v>
      </c>
      <c r="J473">
        <v>9999999.9900000002</v>
      </c>
      <c r="K473" t="s">
        <v>27</v>
      </c>
      <c r="L473" t="s">
        <v>28</v>
      </c>
      <c r="O473" t="s">
        <v>27</v>
      </c>
      <c r="P473" t="s">
        <v>29</v>
      </c>
      <c r="Q473" t="s">
        <v>29</v>
      </c>
      <c r="R473" t="s">
        <v>28</v>
      </c>
    </row>
    <row r="474" spans="1:18" x14ac:dyDescent="0.25">
      <c r="A474" t="str">
        <f>"30003"</f>
        <v>30003</v>
      </c>
      <c r="B474" t="str">
        <f>"06000"</f>
        <v>06000</v>
      </c>
      <c r="C474" t="str">
        <f>"1700"</f>
        <v>1700</v>
      </c>
      <c r="D474" t="str">
        <f>""</f>
        <v/>
      </c>
      <c r="E474" t="s">
        <v>847</v>
      </c>
      <c r="F474" t="s">
        <v>382</v>
      </c>
      <c r="G474" t="str">
        <f>""</f>
        <v/>
      </c>
      <c r="H474" t="str">
        <f>" 00"</f>
        <v xml:space="preserve"> 00</v>
      </c>
      <c r="I474">
        <v>0.01</v>
      </c>
      <c r="J474">
        <v>9999999.9900000002</v>
      </c>
      <c r="K474" t="s">
        <v>383</v>
      </c>
      <c r="L474" t="s">
        <v>384</v>
      </c>
      <c r="M474" t="s">
        <v>385</v>
      </c>
      <c r="N474" t="s">
        <v>390</v>
      </c>
      <c r="P474" t="s">
        <v>29</v>
      </c>
      <c r="Q474" t="s">
        <v>29</v>
      </c>
      <c r="R474" t="s">
        <v>386</v>
      </c>
    </row>
    <row r="475" spans="1:18" x14ac:dyDescent="0.25">
      <c r="A475" t="str">
        <f>"30003"</f>
        <v>30003</v>
      </c>
      <c r="B475" t="str">
        <f>"06030"</f>
        <v>06030</v>
      </c>
      <c r="C475" t="str">
        <f>"1700"</f>
        <v>1700</v>
      </c>
      <c r="D475" t="str">
        <f>""</f>
        <v/>
      </c>
      <c r="E475" t="s">
        <v>847</v>
      </c>
      <c r="F475" t="s">
        <v>392</v>
      </c>
      <c r="G475" t="str">
        <f>""</f>
        <v/>
      </c>
      <c r="H475" t="str">
        <f>" 00"</f>
        <v xml:space="preserve"> 00</v>
      </c>
      <c r="I475">
        <v>0.01</v>
      </c>
      <c r="J475">
        <v>9999999.9900000002</v>
      </c>
      <c r="K475" t="s">
        <v>383</v>
      </c>
      <c r="L475" t="s">
        <v>384</v>
      </c>
      <c r="M475" t="s">
        <v>385</v>
      </c>
      <c r="N475" t="s">
        <v>390</v>
      </c>
      <c r="P475" t="s">
        <v>29</v>
      </c>
      <c r="Q475" t="s">
        <v>29</v>
      </c>
      <c r="R475" t="s">
        <v>386</v>
      </c>
    </row>
    <row r="476" spans="1:18" x14ac:dyDescent="0.25">
      <c r="A476" t="str">
        <f>"30003"</f>
        <v>30003</v>
      </c>
      <c r="B476" t="str">
        <f>"06040"</f>
        <v>06040</v>
      </c>
      <c r="C476" t="str">
        <f>"1700"</f>
        <v>1700</v>
      </c>
      <c r="D476" t="str">
        <f>""</f>
        <v/>
      </c>
      <c r="E476" t="s">
        <v>847</v>
      </c>
      <c r="F476" t="s">
        <v>393</v>
      </c>
      <c r="G476" t="str">
        <f>""</f>
        <v/>
      </c>
      <c r="H476" t="str">
        <f>" 00"</f>
        <v xml:space="preserve"> 00</v>
      </c>
      <c r="I476">
        <v>0.01</v>
      </c>
      <c r="J476">
        <v>9999999.9900000002</v>
      </c>
      <c r="K476" t="s">
        <v>383</v>
      </c>
      <c r="L476" t="s">
        <v>384</v>
      </c>
      <c r="M476" t="s">
        <v>385</v>
      </c>
      <c r="N476" t="s">
        <v>390</v>
      </c>
      <c r="P476" t="s">
        <v>29</v>
      </c>
      <c r="Q476" t="s">
        <v>29</v>
      </c>
      <c r="R476" t="s">
        <v>386</v>
      </c>
    </row>
    <row r="477" spans="1:18" x14ac:dyDescent="0.25">
      <c r="A477" t="str">
        <f>"30003"</f>
        <v>30003</v>
      </c>
      <c r="B477" t="str">
        <f>"06050"</f>
        <v>06050</v>
      </c>
      <c r="C477" t="str">
        <f>"1700"</f>
        <v>1700</v>
      </c>
      <c r="D477" t="str">
        <f>""</f>
        <v/>
      </c>
      <c r="E477" t="s">
        <v>847</v>
      </c>
      <c r="F477" t="s">
        <v>394</v>
      </c>
      <c r="G477" t="str">
        <f>""</f>
        <v/>
      </c>
      <c r="H477" t="str">
        <f>" 00"</f>
        <v xml:space="preserve"> 00</v>
      </c>
      <c r="I477">
        <v>0.01</v>
      </c>
      <c r="J477">
        <v>9999999.9900000002</v>
      </c>
      <c r="K477" t="s">
        <v>383</v>
      </c>
      <c r="L477" t="s">
        <v>384</v>
      </c>
      <c r="M477" t="s">
        <v>385</v>
      </c>
      <c r="N477" t="s">
        <v>390</v>
      </c>
      <c r="P477" t="s">
        <v>29</v>
      </c>
      <c r="Q477" t="s">
        <v>29</v>
      </c>
      <c r="R477" t="s">
        <v>386</v>
      </c>
    </row>
    <row r="478" spans="1:18" x14ac:dyDescent="0.25">
      <c r="A478" t="str">
        <f>"30003"</f>
        <v>30003</v>
      </c>
      <c r="B478" t="str">
        <f>"06060"</f>
        <v>06060</v>
      </c>
      <c r="C478" t="str">
        <f>"1700"</f>
        <v>1700</v>
      </c>
      <c r="D478" t="str">
        <f>""</f>
        <v/>
      </c>
      <c r="E478" t="s">
        <v>847</v>
      </c>
      <c r="F478" t="s">
        <v>395</v>
      </c>
      <c r="G478" t="str">
        <f>""</f>
        <v/>
      </c>
      <c r="H478" t="str">
        <f>" 00"</f>
        <v xml:space="preserve"> 00</v>
      </c>
      <c r="I478">
        <v>0.01</v>
      </c>
      <c r="J478">
        <v>9999999.9900000002</v>
      </c>
      <c r="K478" t="s">
        <v>383</v>
      </c>
      <c r="L478" t="s">
        <v>384</v>
      </c>
      <c r="M478" t="s">
        <v>385</v>
      </c>
      <c r="N478" t="s">
        <v>390</v>
      </c>
      <c r="P478" t="s">
        <v>29</v>
      </c>
      <c r="Q478" t="s">
        <v>29</v>
      </c>
      <c r="R478" t="s">
        <v>386</v>
      </c>
    </row>
    <row r="479" spans="1:18" x14ac:dyDescent="0.25">
      <c r="A479" t="str">
        <f>"30003"</f>
        <v>30003</v>
      </c>
      <c r="B479" t="str">
        <f>"06070"</f>
        <v>06070</v>
      </c>
      <c r="C479" t="str">
        <f>"1700"</f>
        <v>1700</v>
      </c>
      <c r="D479" t="str">
        <f>""</f>
        <v/>
      </c>
      <c r="E479" t="s">
        <v>847</v>
      </c>
      <c r="F479" t="s">
        <v>396</v>
      </c>
      <c r="G479" t="str">
        <f>""</f>
        <v/>
      </c>
      <c r="H479" t="str">
        <f>" 00"</f>
        <v xml:space="preserve"> 00</v>
      </c>
      <c r="I479">
        <v>0.01</v>
      </c>
      <c r="J479">
        <v>9999999.9900000002</v>
      </c>
      <c r="K479" t="s">
        <v>383</v>
      </c>
      <c r="L479" t="s">
        <v>384</v>
      </c>
      <c r="M479" t="s">
        <v>385</v>
      </c>
      <c r="N479" t="s">
        <v>390</v>
      </c>
      <c r="P479" t="s">
        <v>29</v>
      </c>
      <c r="Q479" t="s">
        <v>29</v>
      </c>
      <c r="R479" t="s">
        <v>386</v>
      </c>
    </row>
    <row r="480" spans="1:18" x14ac:dyDescent="0.25">
      <c r="A480" t="str">
        <f>"30003"</f>
        <v>30003</v>
      </c>
      <c r="B480" t="str">
        <f>"06080"</f>
        <v>06080</v>
      </c>
      <c r="C480" t="str">
        <f>"1700"</f>
        <v>1700</v>
      </c>
      <c r="D480" t="str">
        <f>""</f>
        <v/>
      </c>
      <c r="E480" t="s">
        <v>847</v>
      </c>
      <c r="F480" t="s">
        <v>397</v>
      </c>
      <c r="G480" t="str">
        <f>""</f>
        <v/>
      </c>
      <c r="H480" t="str">
        <f>" 00"</f>
        <v xml:space="preserve"> 00</v>
      </c>
      <c r="I480">
        <v>0.01</v>
      </c>
      <c r="J480">
        <v>9999999.9900000002</v>
      </c>
      <c r="K480" t="s">
        <v>383</v>
      </c>
      <c r="L480" t="s">
        <v>384</v>
      </c>
      <c r="M480" t="s">
        <v>385</v>
      </c>
      <c r="N480" t="s">
        <v>390</v>
      </c>
      <c r="P480" t="s">
        <v>29</v>
      </c>
      <c r="Q480" t="s">
        <v>29</v>
      </c>
      <c r="R480" t="s">
        <v>386</v>
      </c>
    </row>
    <row r="481" spans="1:18" x14ac:dyDescent="0.25">
      <c r="A481" t="str">
        <f>"30003"</f>
        <v>30003</v>
      </c>
      <c r="B481" t="str">
        <f>"06090"</f>
        <v>06090</v>
      </c>
      <c r="C481" t="str">
        <f>"1700"</f>
        <v>1700</v>
      </c>
      <c r="D481" t="str">
        <f>""</f>
        <v/>
      </c>
      <c r="E481" t="s">
        <v>847</v>
      </c>
      <c r="F481" t="s">
        <v>398</v>
      </c>
      <c r="G481" t="str">
        <f>""</f>
        <v/>
      </c>
      <c r="H481" t="str">
        <f>" 00"</f>
        <v xml:space="preserve"> 00</v>
      </c>
      <c r="I481">
        <v>0.01</v>
      </c>
      <c r="J481">
        <v>9999999.9900000002</v>
      </c>
      <c r="K481" t="s">
        <v>383</v>
      </c>
      <c r="L481" t="s">
        <v>384</v>
      </c>
      <c r="M481" t="s">
        <v>385</v>
      </c>
      <c r="N481" t="s">
        <v>390</v>
      </c>
      <c r="P481" t="s">
        <v>29</v>
      </c>
      <c r="Q481" t="s">
        <v>29</v>
      </c>
      <c r="R481" t="s">
        <v>386</v>
      </c>
    </row>
    <row r="482" spans="1:18" x14ac:dyDescent="0.25">
      <c r="A482" t="str">
        <f>"30003"</f>
        <v>30003</v>
      </c>
      <c r="B482" t="str">
        <f>"06100"</f>
        <v>06100</v>
      </c>
      <c r="C482" t="str">
        <f>"1700"</f>
        <v>1700</v>
      </c>
      <c r="D482" t="str">
        <f>""</f>
        <v/>
      </c>
      <c r="E482" t="s">
        <v>847</v>
      </c>
      <c r="F482" t="s">
        <v>399</v>
      </c>
      <c r="G482" t="str">
        <f>""</f>
        <v/>
      </c>
      <c r="H482" t="str">
        <f>" 00"</f>
        <v xml:space="preserve"> 00</v>
      </c>
      <c r="I482">
        <v>0.01</v>
      </c>
      <c r="J482">
        <v>9999999.9900000002</v>
      </c>
      <c r="K482" t="s">
        <v>383</v>
      </c>
      <c r="L482" t="s">
        <v>384</v>
      </c>
      <c r="M482" t="s">
        <v>385</v>
      </c>
      <c r="N482" t="s">
        <v>390</v>
      </c>
      <c r="P482" t="s">
        <v>29</v>
      </c>
      <c r="Q482" t="s">
        <v>29</v>
      </c>
      <c r="R482" t="s">
        <v>386</v>
      </c>
    </row>
    <row r="483" spans="1:18" x14ac:dyDescent="0.25">
      <c r="A483" t="str">
        <f>"30003"</f>
        <v>30003</v>
      </c>
      <c r="B483" t="str">
        <f>"06110"</f>
        <v>06110</v>
      </c>
      <c r="C483" t="str">
        <f>"1700"</f>
        <v>1700</v>
      </c>
      <c r="D483" t="str">
        <f>""</f>
        <v/>
      </c>
      <c r="E483" t="s">
        <v>847</v>
      </c>
      <c r="F483" t="s">
        <v>400</v>
      </c>
      <c r="G483" t="str">
        <f>""</f>
        <v/>
      </c>
      <c r="H483" t="str">
        <f>" 00"</f>
        <v xml:space="preserve"> 00</v>
      </c>
      <c r="I483">
        <v>0.01</v>
      </c>
      <c r="J483">
        <v>9999999.9900000002</v>
      </c>
      <c r="K483" t="s">
        <v>383</v>
      </c>
      <c r="L483" t="s">
        <v>384</v>
      </c>
      <c r="M483" t="s">
        <v>385</v>
      </c>
      <c r="N483" t="s">
        <v>390</v>
      </c>
      <c r="P483" t="s">
        <v>29</v>
      </c>
      <c r="Q483" t="s">
        <v>29</v>
      </c>
      <c r="R483" t="s">
        <v>386</v>
      </c>
    </row>
    <row r="484" spans="1:18" x14ac:dyDescent="0.25">
      <c r="A484" t="str">
        <f>"30003"</f>
        <v>30003</v>
      </c>
      <c r="B484" t="str">
        <f>"06120"</f>
        <v>06120</v>
      </c>
      <c r="C484" t="str">
        <f>"1700"</f>
        <v>1700</v>
      </c>
      <c r="D484" t="str">
        <f>""</f>
        <v/>
      </c>
      <c r="E484" t="s">
        <v>847</v>
      </c>
      <c r="F484" t="s">
        <v>401</v>
      </c>
      <c r="G484" t="str">
        <f>""</f>
        <v/>
      </c>
      <c r="H484" t="str">
        <f>" 00"</f>
        <v xml:space="preserve"> 00</v>
      </c>
      <c r="I484">
        <v>0.01</v>
      </c>
      <c r="J484">
        <v>9999999.9900000002</v>
      </c>
      <c r="K484" t="s">
        <v>383</v>
      </c>
      <c r="L484" t="s">
        <v>384</v>
      </c>
      <c r="M484" t="s">
        <v>385</v>
      </c>
      <c r="N484" t="s">
        <v>390</v>
      </c>
      <c r="P484" t="s">
        <v>29</v>
      </c>
      <c r="Q484" t="s">
        <v>29</v>
      </c>
      <c r="R484" t="s">
        <v>386</v>
      </c>
    </row>
    <row r="485" spans="1:18" x14ac:dyDescent="0.25">
      <c r="A485" t="str">
        <f>"30003"</f>
        <v>30003</v>
      </c>
      <c r="B485" t="str">
        <f>"06130"</f>
        <v>06130</v>
      </c>
      <c r="C485" t="str">
        <f>"1700"</f>
        <v>1700</v>
      </c>
      <c r="D485" t="str">
        <f>""</f>
        <v/>
      </c>
      <c r="E485" t="s">
        <v>847</v>
      </c>
      <c r="F485" t="s">
        <v>402</v>
      </c>
      <c r="G485" t="str">
        <f>""</f>
        <v/>
      </c>
      <c r="H485" t="str">
        <f>" 00"</f>
        <v xml:space="preserve"> 00</v>
      </c>
      <c r="I485">
        <v>0.01</v>
      </c>
      <c r="J485">
        <v>9999999.9900000002</v>
      </c>
      <c r="K485" t="s">
        <v>383</v>
      </c>
      <c r="L485" t="s">
        <v>384</v>
      </c>
      <c r="M485" t="s">
        <v>385</v>
      </c>
      <c r="N485" t="s">
        <v>390</v>
      </c>
      <c r="P485" t="s">
        <v>29</v>
      </c>
      <c r="Q485" t="s">
        <v>29</v>
      </c>
      <c r="R485" t="s">
        <v>386</v>
      </c>
    </row>
    <row r="486" spans="1:18" x14ac:dyDescent="0.25">
      <c r="A486" t="str">
        <f>"30003"</f>
        <v>30003</v>
      </c>
      <c r="B486" t="str">
        <f>"06140"</f>
        <v>06140</v>
      </c>
      <c r="C486" t="str">
        <f>"1700"</f>
        <v>1700</v>
      </c>
      <c r="D486" t="str">
        <f>""</f>
        <v/>
      </c>
      <c r="E486" t="s">
        <v>847</v>
      </c>
      <c r="F486" t="s">
        <v>403</v>
      </c>
      <c r="G486" t="str">
        <f>""</f>
        <v/>
      </c>
      <c r="H486" t="str">
        <f>" 00"</f>
        <v xml:space="preserve"> 00</v>
      </c>
      <c r="I486">
        <v>0.01</v>
      </c>
      <c r="J486">
        <v>9999999.9900000002</v>
      </c>
      <c r="K486" t="s">
        <v>383</v>
      </c>
      <c r="L486" t="s">
        <v>384</v>
      </c>
      <c r="M486" t="s">
        <v>385</v>
      </c>
      <c r="N486" t="s">
        <v>390</v>
      </c>
      <c r="P486" t="s">
        <v>29</v>
      </c>
      <c r="Q486" t="s">
        <v>29</v>
      </c>
      <c r="R486" t="s">
        <v>386</v>
      </c>
    </row>
    <row r="487" spans="1:18" x14ac:dyDescent="0.25">
      <c r="A487" t="str">
        <f>"30003"</f>
        <v>30003</v>
      </c>
      <c r="B487" t="str">
        <f>"06150"</f>
        <v>06150</v>
      </c>
      <c r="C487" t="str">
        <f>"1700"</f>
        <v>1700</v>
      </c>
      <c r="D487" t="str">
        <f>""</f>
        <v/>
      </c>
      <c r="E487" t="s">
        <v>847</v>
      </c>
      <c r="F487" t="s">
        <v>404</v>
      </c>
      <c r="G487" t="str">
        <f>""</f>
        <v/>
      </c>
      <c r="H487" t="str">
        <f>" 00"</f>
        <v xml:space="preserve"> 00</v>
      </c>
      <c r="I487">
        <v>0.01</v>
      </c>
      <c r="J487">
        <v>9999999.9900000002</v>
      </c>
      <c r="K487" t="s">
        <v>383</v>
      </c>
      <c r="L487" t="s">
        <v>384</v>
      </c>
      <c r="M487" t="s">
        <v>385</v>
      </c>
      <c r="N487" t="s">
        <v>390</v>
      </c>
      <c r="P487" t="s">
        <v>29</v>
      </c>
      <c r="Q487" t="s">
        <v>29</v>
      </c>
      <c r="R487" t="s">
        <v>386</v>
      </c>
    </row>
    <row r="488" spans="1:18" x14ac:dyDescent="0.25">
      <c r="A488" t="str">
        <f>"30003"</f>
        <v>30003</v>
      </c>
      <c r="B488" t="str">
        <f>"06151"</f>
        <v>06151</v>
      </c>
      <c r="C488" t="str">
        <f>"1700"</f>
        <v>1700</v>
      </c>
      <c r="D488" t="str">
        <f>""</f>
        <v/>
      </c>
      <c r="E488" t="s">
        <v>847</v>
      </c>
      <c r="F488" t="s">
        <v>405</v>
      </c>
      <c r="G488" t="str">
        <f>""</f>
        <v/>
      </c>
      <c r="H488" t="str">
        <f>" 00"</f>
        <v xml:space="preserve"> 00</v>
      </c>
      <c r="I488">
        <v>0.01</v>
      </c>
      <c r="J488">
        <v>9999999.9900000002</v>
      </c>
      <c r="K488" t="s">
        <v>383</v>
      </c>
      <c r="L488" t="s">
        <v>384</v>
      </c>
      <c r="M488" t="s">
        <v>385</v>
      </c>
      <c r="N488" t="s">
        <v>390</v>
      </c>
      <c r="P488" t="s">
        <v>29</v>
      </c>
      <c r="Q488" t="s">
        <v>29</v>
      </c>
      <c r="R488" t="s">
        <v>386</v>
      </c>
    </row>
    <row r="489" spans="1:18" x14ac:dyDescent="0.25">
      <c r="A489" t="str">
        <f>"30003"</f>
        <v>30003</v>
      </c>
      <c r="B489" t="str">
        <f>"06152"</f>
        <v>06152</v>
      </c>
      <c r="C489" t="str">
        <f>"1700"</f>
        <v>1700</v>
      </c>
      <c r="D489" t="str">
        <f>""</f>
        <v/>
      </c>
      <c r="E489" t="s">
        <v>847</v>
      </c>
      <c r="F489" t="s">
        <v>406</v>
      </c>
      <c r="G489" t="str">
        <f>""</f>
        <v/>
      </c>
      <c r="H489" t="str">
        <f>" 00"</f>
        <v xml:space="preserve"> 00</v>
      </c>
      <c r="I489">
        <v>0.01</v>
      </c>
      <c r="J489">
        <v>9999999.9900000002</v>
      </c>
      <c r="K489" t="s">
        <v>383</v>
      </c>
      <c r="L489" t="s">
        <v>384</v>
      </c>
      <c r="M489" t="s">
        <v>385</v>
      </c>
      <c r="N489" t="s">
        <v>390</v>
      </c>
      <c r="P489" t="s">
        <v>29</v>
      </c>
      <c r="Q489" t="s">
        <v>29</v>
      </c>
      <c r="R489" t="s">
        <v>386</v>
      </c>
    </row>
    <row r="490" spans="1:18" x14ac:dyDescent="0.25">
      <c r="A490" t="str">
        <f>"30005"</f>
        <v>30005</v>
      </c>
      <c r="B490" t="str">
        <f>"06000"</f>
        <v>06000</v>
      </c>
      <c r="C490" t="str">
        <f>"1700"</f>
        <v>1700</v>
      </c>
      <c r="D490" t="str">
        <f>"06000B"</f>
        <v>06000B</v>
      </c>
      <c r="E490" t="s">
        <v>848</v>
      </c>
      <c r="F490" t="s">
        <v>382</v>
      </c>
      <c r="G490" t="str">
        <f>""</f>
        <v/>
      </c>
      <c r="H490" t="str">
        <f>" 10"</f>
        <v xml:space="preserve"> 10</v>
      </c>
      <c r="I490">
        <v>0.01</v>
      </c>
      <c r="J490">
        <v>500</v>
      </c>
      <c r="K490" t="s">
        <v>386</v>
      </c>
      <c r="L490" t="s">
        <v>384</v>
      </c>
      <c r="M490" t="s">
        <v>385</v>
      </c>
      <c r="N490" t="s">
        <v>389</v>
      </c>
      <c r="P490" t="s">
        <v>29</v>
      </c>
      <c r="Q490" t="s">
        <v>29</v>
      </c>
      <c r="R490" t="s">
        <v>386</v>
      </c>
    </row>
    <row r="491" spans="1:18" x14ac:dyDescent="0.25">
      <c r="A491" t="str">
        <f>"30005"</f>
        <v>30005</v>
      </c>
      <c r="B491" t="str">
        <f>"06000"</f>
        <v>06000</v>
      </c>
      <c r="C491" t="str">
        <f>"1700"</f>
        <v>1700</v>
      </c>
      <c r="D491" t="str">
        <f>"06000B"</f>
        <v>06000B</v>
      </c>
      <c r="E491" t="s">
        <v>848</v>
      </c>
      <c r="F491" t="s">
        <v>382</v>
      </c>
      <c r="G491" t="str">
        <f>""</f>
        <v/>
      </c>
      <c r="H491" t="str">
        <f>" 20"</f>
        <v xml:space="preserve"> 20</v>
      </c>
      <c r="I491">
        <v>500.01</v>
      </c>
      <c r="J491">
        <v>9999999.9900000002</v>
      </c>
      <c r="K491" t="s">
        <v>383</v>
      </c>
      <c r="L491" t="s">
        <v>384</v>
      </c>
      <c r="M491" t="s">
        <v>385</v>
      </c>
      <c r="N491" t="s">
        <v>390</v>
      </c>
      <c r="P491" t="s">
        <v>29</v>
      </c>
      <c r="Q491" t="s">
        <v>29</v>
      </c>
      <c r="R491" t="s">
        <v>386</v>
      </c>
    </row>
    <row r="492" spans="1:18" x14ac:dyDescent="0.25">
      <c r="A492" t="str">
        <f>"30005"</f>
        <v>30005</v>
      </c>
      <c r="B492" t="str">
        <f>"06005"</f>
        <v>06005</v>
      </c>
      <c r="C492" t="str">
        <f>"1700"</f>
        <v>1700</v>
      </c>
      <c r="D492" t="str">
        <f>"06005"</f>
        <v>06005</v>
      </c>
      <c r="E492" t="s">
        <v>848</v>
      </c>
      <c r="F492" t="s">
        <v>849</v>
      </c>
      <c r="G492" t="str">
        <f>""</f>
        <v/>
      </c>
      <c r="H492" t="str">
        <f>" 10"</f>
        <v xml:space="preserve"> 10</v>
      </c>
      <c r="I492">
        <v>0.01</v>
      </c>
      <c r="J492">
        <v>500</v>
      </c>
      <c r="K492" t="s">
        <v>386</v>
      </c>
      <c r="L492" t="s">
        <v>384</v>
      </c>
      <c r="M492" t="s">
        <v>385</v>
      </c>
      <c r="N492" t="s">
        <v>389</v>
      </c>
      <c r="P492" t="s">
        <v>29</v>
      </c>
      <c r="Q492" t="s">
        <v>29</v>
      </c>
      <c r="R492" t="s">
        <v>386</v>
      </c>
    </row>
    <row r="493" spans="1:18" x14ac:dyDescent="0.25">
      <c r="A493" t="str">
        <f>"30005"</f>
        <v>30005</v>
      </c>
      <c r="B493" t="str">
        <f>"06005"</f>
        <v>06005</v>
      </c>
      <c r="C493" t="str">
        <f>"1700"</f>
        <v>1700</v>
      </c>
      <c r="D493" t="str">
        <f>"06005"</f>
        <v>06005</v>
      </c>
      <c r="E493" t="s">
        <v>848</v>
      </c>
      <c r="F493" t="s">
        <v>849</v>
      </c>
      <c r="G493" t="str">
        <f>""</f>
        <v/>
      </c>
      <c r="H493" t="str">
        <f>" 20"</f>
        <v xml:space="preserve"> 20</v>
      </c>
      <c r="I493">
        <v>500.01</v>
      </c>
      <c r="J493">
        <v>9999999.9900000002</v>
      </c>
      <c r="K493" t="s">
        <v>383</v>
      </c>
      <c r="L493" t="s">
        <v>384</v>
      </c>
      <c r="M493" t="s">
        <v>385</v>
      </c>
      <c r="N493" t="s">
        <v>390</v>
      </c>
      <c r="P493" t="s">
        <v>29</v>
      </c>
      <c r="Q493" t="s">
        <v>29</v>
      </c>
      <c r="R493" t="s">
        <v>386</v>
      </c>
    </row>
    <row r="494" spans="1:18" x14ac:dyDescent="0.25">
      <c r="A494" t="str">
        <f>"30005"</f>
        <v>30005</v>
      </c>
      <c r="B494" t="str">
        <f>"06010"</f>
        <v>06010</v>
      </c>
      <c r="C494" t="str">
        <f>"1700"</f>
        <v>1700</v>
      </c>
      <c r="D494" t="str">
        <f>"06010A"</f>
        <v>06010A</v>
      </c>
      <c r="E494" t="s">
        <v>848</v>
      </c>
      <c r="F494" t="s">
        <v>387</v>
      </c>
      <c r="G494" t="str">
        <f>""</f>
        <v/>
      </c>
      <c r="H494" t="str">
        <f>" 10"</f>
        <v xml:space="preserve"> 10</v>
      </c>
      <c r="I494">
        <v>0.01</v>
      </c>
      <c r="J494">
        <v>500</v>
      </c>
      <c r="K494" t="s">
        <v>386</v>
      </c>
      <c r="L494" t="s">
        <v>384</v>
      </c>
      <c r="M494" t="s">
        <v>385</v>
      </c>
      <c r="N494" t="s">
        <v>389</v>
      </c>
      <c r="P494" t="s">
        <v>29</v>
      </c>
      <c r="Q494" t="s">
        <v>29</v>
      </c>
      <c r="R494" t="s">
        <v>386</v>
      </c>
    </row>
    <row r="495" spans="1:18" x14ac:dyDescent="0.25">
      <c r="A495" t="str">
        <f>"30005"</f>
        <v>30005</v>
      </c>
      <c r="B495" t="str">
        <f>"06010"</f>
        <v>06010</v>
      </c>
      <c r="C495" t="str">
        <f>"1700"</f>
        <v>1700</v>
      </c>
      <c r="D495" t="str">
        <f>"06010A"</f>
        <v>06010A</v>
      </c>
      <c r="E495" t="s">
        <v>848</v>
      </c>
      <c r="F495" t="s">
        <v>387</v>
      </c>
      <c r="G495" t="str">
        <f>""</f>
        <v/>
      </c>
      <c r="H495" t="str">
        <f>" 20"</f>
        <v xml:space="preserve"> 20</v>
      </c>
      <c r="I495">
        <v>500.01</v>
      </c>
      <c r="J495">
        <v>9999999.9900000002</v>
      </c>
      <c r="K495" t="s">
        <v>383</v>
      </c>
      <c r="L495" t="s">
        <v>384</v>
      </c>
      <c r="M495" t="s">
        <v>385</v>
      </c>
      <c r="N495" t="s">
        <v>390</v>
      </c>
      <c r="P495" t="s">
        <v>29</v>
      </c>
      <c r="Q495" t="s">
        <v>29</v>
      </c>
      <c r="R495" t="s">
        <v>386</v>
      </c>
    </row>
    <row r="496" spans="1:18" x14ac:dyDescent="0.25">
      <c r="A496" t="str">
        <f>"30005"</f>
        <v>30005</v>
      </c>
      <c r="B496" t="str">
        <f>"06030"</f>
        <v>06030</v>
      </c>
      <c r="C496" t="str">
        <f>"1700"</f>
        <v>1700</v>
      </c>
      <c r="D496" t="str">
        <f>"06030A"</f>
        <v>06030A</v>
      </c>
      <c r="E496" t="s">
        <v>848</v>
      </c>
      <c r="F496" t="s">
        <v>392</v>
      </c>
      <c r="G496" t="str">
        <f>""</f>
        <v/>
      </c>
      <c r="H496" t="str">
        <f>" 10"</f>
        <v xml:space="preserve"> 10</v>
      </c>
      <c r="I496">
        <v>0.01</v>
      </c>
      <c r="J496">
        <v>500</v>
      </c>
      <c r="K496" t="s">
        <v>386</v>
      </c>
      <c r="L496" t="s">
        <v>384</v>
      </c>
      <c r="M496" t="s">
        <v>385</v>
      </c>
      <c r="N496" t="s">
        <v>389</v>
      </c>
      <c r="P496" t="s">
        <v>29</v>
      </c>
      <c r="Q496" t="s">
        <v>29</v>
      </c>
      <c r="R496" t="s">
        <v>386</v>
      </c>
    </row>
    <row r="497" spans="1:18" x14ac:dyDescent="0.25">
      <c r="A497" t="str">
        <f>"30005"</f>
        <v>30005</v>
      </c>
      <c r="B497" t="str">
        <f>"06030"</f>
        <v>06030</v>
      </c>
      <c r="C497" t="str">
        <f>"1700"</f>
        <v>1700</v>
      </c>
      <c r="D497" t="str">
        <f>"06030A"</f>
        <v>06030A</v>
      </c>
      <c r="E497" t="s">
        <v>848</v>
      </c>
      <c r="F497" t="s">
        <v>392</v>
      </c>
      <c r="G497" t="str">
        <f>""</f>
        <v/>
      </c>
      <c r="H497" t="str">
        <f>" 20"</f>
        <v xml:space="preserve"> 20</v>
      </c>
      <c r="I497">
        <v>500.01</v>
      </c>
      <c r="J497">
        <v>9999999.9900000002</v>
      </c>
      <c r="K497" t="s">
        <v>383</v>
      </c>
      <c r="L497" t="s">
        <v>384</v>
      </c>
      <c r="M497" t="s">
        <v>385</v>
      </c>
      <c r="N497" t="s">
        <v>390</v>
      </c>
      <c r="P497" t="s">
        <v>29</v>
      </c>
      <c r="Q497" t="s">
        <v>29</v>
      </c>
      <c r="R497" t="s">
        <v>386</v>
      </c>
    </row>
    <row r="498" spans="1:18" x14ac:dyDescent="0.25">
      <c r="A498" t="str">
        <f>"30005"</f>
        <v>30005</v>
      </c>
      <c r="B498" t="str">
        <f>"06040"</f>
        <v>06040</v>
      </c>
      <c r="C498" t="str">
        <f>"1700"</f>
        <v>1700</v>
      </c>
      <c r="D498" t="str">
        <f>"06040A"</f>
        <v>06040A</v>
      </c>
      <c r="E498" t="s">
        <v>848</v>
      </c>
      <c r="F498" t="s">
        <v>393</v>
      </c>
      <c r="G498" t="str">
        <f>""</f>
        <v/>
      </c>
      <c r="H498" t="str">
        <f>" 10"</f>
        <v xml:space="preserve"> 10</v>
      </c>
      <c r="I498">
        <v>0.01</v>
      </c>
      <c r="J498">
        <v>500</v>
      </c>
      <c r="K498" t="s">
        <v>386</v>
      </c>
      <c r="L498" t="s">
        <v>384</v>
      </c>
      <c r="M498" t="s">
        <v>385</v>
      </c>
      <c r="N498" t="s">
        <v>389</v>
      </c>
      <c r="P498" t="s">
        <v>29</v>
      </c>
      <c r="Q498" t="s">
        <v>29</v>
      </c>
      <c r="R498" t="s">
        <v>386</v>
      </c>
    </row>
    <row r="499" spans="1:18" x14ac:dyDescent="0.25">
      <c r="A499" t="str">
        <f>"30005"</f>
        <v>30005</v>
      </c>
      <c r="B499" t="str">
        <f>"06040"</f>
        <v>06040</v>
      </c>
      <c r="C499" t="str">
        <f>"1700"</f>
        <v>1700</v>
      </c>
      <c r="D499" t="str">
        <f>"06040A"</f>
        <v>06040A</v>
      </c>
      <c r="E499" t="s">
        <v>848</v>
      </c>
      <c r="F499" t="s">
        <v>393</v>
      </c>
      <c r="G499" t="str">
        <f>""</f>
        <v/>
      </c>
      <c r="H499" t="str">
        <f>" 20"</f>
        <v xml:space="preserve"> 20</v>
      </c>
      <c r="I499">
        <v>500.01</v>
      </c>
      <c r="J499">
        <v>9999999.9900000002</v>
      </c>
      <c r="K499" t="s">
        <v>383</v>
      </c>
      <c r="L499" t="s">
        <v>384</v>
      </c>
      <c r="M499" t="s">
        <v>385</v>
      </c>
      <c r="N499" t="s">
        <v>390</v>
      </c>
      <c r="P499" t="s">
        <v>29</v>
      </c>
      <c r="Q499" t="s">
        <v>29</v>
      </c>
      <c r="R499" t="s">
        <v>386</v>
      </c>
    </row>
    <row r="500" spans="1:18" x14ac:dyDescent="0.25">
      <c r="A500" t="str">
        <f>"30005"</f>
        <v>30005</v>
      </c>
      <c r="B500" t="str">
        <f>"06050"</f>
        <v>06050</v>
      </c>
      <c r="C500" t="str">
        <f>"1700"</f>
        <v>1700</v>
      </c>
      <c r="D500" t="str">
        <f>"06050A"</f>
        <v>06050A</v>
      </c>
      <c r="E500" t="s">
        <v>848</v>
      </c>
      <c r="F500" t="s">
        <v>394</v>
      </c>
      <c r="G500" t="str">
        <f>""</f>
        <v/>
      </c>
      <c r="H500" t="str">
        <f>" 10"</f>
        <v xml:space="preserve"> 10</v>
      </c>
      <c r="I500">
        <v>0.01</v>
      </c>
      <c r="J500">
        <v>500</v>
      </c>
      <c r="K500" t="s">
        <v>386</v>
      </c>
      <c r="L500" t="s">
        <v>384</v>
      </c>
      <c r="M500" t="s">
        <v>385</v>
      </c>
      <c r="N500" t="s">
        <v>389</v>
      </c>
      <c r="P500" t="s">
        <v>29</v>
      </c>
      <c r="Q500" t="s">
        <v>29</v>
      </c>
      <c r="R500" t="s">
        <v>386</v>
      </c>
    </row>
    <row r="501" spans="1:18" x14ac:dyDescent="0.25">
      <c r="A501" t="str">
        <f>"30005"</f>
        <v>30005</v>
      </c>
      <c r="B501" t="str">
        <f>"06050"</f>
        <v>06050</v>
      </c>
      <c r="C501" t="str">
        <f>"1700"</f>
        <v>1700</v>
      </c>
      <c r="D501" t="str">
        <f>"06050A"</f>
        <v>06050A</v>
      </c>
      <c r="E501" t="s">
        <v>848</v>
      </c>
      <c r="F501" t="s">
        <v>394</v>
      </c>
      <c r="G501" t="str">
        <f>""</f>
        <v/>
      </c>
      <c r="H501" t="str">
        <f>" 20"</f>
        <v xml:space="preserve"> 20</v>
      </c>
      <c r="I501">
        <v>500.01</v>
      </c>
      <c r="J501">
        <v>9999999.9900000002</v>
      </c>
      <c r="K501" t="s">
        <v>383</v>
      </c>
      <c r="L501" t="s">
        <v>384</v>
      </c>
      <c r="M501" t="s">
        <v>385</v>
      </c>
      <c r="N501" t="s">
        <v>390</v>
      </c>
      <c r="P501" t="s">
        <v>29</v>
      </c>
      <c r="Q501" t="s">
        <v>29</v>
      </c>
      <c r="R501" t="s">
        <v>386</v>
      </c>
    </row>
    <row r="502" spans="1:18" x14ac:dyDescent="0.25">
      <c r="A502" t="str">
        <f>"30005"</f>
        <v>30005</v>
      </c>
      <c r="B502" t="str">
        <f>"06060"</f>
        <v>06060</v>
      </c>
      <c r="C502" t="str">
        <f>"1700"</f>
        <v>1700</v>
      </c>
      <c r="D502" t="str">
        <f>"06060A"</f>
        <v>06060A</v>
      </c>
      <c r="E502" t="s">
        <v>848</v>
      </c>
      <c r="F502" t="s">
        <v>395</v>
      </c>
      <c r="G502" t="str">
        <f>""</f>
        <v/>
      </c>
      <c r="H502" t="str">
        <f>" 10"</f>
        <v xml:space="preserve"> 10</v>
      </c>
      <c r="I502">
        <v>0.01</v>
      </c>
      <c r="J502">
        <v>500</v>
      </c>
      <c r="K502" t="s">
        <v>386</v>
      </c>
      <c r="L502" t="s">
        <v>384</v>
      </c>
      <c r="M502" t="s">
        <v>385</v>
      </c>
      <c r="N502" t="s">
        <v>389</v>
      </c>
      <c r="P502" t="s">
        <v>29</v>
      </c>
      <c r="Q502" t="s">
        <v>29</v>
      </c>
      <c r="R502" t="s">
        <v>386</v>
      </c>
    </row>
    <row r="503" spans="1:18" x14ac:dyDescent="0.25">
      <c r="A503" t="str">
        <f>"30005"</f>
        <v>30005</v>
      </c>
      <c r="B503" t="str">
        <f>"06060"</f>
        <v>06060</v>
      </c>
      <c r="C503" t="str">
        <f>"1700"</f>
        <v>1700</v>
      </c>
      <c r="D503" t="str">
        <f>"06060A"</f>
        <v>06060A</v>
      </c>
      <c r="E503" t="s">
        <v>848</v>
      </c>
      <c r="F503" t="s">
        <v>395</v>
      </c>
      <c r="G503" t="str">
        <f>""</f>
        <v/>
      </c>
      <c r="H503" t="str">
        <f>" 20"</f>
        <v xml:space="preserve"> 20</v>
      </c>
      <c r="I503">
        <v>500.01</v>
      </c>
      <c r="J503">
        <v>9999999.9900000002</v>
      </c>
      <c r="K503" t="s">
        <v>383</v>
      </c>
      <c r="L503" t="s">
        <v>384</v>
      </c>
      <c r="M503" t="s">
        <v>385</v>
      </c>
      <c r="N503" t="s">
        <v>390</v>
      </c>
      <c r="P503" t="s">
        <v>29</v>
      </c>
      <c r="Q503" t="s">
        <v>29</v>
      </c>
      <c r="R503" t="s">
        <v>386</v>
      </c>
    </row>
    <row r="504" spans="1:18" x14ac:dyDescent="0.25">
      <c r="A504" t="str">
        <f>"30005"</f>
        <v>30005</v>
      </c>
      <c r="B504" t="str">
        <f>"06070"</f>
        <v>06070</v>
      </c>
      <c r="C504" t="str">
        <f>"1700"</f>
        <v>1700</v>
      </c>
      <c r="D504" t="str">
        <f>"06070A"</f>
        <v>06070A</v>
      </c>
      <c r="E504" t="s">
        <v>848</v>
      </c>
      <c r="F504" t="s">
        <v>396</v>
      </c>
      <c r="G504" t="str">
        <f>""</f>
        <v/>
      </c>
      <c r="H504" t="str">
        <f>" 10"</f>
        <v xml:space="preserve"> 10</v>
      </c>
      <c r="I504">
        <v>0.01</v>
      </c>
      <c r="J504">
        <v>500</v>
      </c>
      <c r="K504" t="s">
        <v>386</v>
      </c>
      <c r="L504" t="s">
        <v>384</v>
      </c>
      <c r="M504" t="s">
        <v>385</v>
      </c>
      <c r="N504" t="s">
        <v>389</v>
      </c>
      <c r="P504" t="s">
        <v>29</v>
      </c>
      <c r="Q504" t="s">
        <v>29</v>
      </c>
      <c r="R504" t="s">
        <v>386</v>
      </c>
    </row>
    <row r="505" spans="1:18" x14ac:dyDescent="0.25">
      <c r="A505" t="str">
        <f>"30005"</f>
        <v>30005</v>
      </c>
      <c r="B505" t="str">
        <f>"06070"</f>
        <v>06070</v>
      </c>
      <c r="C505" t="str">
        <f>"1700"</f>
        <v>1700</v>
      </c>
      <c r="D505" t="str">
        <f>"06070A"</f>
        <v>06070A</v>
      </c>
      <c r="E505" t="s">
        <v>848</v>
      </c>
      <c r="F505" t="s">
        <v>396</v>
      </c>
      <c r="G505" t="str">
        <f>""</f>
        <v/>
      </c>
      <c r="H505" t="str">
        <f>" 20"</f>
        <v xml:space="preserve"> 20</v>
      </c>
      <c r="I505">
        <v>500.01</v>
      </c>
      <c r="J505">
        <v>9999999.9900000002</v>
      </c>
      <c r="K505" t="s">
        <v>383</v>
      </c>
      <c r="L505" t="s">
        <v>384</v>
      </c>
      <c r="M505" t="s">
        <v>385</v>
      </c>
      <c r="N505" t="s">
        <v>390</v>
      </c>
      <c r="P505" t="s">
        <v>29</v>
      </c>
      <c r="Q505" t="s">
        <v>29</v>
      </c>
      <c r="R505" t="s">
        <v>386</v>
      </c>
    </row>
    <row r="506" spans="1:18" x14ac:dyDescent="0.25">
      <c r="A506" t="str">
        <f>"30005"</f>
        <v>30005</v>
      </c>
      <c r="B506" t="str">
        <f>"06080"</f>
        <v>06080</v>
      </c>
      <c r="C506" t="str">
        <f>"1700"</f>
        <v>1700</v>
      </c>
      <c r="D506" t="str">
        <f>"06080A"</f>
        <v>06080A</v>
      </c>
      <c r="E506" t="s">
        <v>848</v>
      </c>
      <c r="F506" t="s">
        <v>397</v>
      </c>
      <c r="G506" t="str">
        <f>""</f>
        <v/>
      </c>
      <c r="H506" t="str">
        <f>" 10"</f>
        <v xml:space="preserve"> 10</v>
      </c>
      <c r="I506">
        <v>0.01</v>
      </c>
      <c r="J506">
        <v>500</v>
      </c>
      <c r="K506" t="s">
        <v>386</v>
      </c>
      <c r="L506" t="s">
        <v>384</v>
      </c>
      <c r="M506" t="s">
        <v>385</v>
      </c>
      <c r="N506" t="s">
        <v>389</v>
      </c>
      <c r="P506" t="s">
        <v>29</v>
      </c>
      <c r="Q506" t="s">
        <v>29</v>
      </c>
      <c r="R506" t="s">
        <v>386</v>
      </c>
    </row>
    <row r="507" spans="1:18" x14ac:dyDescent="0.25">
      <c r="A507" t="str">
        <f>"30005"</f>
        <v>30005</v>
      </c>
      <c r="B507" t="str">
        <f>"06080"</f>
        <v>06080</v>
      </c>
      <c r="C507" t="str">
        <f>"1700"</f>
        <v>1700</v>
      </c>
      <c r="D507" t="str">
        <f>"06080A"</f>
        <v>06080A</v>
      </c>
      <c r="E507" t="s">
        <v>848</v>
      </c>
      <c r="F507" t="s">
        <v>397</v>
      </c>
      <c r="G507" t="str">
        <f>""</f>
        <v/>
      </c>
      <c r="H507" t="str">
        <f>" 20"</f>
        <v xml:space="preserve"> 20</v>
      </c>
      <c r="I507">
        <v>500.01</v>
      </c>
      <c r="J507">
        <v>9999999.9900000002</v>
      </c>
      <c r="K507" t="s">
        <v>383</v>
      </c>
      <c r="L507" t="s">
        <v>384</v>
      </c>
      <c r="M507" t="s">
        <v>385</v>
      </c>
      <c r="N507" t="s">
        <v>390</v>
      </c>
      <c r="P507" t="s">
        <v>29</v>
      </c>
      <c r="Q507" t="s">
        <v>29</v>
      </c>
      <c r="R507" t="s">
        <v>386</v>
      </c>
    </row>
    <row r="508" spans="1:18" x14ac:dyDescent="0.25">
      <c r="A508" t="str">
        <f>"30005"</f>
        <v>30005</v>
      </c>
      <c r="B508" t="str">
        <f>"06090"</f>
        <v>06090</v>
      </c>
      <c r="C508" t="str">
        <f>"1700"</f>
        <v>1700</v>
      </c>
      <c r="D508" t="str">
        <f>"06090A"</f>
        <v>06090A</v>
      </c>
      <c r="E508" t="s">
        <v>848</v>
      </c>
      <c r="F508" t="s">
        <v>398</v>
      </c>
      <c r="G508" t="str">
        <f>""</f>
        <v/>
      </c>
      <c r="H508" t="str">
        <f>" 10"</f>
        <v xml:space="preserve"> 10</v>
      </c>
      <c r="I508">
        <v>0.01</v>
      </c>
      <c r="J508">
        <v>500</v>
      </c>
      <c r="K508" t="s">
        <v>386</v>
      </c>
      <c r="L508" t="s">
        <v>384</v>
      </c>
      <c r="M508" t="s">
        <v>385</v>
      </c>
      <c r="N508" t="s">
        <v>389</v>
      </c>
      <c r="P508" t="s">
        <v>29</v>
      </c>
      <c r="Q508" t="s">
        <v>29</v>
      </c>
      <c r="R508" t="s">
        <v>386</v>
      </c>
    </row>
    <row r="509" spans="1:18" x14ac:dyDescent="0.25">
      <c r="A509" t="str">
        <f>"30005"</f>
        <v>30005</v>
      </c>
      <c r="B509" t="str">
        <f>"06090"</f>
        <v>06090</v>
      </c>
      <c r="C509" t="str">
        <f>"1700"</f>
        <v>1700</v>
      </c>
      <c r="D509" t="str">
        <f>"06090A"</f>
        <v>06090A</v>
      </c>
      <c r="E509" t="s">
        <v>848</v>
      </c>
      <c r="F509" t="s">
        <v>398</v>
      </c>
      <c r="G509" t="str">
        <f>""</f>
        <v/>
      </c>
      <c r="H509" t="str">
        <f>" 20"</f>
        <v xml:space="preserve"> 20</v>
      </c>
      <c r="I509">
        <v>500.01</v>
      </c>
      <c r="J509">
        <v>9999999.9900000002</v>
      </c>
      <c r="K509" t="s">
        <v>383</v>
      </c>
      <c r="L509" t="s">
        <v>384</v>
      </c>
      <c r="M509" t="s">
        <v>385</v>
      </c>
      <c r="N509" t="s">
        <v>390</v>
      </c>
      <c r="P509" t="s">
        <v>29</v>
      </c>
      <c r="Q509" t="s">
        <v>29</v>
      </c>
      <c r="R509" t="s">
        <v>386</v>
      </c>
    </row>
    <row r="510" spans="1:18" x14ac:dyDescent="0.25">
      <c r="A510" t="str">
        <f>"30005"</f>
        <v>30005</v>
      </c>
      <c r="B510" t="str">
        <f>"06100"</f>
        <v>06100</v>
      </c>
      <c r="C510" t="str">
        <f>"1700"</f>
        <v>1700</v>
      </c>
      <c r="D510" t="str">
        <f>"06100A"</f>
        <v>06100A</v>
      </c>
      <c r="E510" t="s">
        <v>848</v>
      </c>
      <c r="F510" t="s">
        <v>399</v>
      </c>
      <c r="G510" t="str">
        <f>""</f>
        <v/>
      </c>
      <c r="H510" t="str">
        <f>" 10"</f>
        <v xml:space="preserve"> 10</v>
      </c>
      <c r="I510">
        <v>0.01</v>
      </c>
      <c r="J510">
        <v>500</v>
      </c>
      <c r="K510" t="s">
        <v>386</v>
      </c>
      <c r="L510" t="s">
        <v>384</v>
      </c>
      <c r="M510" t="s">
        <v>385</v>
      </c>
      <c r="N510" t="s">
        <v>389</v>
      </c>
      <c r="P510" t="s">
        <v>29</v>
      </c>
      <c r="Q510" t="s">
        <v>29</v>
      </c>
      <c r="R510" t="s">
        <v>386</v>
      </c>
    </row>
    <row r="511" spans="1:18" x14ac:dyDescent="0.25">
      <c r="A511" t="str">
        <f>"30005"</f>
        <v>30005</v>
      </c>
      <c r="B511" t="str">
        <f>"06100"</f>
        <v>06100</v>
      </c>
      <c r="C511" t="str">
        <f>"1700"</f>
        <v>1700</v>
      </c>
      <c r="D511" t="str">
        <f>"06100A"</f>
        <v>06100A</v>
      </c>
      <c r="E511" t="s">
        <v>848</v>
      </c>
      <c r="F511" t="s">
        <v>399</v>
      </c>
      <c r="G511" t="str">
        <f>""</f>
        <v/>
      </c>
      <c r="H511" t="str">
        <f>" 20"</f>
        <v xml:space="preserve"> 20</v>
      </c>
      <c r="I511">
        <v>500.01</v>
      </c>
      <c r="J511">
        <v>9999999.9900000002</v>
      </c>
      <c r="K511" t="s">
        <v>383</v>
      </c>
      <c r="L511" t="s">
        <v>384</v>
      </c>
      <c r="M511" t="s">
        <v>385</v>
      </c>
      <c r="N511" t="s">
        <v>390</v>
      </c>
      <c r="P511" t="s">
        <v>29</v>
      </c>
      <c r="Q511" t="s">
        <v>29</v>
      </c>
      <c r="R511" t="s">
        <v>386</v>
      </c>
    </row>
    <row r="512" spans="1:18" x14ac:dyDescent="0.25">
      <c r="A512" t="str">
        <f>"30005"</f>
        <v>30005</v>
      </c>
      <c r="B512" t="str">
        <f>"06110"</f>
        <v>06110</v>
      </c>
      <c r="C512" t="str">
        <f>"1700"</f>
        <v>1700</v>
      </c>
      <c r="D512" t="str">
        <f>"06110A"</f>
        <v>06110A</v>
      </c>
      <c r="E512" t="s">
        <v>848</v>
      </c>
      <c r="F512" t="s">
        <v>400</v>
      </c>
      <c r="G512" t="str">
        <f>""</f>
        <v/>
      </c>
      <c r="H512" t="str">
        <f>" 10"</f>
        <v xml:space="preserve"> 10</v>
      </c>
      <c r="I512">
        <v>0.01</v>
      </c>
      <c r="J512">
        <v>500</v>
      </c>
      <c r="K512" t="s">
        <v>386</v>
      </c>
      <c r="L512" t="s">
        <v>384</v>
      </c>
      <c r="M512" t="s">
        <v>385</v>
      </c>
      <c r="N512" t="s">
        <v>389</v>
      </c>
      <c r="P512" t="s">
        <v>29</v>
      </c>
      <c r="Q512" t="s">
        <v>29</v>
      </c>
      <c r="R512" t="s">
        <v>386</v>
      </c>
    </row>
    <row r="513" spans="1:18" x14ac:dyDescent="0.25">
      <c r="A513" t="str">
        <f>"30005"</f>
        <v>30005</v>
      </c>
      <c r="B513" t="str">
        <f>"06110"</f>
        <v>06110</v>
      </c>
      <c r="C513" t="str">
        <f>"1700"</f>
        <v>1700</v>
      </c>
      <c r="D513" t="str">
        <f>"06110A"</f>
        <v>06110A</v>
      </c>
      <c r="E513" t="s">
        <v>848</v>
      </c>
      <c r="F513" t="s">
        <v>400</v>
      </c>
      <c r="G513" t="str">
        <f>""</f>
        <v/>
      </c>
      <c r="H513" t="str">
        <f>" 20"</f>
        <v xml:space="preserve"> 20</v>
      </c>
      <c r="I513">
        <v>500.01</v>
      </c>
      <c r="J513">
        <v>9999999.9900000002</v>
      </c>
      <c r="K513" t="s">
        <v>383</v>
      </c>
      <c r="L513" t="s">
        <v>384</v>
      </c>
      <c r="M513" t="s">
        <v>385</v>
      </c>
      <c r="N513" t="s">
        <v>390</v>
      </c>
      <c r="P513" t="s">
        <v>29</v>
      </c>
      <c r="Q513" t="s">
        <v>29</v>
      </c>
      <c r="R513" t="s">
        <v>386</v>
      </c>
    </row>
    <row r="514" spans="1:18" x14ac:dyDescent="0.25">
      <c r="A514" t="str">
        <f>"30005"</f>
        <v>30005</v>
      </c>
      <c r="B514" t="str">
        <f>"06120"</f>
        <v>06120</v>
      </c>
      <c r="C514" t="str">
        <f>"1700"</f>
        <v>1700</v>
      </c>
      <c r="D514" t="str">
        <f>"06120A"</f>
        <v>06120A</v>
      </c>
      <c r="E514" t="s">
        <v>848</v>
      </c>
      <c r="F514" t="s">
        <v>401</v>
      </c>
      <c r="G514" t="str">
        <f>""</f>
        <v/>
      </c>
      <c r="H514" t="str">
        <f>" 10"</f>
        <v xml:space="preserve"> 10</v>
      </c>
      <c r="I514">
        <v>0.01</v>
      </c>
      <c r="J514">
        <v>500</v>
      </c>
      <c r="K514" t="s">
        <v>386</v>
      </c>
      <c r="L514" t="s">
        <v>384</v>
      </c>
      <c r="M514" t="s">
        <v>385</v>
      </c>
      <c r="N514" t="s">
        <v>389</v>
      </c>
      <c r="P514" t="s">
        <v>29</v>
      </c>
      <c r="Q514" t="s">
        <v>29</v>
      </c>
      <c r="R514" t="s">
        <v>386</v>
      </c>
    </row>
    <row r="515" spans="1:18" x14ac:dyDescent="0.25">
      <c r="A515" t="str">
        <f>"30005"</f>
        <v>30005</v>
      </c>
      <c r="B515" t="str">
        <f>"06120"</f>
        <v>06120</v>
      </c>
      <c r="C515" t="str">
        <f>"1700"</f>
        <v>1700</v>
      </c>
      <c r="D515" t="str">
        <f>"06120A"</f>
        <v>06120A</v>
      </c>
      <c r="E515" t="s">
        <v>848</v>
      </c>
      <c r="F515" t="s">
        <v>401</v>
      </c>
      <c r="G515" t="str">
        <f>""</f>
        <v/>
      </c>
      <c r="H515" t="str">
        <f>" 20"</f>
        <v xml:space="preserve"> 20</v>
      </c>
      <c r="I515">
        <v>500.01</v>
      </c>
      <c r="J515">
        <v>9999999.9900000002</v>
      </c>
      <c r="K515" t="s">
        <v>383</v>
      </c>
      <c r="L515" t="s">
        <v>384</v>
      </c>
      <c r="M515" t="s">
        <v>385</v>
      </c>
      <c r="N515" t="s">
        <v>390</v>
      </c>
      <c r="P515" t="s">
        <v>29</v>
      </c>
      <c r="Q515" t="s">
        <v>29</v>
      </c>
      <c r="R515" t="s">
        <v>386</v>
      </c>
    </row>
    <row r="516" spans="1:18" x14ac:dyDescent="0.25">
      <c r="A516" t="str">
        <f>"30005"</f>
        <v>30005</v>
      </c>
      <c r="B516" t="str">
        <f>"06130"</f>
        <v>06130</v>
      </c>
      <c r="C516" t="str">
        <f>"1700"</f>
        <v>1700</v>
      </c>
      <c r="D516" t="str">
        <f>"06130A"</f>
        <v>06130A</v>
      </c>
      <c r="E516" t="s">
        <v>848</v>
      </c>
      <c r="F516" t="s">
        <v>402</v>
      </c>
      <c r="G516" t="str">
        <f>""</f>
        <v/>
      </c>
      <c r="H516" t="str">
        <f>" 10"</f>
        <v xml:space="preserve"> 10</v>
      </c>
      <c r="I516">
        <v>0.01</v>
      </c>
      <c r="J516">
        <v>500</v>
      </c>
      <c r="K516" t="s">
        <v>386</v>
      </c>
      <c r="L516" t="s">
        <v>384</v>
      </c>
      <c r="M516" t="s">
        <v>385</v>
      </c>
      <c r="N516" t="s">
        <v>389</v>
      </c>
      <c r="P516" t="s">
        <v>29</v>
      </c>
      <c r="Q516" t="s">
        <v>29</v>
      </c>
      <c r="R516" t="s">
        <v>386</v>
      </c>
    </row>
    <row r="517" spans="1:18" x14ac:dyDescent="0.25">
      <c r="A517" t="str">
        <f>"30005"</f>
        <v>30005</v>
      </c>
      <c r="B517" t="str">
        <f>"06130"</f>
        <v>06130</v>
      </c>
      <c r="C517" t="str">
        <f>"1700"</f>
        <v>1700</v>
      </c>
      <c r="D517" t="str">
        <f>"06130A"</f>
        <v>06130A</v>
      </c>
      <c r="E517" t="s">
        <v>848</v>
      </c>
      <c r="F517" t="s">
        <v>402</v>
      </c>
      <c r="G517" t="str">
        <f>""</f>
        <v/>
      </c>
      <c r="H517" t="str">
        <f>" 20"</f>
        <v xml:space="preserve"> 20</v>
      </c>
      <c r="I517">
        <v>500.01</v>
      </c>
      <c r="J517">
        <v>9999999.9900000002</v>
      </c>
      <c r="K517" t="s">
        <v>383</v>
      </c>
      <c r="L517" t="s">
        <v>384</v>
      </c>
      <c r="M517" t="s">
        <v>385</v>
      </c>
      <c r="N517" t="s">
        <v>390</v>
      </c>
      <c r="P517" t="s">
        <v>29</v>
      </c>
      <c r="Q517" t="s">
        <v>29</v>
      </c>
      <c r="R517" t="s">
        <v>386</v>
      </c>
    </row>
    <row r="518" spans="1:18" x14ac:dyDescent="0.25">
      <c r="A518" t="str">
        <f>"30005"</f>
        <v>30005</v>
      </c>
      <c r="B518" t="str">
        <f>"06140"</f>
        <v>06140</v>
      </c>
      <c r="C518" t="str">
        <f>"1700"</f>
        <v>1700</v>
      </c>
      <c r="D518" t="str">
        <f>"06140A"</f>
        <v>06140A</v>
      </c>
      <c r="E518" t="s">
        <v>848</v>
      </c>
      <c r="F518" t="s">
        <v>403</v>
      </c>
      <c r="G518" t="str">
        <f>""</f>
        <v/>
      </c>
      <c r="H518" t="str">
        <f>" 10"</f>
        <v xml:space="preserve"> 10</v>
      </c>
      <c r="I518">
        <v>0.01</v>
      </c>
      <c r="J518">
        <v>500</v>
      </c>
      <c r="K518" t="s">
        <v>386</v>
      </c>
      <c r="L518" t="s">
        <v>384</v>
      </c>
      <c r="M518" t="s">
        <v>385</v>
      </c>
      <c r="N518" t="s">
        <v>389</v>
      </c>
      <c r="P518" t="s">
        <v>29</v>
      </c>
      <c r="Q518" t="s">
        <v>29</v>
      </c>
      <c r="R518" t="s">
        <v>386</v>
      </c>
    </row>
    <row r="519" spans="1:18" x14ac:dyDescent="0.25">
      <c r="A519" t="str">
        <f>"30005"</f>
        <v>30005</v>
      </c>
      <c r="B519" t="str">
        <f>"06140"</f>
        <v>06140</v>
      </c>
      <c r="C519" t="str">
        <f>"1700"</f>
        <v>1700</v>
      </c>
      <c r="D519" t="str">
        <f>"06140A"</f>
        <v>06140A</v>
      </c>
      <c r="E519" t="s">
        <v>848</v>
      </c>
      <c r="F519" t="s">
        <v>403</v>
      </c>
      <c r="G519" t="str">
        <f>""</f>
        <v/>
      </c>
      <c r="H519" t="str">
        <f>" 20"</f>
        <v xml:space="preserve"> 20</v>
      </c>
      <c r="I519">
        <v>500.01</v>
      </c>
      <c r="J519">
        <v>9999999.9900000002</v>
      </c>
      <c r="K519" t="s">
        <v>383</v>
      </c>
      <c r="L519" t="s">
        <v>384</v>
      </c>
      <c r="M519" t="s">
        <v>385</v>
      </c>
      <c r="N519" t="s">
        <v>390</v>
      </c>
      <c r="P519" t="s">
        <v>29</v>
      </c>
      <c r="Q519" t="s">
        <v>29</v>
      </c>
      <c r="R519" t="s">
        <v>386</v>
      </c>
    </row>
    <row r="520" spans="1:18" x14ac:dyDescent="0.25">
      <c r="A520" t="str">
        <f>"30005"</f>
        <v>30005</v>
      </c>
      <c r="B520" t="str">
        <f>"06150"</f>
        <v>06150</v>
      </c>
      <c r="C520" t="str">
        <f>"1700"</f>
        <v>1700</v>
      </c>
      <c r="D520" t="str">
        <f>"06150A"</f>
        <v>06150A</v>
      </c>
      <c r="E520" t="s">
        <v>848</v>
      </c>
      <c r="F520" t="s">
        <v>404</v>
      </c>
      <c r="G520" t="str">
        <f>""</f>
        <v/>
      </c>
      <c r="H520" t="str">
        <f>" 10"</f>
        <v xml:space="preserve"> 10</v>
      </c>
      <c r="I520">
        <v>0.01</v>
      </c>
      <c r="J520">
        <v>500</v>
      </c>
      <c r="K520" t="s">
        <v>386</v>
      </c>
      <c r="L520" t="s">
        <v>384</v>
      </c>
      <c r="M520" t="s">
        <v>385</v>
      </c>
      <c r="N520" t="s">
        <v>389</v>
      </c>
      <c r="P520" t="s">
        <v>29</v>
      </c>
      <c r="Q520" t="s">
        <v>29</v>
      </c>
      <c r="R520" t="s">
        <v>386</v>
      </c>
    </row>
    <row r="521" spans="1:18" x14ac:dyDescent="0.25">
      <c r="A521" t="str">
        <f>"30005"</f>
        <v>30005</v>
      </c>
      <c r="B521" t="str">
        <f>"06150"</f>
        <v>06150</v>
      </c>
      <c r="C521" t="str">
        <f>"1700"</f>
        <v>1700</v>
      </c>
      <c r="D521" t="str">
        <f>"06150A"</f>
        <v>06150A</v>
      </c>
      <c r="E521" t="s">
        <v>848</v>
      </c>
      <c r="F521" t="s">
        <v>404</v>
      </c>
      <c r="G521" t="str">
        <f>""</f>
        <v/>
      </c>
      <c r="H521" t="str">
        <f>" 20"</f>
        <v xml:space="preserve"> 20</v>
      </c>
      <c r="I521">
        <v>500.01</v>
      </c>
      <c r="J521">
        <v>9999999.9900000002</v>
      </c>
      <c r="K521" t="s">
        <v>383</v>
      </c>
      <c r="L521" t="s">
        <v>384</v>
      </c>
      <c r="M521" t="s">
        <v>385</v>
      </c>
      <c r="N521" t="s">
        <v>390</v>
      </c>
      <c r="P521" t="s">
        <v>29</v>
      </c>
      <c r="Q521" t="s">
        <v>29</v>
      </c>
      <c r="R521" t="s">
        <v>386</v>
      </c>
    </row>
    <row r="522" spans="1:18" x14ac:dyDescent="0.25">
      <c r="A522" t="str">
        <f>"30005"</f>
        <v>30005</v>
      </c>
      <c r="B522" t="str">
        <f>"06151"</f>
        <v>06151</v>
      </c>
      <c r="C522" t="str">
        <f>"1700"</f>
        <v>1700</v>
      </c>
      <c r="D522" t="str">
        <f>"06151A"</f>
        <v>06151A</v>
      </c>
      <c r="E522" t="s">
        <v>848</v>
      </c>
      <c r="F522" t="s">
        <v>405</v>
      </c>
      <c r="G522" t="str">
        <f>""</f>
        <v/>
      </c>
      <c r="H522" t="str">
        <f>" 10"</f>
        <v xml:space="preserve"> 10</v>
      </c>
      <c r="I522">
        <v>0.01</v>
      </c>
      <c r="J522">
        <v>500</v>
      </c>
      <c r="K522" t="s">
        <v>386</v>
      </c>
      <c r="L522" t="s">
        <v>384</v>
      </c>
      <c r="M522" t="s">
        <v>385</v>
      </c>
      <c r="N522" t="s">
        <v>389</v>
      </c>
      <c r="P522" t="s">
        <v>29</v>
      </c>
      <c r="Q522" t="s">
        <v>29</v>
      </c>
      <c r="R522" t="s">
        <v>386</v>
      </c>
    </row>
    <row r="523" spans="1:18" x14ac:dyDescent="0.25">
      <c r="A523" t="str">
        <f>"30005"</f>
        <v>30005</v>
      </c>
      <c r="B523" t="str">
        <f>"06151"</f>
        <v>06151</v>
      </c>
      <c r="C523" t="str">
        <f>"1700"</f>
        <v>1700</v>
      </c>
      <c r="D523" t="str">
        <f>"06151A"</f>
        <v>06151A</v>
      </c>
      <c r="E523" t="s">
        <v>848</v>
      </c>
      <c r="F523" t="s">
        <v>405</v>
      </c>
      <c r="G523" t="str">
        <f>""</f>
        <v/>
      </c>
      <c r="H523" t="str">
        <f>" 20"</f>
        <v xml:space="preserve"> 20</v>
      </c>
      <c r="I523">
        <v>500.01</v>
      </c>
      <c r="J523">
        <v>9999999.9900000002</v>
      </c>
      <c r="K523" t="s">
        <v>383</v>
      </c>
      <c r="L523" t="s">
        <v>384</v>
      </c>
      <c r="M523" t="s">
        <v>385</v>
      </c>
      <c r="N523" t="s">
        <v>390</v>
      </c>
      <c r="P523" t="s">
        <v>29</v>
      </c>
      <c r="Q523" t="s">
        <v>29</v>
      </c>
      <c r="R523" t="s">
        <v>386</v>
      </c>
    </row>
    <row r="524" spans="1:18" x14ac:dyDescent="0.25">
      <c r="A524" t="str">
        <f>"30005"</f>
        <v>30005</v>
      </c>
      <c r="B524" t="str">
        <f>"06152"</f>
        <v>06152</v>
      </c>
      <c r="C524" t="str">
        <f>"1700"</f>
        <v>1700</v>
      </c>
      <c r="D524" t="str">
        <f>"06152A"</f>
        <v>06152A</v>
      </c>
      <c r="E524" t="s">
        <v>848</v>
      </c>
      <c r="F524" t="s">
        <v>406</v>
      </c>
      <c r="G524" t="str">
        <f>""</f>
        <v/>
      </c>
      <c r="H524" t="str">
        <f>" 10"</f>
        <v xml:space="preserve"> 10</v>
      </c>
      <c r="I524">
        <v>0.01</v>
      </c>
      <c r="J524">
        <v>500</v>
      </c>
      <c r="K524" t="s">
        <v>386</v>
      </c>
      <c r="L524" t="s">
        <v>384</v>
      </c>
      <c r="M524" t="s">
        <v>385</v>
      </c>
      <c r="N524" t="s">
        <v>389</v>
      </c>
      <c r="P524" t="s">
        <v>29</v>
      </c>
      <c r="Q524" t="s">
        <v>29</v>
      </c>
      <c r="R524" t="s">
        <v>386</v>
      </c>
    </row>
    <row r="525" spans="1:18" x14ac:dyDescent="0.25">
      <c r="A525" t="str">
        <f>"30005"</f>
        <v>30005</v>
      </c>
      <c r="B525" t="str">
        <f>"06152"</f>
        <v>06152</v>
      </c>
      <c r="C525" t="str">
        <f>"1700"</f>
        <v>1700</v>
      </c>
      <c r="D525" t="str">
        <f>"06152A"</f>
        <v>06152A</v>
      </c>
      <c r="E525" t="s">
        <v>848</v>
      </c>
      <c r="F525" t="s">
        <v>406</v>
      </c>
      <c r="G525" t="str">
        <f>""</f>
        <v/>
      </c>
      <c r="H525" t="str">
        <f>" 20"</f>
        <v xml:space="preserve"> 20</v>
      </c>
      <c r="I525">
        <v>500.01</v>
      </c>
      <c r="J525">
        <v>9999999.9900000002</v>
      </c>
      <c r="K525" t="s">
        <v>383</v>
      </c>
      <c r="L525" t="s">
        <v>384</v>
      </c>
      <c r="M525" t="s">
        <v>385</v>
      </c>
      <c r="N525" t="s">
        <v>390</v>
      </c>
      <c r="P525" t="s">
        <v>29</v>
      </c>
      <c r="Q525" t="s">
        <v>29</v>
      </c>
      <c r="R525" t="s">
        <v>386</v>
      </c>
    </row>
    <row r="526" spans="1:18" x14ac:dyDescent="0.25">
      <c r="A526" t="str">
        <f>"30006"</f>
        <v>30006</v>
      </c>
      <c r="B526" t="str">
        <f>"06000"</f>
        <v>06000</v>
      </c>
      <c r="C526" t="str">
        <f>"1700"</f>
        <v>1700</v>
      </c>
      <c r="D526" t="str">
        <f>"06000D"</f>
        <v>06000D</v>
      </c>
      <c r="E526" t="s">
        <v>850</v>
      </c>
      <c r="F526" t="s">
        <v>382</v>
      </c>
      <c r="G526" t="str">
        <f>""</f>
        <v/>
      </c>
      <c r="H526" t="str">
        <f>" 10"</f>
        <v xml:space="preserve"> 10</v>
      </c>
      <c r="I526">
        <v>0.01</v>
      </c>
      <c r="J526">
        <v>500</v>
      </c>
      <c r="K526" t="s">
        <v>386</v>
      </c>
      <c r="L526" t="s">
        <v>384</v>
      </c>
      <c r="M526" t="s">
        <v>385</v>
      </c>
      <c r="N526" t="s">
        <v>389</v>
      </c>
      <c r="P526" t="s">
        <v>29</v>
      </c>
      <c r="Q526" t="s">
        <v>29</v>
      </c>
      <c r="R526" t="s">
        <v>386</v>
      </c>
    </row>
    <row r="527" spans="1:18" x14ac:dyDescent="0.25">
      <c r="A527" t="str">
        <f>"30006"</f>
        <v>30006</v>
      </c>
      <c r="B527" t="str">
        <f>"06000"</f>
        <v>06000</v>
      </c>
      <c r="C527" t="str">
        <f>"1700"</f>
        <v>1700</v>
      </c>
      <c r="D527" t="str">
        <f>"06000D"</f>
        <v>06000D</v>
      </c>
      <c r="E527" t="s">
        <v>850</v>
      </c>
      <c r="F527" t="s">
        <v>382</v>
      </c>
      <c r="G527" t="str">
        <f>""</f>
        <v/>
      </c>
      <c r="H527" t="str">
        <f>" 20"</f>
        <v xml:space="preserve"> 20</v>
      </c>
      <c r="I527">
        <v>500.01</v>
      </c>
      <c r="J527">
        <v>9999999.9900000002</v>
      </c>
      <c r="K527" t="s">
        <v>383</v>
      </c>
      <c r="L527" t="s">
        <v>384</v>
      </c>
      <c r="M527" t="s">
        <v>385</v>
      </c>
      <c r="N527" t="s">
        <v>390</v>
      </c>
      <c r="P527" t="s">
        <v>29</v>
      </c>
      <c r="Q527" t="s">
        <v>29</v>
      </c>
      <c r="R527" t="s">
        <v>386</v>
      </c>
    </row>
    <row r="528" spans="1:18" x14ac:dyDescent="0.25">
      <c r="A528" t="str">
        <f>"30006"</f>
        <v>30006</v>
      </c>
      <c r="B528" t="str">
        <f>"06030"</f>
        <v>06030</v>
      </c>
      <c r="C528" t="str">
        <f>"1700"</f>
        <v>1700</v>
      </c>
      <c r="D528" t="str">
        <f>"06030D"</f>
        <v>06030D</v>
      </c>
      <c r="E528" t="s">
        <v>850</v>
      </c>
      <c r="F528" t="s">
        <v>392</v>
      </c>
      <c r="G528" t="str">
        <f>""</f>
        <v/>
      </c>
      <c r="H528" t="str">
        <f>" 10"</f>
        <v xml:space="preserve"> 10</v>
      </c>
      <c r="I528">
        <v>0.01</v>
      </c>
      <c r="J528">
        <v>500</v>
      </c>
      <c r="K528" t="s">
        <v>386</v>
      </c>
      <c r="L528" t="s">
        <v>384</v>
      </c>
      <c r="M528" t="s">
        <v>385</v>
      </c>
      <c r="N528" t="s">
        <v>389</v>
      </c>
      <c r="P528" t="s">
        <v>29</v>
      </c>
      <c r="Q528" t="s">
        <v>29</v>
      </c>
      <c r="R528" t="s">
        <v>386</v>
      </c>
    </row>
    <row r="529" spans="1:18" x14ac:dyDescent="0.25">
      <c r="A529" t="str">
        <f>"30006"</f>
        <v>30006</v>
      </c>
      <c r="B529" t="str">
        <f>"06030"</f>
        <v>06030</v>
      </c>
      <c r="C529" t="str">
        <f>"1700"</f>
        <v>1700</v>
      </c>
      <c r="D529" t="str">
        <f>"06030D"</f>
        <v>06030D</v>
      </c>
      <c r="E529" t="s">
        <v>850</v>
      </c>
      <c r="F529" t="s">
        <v>392</v>
      </c>
      <c r="G529" t="str">
        <f>""</f>
        <v/>
      </c>
      <c r="H529" t="str">
        <f>" 20"</f>
        <v xml:space="preserve"> 20</v>
      </c>
      <c r="I529">
        <v>500.01</v>
      </c>
      <c r="J529">
        <v>9999999.9900000002</v>
      </c>
      <c r="K529" t="s">
        <v>383</v>
      </c>
      <c r="L529" t="s">
        <v>384</v>
      </c>
      <c r="M529" t="s">
        <v>385</v>
      </c>
      <c r="N529" t="s">
        <v>390</v>
      </c>
      <c r="P529" t="s">
        <v>29</v>
      </c>
      <c r="Q529" t="s">
        <v>29</v>
      </c>
      <c r="R529" t="s">
        <v>386</v>
      </c>
    </row>
    <row r="530" spans="1:18" x14ac:dyDescent="0.25">
      <c r="A530" t="str">
        <f>"30006"</f>
        <v>30006</v>
      </c>
      <c r="B530" t="str">
        <f>"06040"</f>
        <v>06040</v>
      </c>
      <c r="C530" t="str">
        <f>"1700"</f>
        <v>1700</v>
      </c>
      <c r="D530" t="str">
        <f>"06040D"</f>
        <v>06040D</v>
      </c>
      <c r="E530" t="s">
        <v>850</v>
      </c>
      <c r="F530" t="s">
        <v>393</v>
      </c>
      <c r="G530" t="str">
        <f>""</f>
        <v/>
      </c>
      <c r="H530" t="str">
        <f>" 10"</f>
        <v xml:space="preserve"> 10</v>
      </c>
      <c r="I530">
        <v>0.01</v>
      </c>
      <c r="J530">
        <v>500</v>
      </c>
      <c r="K530" t="s">
        <v>386</v>
      </c>
      <c r="L530" t="s">
        <v>384</v>
      </c>
      <c r="M530" t="s">
        <v>385</v>
      </c>
      <c r="N530" t="s">
        <v>389</v>
      </c>
      <c r="P530" t="s">
        <v>29</v>
      </c>
      <c r="Q530" t="s">
        <v>29</v>
      </c>
      <c r="R530" t="s">
        <v>386</v>
      </c>
    </row>
    <row r="531" spans="1:18" x14ac:dyDescent="0.25">
      <c r="A531" t="str">
        <f>"30006"</f>
        <v>30006</v>
      </c>
      <c r="B531" t="str">
        <f>"06040"</f>
        <v>06040</v>
      </c>
      <c r="C531" t="str">
        <f>"1700"</f>
        <v>1700</v>
      </c>
      <c r="D531" t="str">
        <f>"06040D"</f>
        <v>06040D</v>
      </c>
      <c r="E531" t="s">
        <v>850</v>
      </c>
      <c r="F531" t="s">
        <v>393</v>
      </c>
      <c r="G531" t="str">
        <f>""</f>
        <v/>
      </c>
      <c r="H531" t="str">
        <f>" 20"</f>
        <v xml:space="preserve"> 20</v>
      </c>
      <c r="I531">
        <v>500.01</v>
      </c>
      <c r="J531">
        <v>9999999.9900000002</v>
      </c>
      <c r="K531" t="s">
        <v>383</v>
      </c>
      <c r="L531" t="s">
        <v>384</v>
      </c>
      <c r="M531" t="s">
        <v>385</v>
      </c>
      <c r="N531" t="s">
        <v>390</v>
      </c>
      <c r="P531" t="s">
        <v>29</v>
      </c>
      <c r="Q531" t="s">
        <v>29</v>
      </c>
      <c r="R531" t="s">
        <v>386</v>
      </c>
    </row>
    <row r="532" spans="1:18" x14ac:dyDescent="0.25">
      <c r="A532" t="str">
        <f>"30006"</f>
        <v>30006</v>
      </c>
      <c r="B532" t="str">
        <f>"06050"</f>
        <v>06050</v>
      </c>
      <c r="C532" t="str">
        <f>"1700"</f>
        <v>1700</v>
      </c>
      <c r="D532" t="str">
        <f>"06050D"</f>
        <v>06050D</v>
      </c>
      <c r="E532" t="s">
        <v>850</v>
      </c>
      <c r="F532" t="s">
        <v>394</v>
      </c>
      <c r="G532" t="str">
        <f>""</f>
        <v/>
      </c>
      <c r="H532" t="str">
        <f>" 10"</f>
        <v xml:space="preserve"> 10</v>
      </c>
      <c r="I532">
        <v>0.01</v>
      </c>
      <c r="J532">
        <v>500</v>
      </c>
      <c r="K532" t="s">
        <v>386</v>
      </c>
      <c r="L532" t="s">
        <v>384</v>
      </c>
      <c r="M532" t="s">
        <v>385</v>
      </c>
      <c r="N532" t="s">
        <v>389</v>
      </c>
      <c r="P532" t="s">
        <v>29</v>
      </c>
      <c r="Q532" t="s">
        <v>29</v>
      </c>
      <c r="R532" t="s">
        <v>386</v>
      </c>
    </row>
    <row r="533" spans="1:18" x14ac:dyDescent="0.25">
      <c r="A533" t="str">
        <f>"30006"</f>
        <v>30006</v>
      </c>
      <c r="B533" t="str">
        <f>"06050"</f>
        <v>06050</v>
      </c>
      <c r="C533" t="str">
        <f>"1700"</f>
        <v>1700</v>
      </c>
      <c r="D533" t="str">
        <f>"06050D"</f>
        <v>06050D</v>
      </c>
      <c r="E533" t="s">
        <v>850</v>
      </c>
      <c r="F533" t="s">
        <v>394</v>
      </c>
      <c r="G533" t="str">
        <f>""</f>
        <v/>
      </c>
      <c r="H533" t="str">
        <f>" 20"</f>
        <v xml:space="preserve"> 20</v>
      </c>
      <c r="I533">
        <v>500.01</v>
      </c>
      <c r="J533">
        <v>9999999.9900000002</v>
      </c>
      <c r="K533" t="s">
        <v>383</v>
      </c>
      <c r="L533" t="s">
        <v>384</v>
      </c>
      <c r="M533" t="s">
        <v>385</v>
      </c>
      <c r="N533" t="s">
        <v>390</v>
      </c>
      <c r="P533" t="s">
        <v>29</v>
      </c>
      <c r="Q533" t="s">
        <v>29</v>
      </c>
      <c r="R533" t="s">
        <v>386</v>
      </c>
    </row>
    <row r="534" spans="1:18" x14ac:dyDescent="0.25">
      <c r="A534" t="str">
        <f>"30006"</f>
        <v>30006</v>
      </c>
      <c r="B534" t="str">
        <f>"06060"</f>
        <v>06060</v>
      </c>
      <c r="C534" t="str">
        <f>"1700"</f>
        <v>1700</v>
      </c>
      <c r="D534" t="str">
        <f>"06060D"</f>
        <v>06060D</v>
      </c>
      <c r="E534" t="s">
        <v>850</v>
      </c>
      <c r="F534" t="s">
        <v>395</v>
      </c>
      <c r="G534" t="str">
        <f>""</f>
        <v/>
      </c>
      <c r="H534" t="str">
        <f>" 10"</f>
        <v xml:space="preserve"> 10</v>
      </c>
      <c r="I534">
        <v>0.01</v>
      </c>
      <c r="J534">
        <v>500</v>
      </c>
      <c r="K534" t="s">
        <v>386</v>
      </c>
      <c r="L534" t="s">
        <v>384</v>
      </c>
      <c r="M534" t="s">
        <v>385</v>
      </c>
      <c r="N534" t="s">
        <v>389</v>
      </c>
      <c r="P534" t="s">
        <v>29</v>
      </c>
      <c r="Q534" t="s">
        <v>29</v>
      </c>
      <c r="R534" t="s">
        <v>386</v>
      </c>
    </row>
    <row r="535" spans="1:18" x14ac:dyDescent="0.25">
      <c r="A535" t="str">
        <f>"30006"</f>
        <v>30006</v>
      </c>
      <c r="B535" t="str">
        <f>"06060"</f>
        <v>06060</v>
      </c>
      <c r="C535" t="str">
        <f>"1700"</f>
        <v>1700</v>
      </c>
      <c r="D535" t="str">
        <f>"06060D"</f>
        <v>06060D</v>
      </c>
      <c r="E535" t="s">
        <v>850</v>
      </c>
      <c r="F535" t="s">
        <v>395</v>
      </c>
      <c r="G535" t="str">
        <f>""</f>
        <v/>
      </c>
      <c r="H535" t="str">
        <f>" 20"</f>
        <v xml:space="preserve"> 20</v>
      </c>
      <c r="I535">
        <v>500.01</v>
      </c>
      <c r="J535">
        <v>9999999.9900000002</v>
      </c>
      <c r="K535" t="s">
        <v>383</v>
      </c>
      <c r="L535" t="s">
        <v>384</v>
      </c>
      <c r="M535" t="s">
        <v>385</v>
      </c>
      <c r="N535" t="s">
        <v>390</v>
      </c>
      <c r="P535" t="s">
        <v>29</v>
      </c>
      <c r="Q535" t="s">
        <v>29</v>
      </c>
      <c r="R535" t="s">
        <v>386</v>
      </c>
    </row>
    <row r="536" spans="1:18" x14ac:dyDescent="0.25">
      <c r="A536" t="str">
        <f>"30006"</f>
        <v>30006</v>
      </c>
      <c r="B536" t="str">
        <f>"06070"</f>
        <v>06070</v>
      </c>
      <c r="C536" t="str">
        <f>"1700"</f>
        <v>1700</v>
      </c>
      <c r="D536" t="str">
        <f>"06070D"</f>
        <v>06070D</v>
      </c>
      <c r="E536" t="s">
        <v>850</v>
      </c>
      <c r="F536" t="s">
        <v>396</v>
      </c>
      <c r="G536" t="str">
        <f>""</f>
        <v/>
      </c>
      <c r="H536" t="str">
        <f>" 10"</f>
        <v xml:space="preserve"> 10</v>
      </c>
      <c r="I536">
        <v>0.01</v>
      </c>
      <c r="J536">
        <v>500</v>
      </c>
      <c r="K536" t="s">
        <v>386</v>
      </c>
      <c r="L536" t="s">
        <v>384</v>
      </c>
      <c r="M536" t="s">
        <v>385</v>
      </c>
      <c r="N536" t="s">
        <v>389</v>
      </c>
      <c r="P536" t="s">
        <v>29</v>
      </c>
      <c r="Q536" t="s">
        <v>29</v>
      </c>
      <c r="R536" t="s">
        <v>386</v>
      </c>
    </row>
    <row r="537" spans="1:18" x14ac:dyDescent="0.25">
      <c r="A537" t="str">
        <f>"30006"</f>
        <v>30006</v>
      </c>
      <c r="B537" t="str">
        <f>"06070"</f>
        <v>06070</v>
      </c>
      <c r="C537" t="str">
        <f>"1700"</f>
        <v>1700</v>
      </c>
      <c r="D537" t="str">
        <f>"06070D"</f>
        <v>06070D</v>
      </c>
      <c r="E537" t="s">
        <v>850</v>
      </c>
      <c r="F537" t="s">
        <v>396</v>
      </c>
      <c r="G537" t="str">
        <f>""</f>
        <v/>
      </c>
      <c r="H537" t="str">
        <f>" 20"</f>
        <v xml:space="preserve"> 20</v>
      </c>
      <c r="I537">
        <v>500.01</v>
      </c>
      <c r="J537">
        <v>9999999.9900000002</v>
      </c>
      <c r="K537" t="s">
        <v>383</v>
      </c>
      <c r="L537" t="s">
        <v>384</v>
      </c>
      <c r="M537" t="s">
        <v>385</v>
      </c>
      <c r="N537" t="s">
        <v>390</v>
      </c>
      <c r="P537" t="s">
        <v>29</v>
      </c>
      <c r="Q537" t="s">
        <v>29</v>
      </c>
      <c r="R537" t="s">
        <v>386</v>
      </c>
    </row>
    <row r="538" spans="1:18" x14ac:dyDescent="0.25">
      <c r="A538" t="str">
        <f>"30006"</f>
        <v>30006</v>
      </c>
      <c r="B538" t="str">
        <f>"06080"</f>
        <v>06080</v>
      </c>
      <c r="C538" t="str">
        <f>"1700"</f>
        <v>1700</v>
      </c>
      <c r="D538" t="str">
        <f>"06080D"</f>
        <v>06080D</v>
      </c>
      <c r="E538" t="s">
        <v>850</v>
      </c>
      <c r="F538" t="s">
        <v>397</v>
      </c>
      <c r="G538" t="str">
        <f>""</f>
        <v/>
      </c>
      <c r="H538" t="str">
        <f>" 10"</f>
        <v xml:space="preserve"> 10</v>
      </c>
      <c r="I538">
        <v>0.01</v>
      </c>
      <c r="J538">
        <v>500</v>
      </c>
      <c r="K538" t="s">
        <v>386</v>
      </c>
      <c r="L538" t="s">
        <v>384</v>
      </c>
      <c r="M538" t="s">
        <v>385</v>
      </c>
      <c r="N538" t="s">
        <v>389</v>
      </c>
      <c r="P538" t="s">
        <v>29</v>
      </c>
      <c r="Q538" t="s">
        <v>29</v>
      </c>
      <c r="R538" t="s">
        <v>386</v>
      </c>
    </row>
    <row r="539" spans="1:18" x14ac:dyDescent="0.25">
      <c r="A539" t="str">
        <f>"30006"</f>
        <v>30006</v>
      </c>
      <c r="B539" t="str">
        <f>"06080"</f>
        <v>06080</v>
      </c>
      <c r="C539" t="str">
        <f>"1700"</f>
        <v>1700</v>
      </c>
      <c r="D539" t="str">
        <f>"06080D"</f>
        <v>06080D</v>
      </c>
      <c r="E539" t="s">
        <v>850</v>
      </c>
      <c r="F539" t="s">
        <v>397</v>
      </c>
      <c r="G539" t="str">
        <f>""</f>
        <v/>
      </c>
      <c r="H539" t="str">
        <f>" 20"</f>
        <v xml:space="preserve"> 20</v>
      </c>
      <c r="I539">
        <v>500.01</v>
      </c>
      <c r="J539">
        <v>9999999.9900000002</v>
      </c>
      <c r="K539" t="s">
        <v>383</v>
      </c>
      <c r="L539" t="s">
        <v>384</v>
      </c>
      <c r="M539" t="s">
        <v>385</v>
      </c>
      <c r="N539" t="s">
        <v>390</v>
      </c>
      <c r="P539" t="s">
        <v>29</v>
      </c>
      <c r="Q539" t="s">
        <v>29</v>
      </c>
      <c r="R539" t="s">
        <v>386</v>
      </c>
    </row>
    <row r="540" spans="1:18" x14ac:dyDescent="0.25">
      <c r="A540" t="str">
        <f>"30006"</f>
        <v>30006</v>
      </c>
      <c r="B540" t="str">
        <f>"06090"</f>
        <v>06090</v>
      </c>
      <c r="C540" t="str">
        <f>"1700"</f>
        <v>1700</v>
      </c>
      <c r="D540" t="str">
        <f>"06090D"</f>
        <v>06090D</v>
      </c>
      <c r="E540" t="s">
        <v>850</v>
      </c>
      <c r="F540" t="s">
        <v>398</v>
      </c>
      <c r="G540" t="str">
        <f>""</f>
        <v/>
      </c>
      <c r="H540" t="str">
        <f>" 10"</f>
        <v xml:space="preserve"> 10</v>
      </c>
      <c r="I540">
        <v>0.01</v>
      </c>
      <c r="J540">
        <v>500</v>
      </c>
      <c r="K540" t="s">
        <v>386</v>
      </c>
      <c r="L540" t="s">
        <v>384</v>
      </c>
      <c r="M540" t="s">
        <v>385</v>
      </c>
      <c r="N540" t="s">
        <v>389</v>
      </c>
      <c r="P540" t="s">
        <v>29</v>
      </c>
      <c r="Q540" t="s">
        <v>29</v>
      </c>
      <c r="R540" t="s">
        <v>386</v>
      </c>
    </row>
    <row r="541" spans="1:18" x14ac:dyDescent="0.25">
      <c r="A541" t="str">
        <f>"30006"</f>
        <v>30006</v>
      </c>
      <c r="B541" t="str">
        <f>"06090"</f>
        <v>06090</v>
      </c>
      <c r="C541" t="str">
        <f>"1700"</f>
        <v>1700</v>
      </c>
      <c r="D541" t="str">
        <f>"06090D"</f>
        <v>06090D</v>
      </c>
      <c r="E541" t="s">
        <v>850</v>
      </c>
      <c r="F541" t="s">
        <v>398</v>
      </c>
      <c r="G541" t="str">
        <f>""</f>
        <v/>
      </c>
      <c r="H541" t="str">
        <f>" 20"</f>
        <v xml:space="preserve"> 20</v>
      </c>
      <c r="I541">
        <v>500.01</v>
      </c>
      <c r="J541">
        <v>9999999.9900000002</v>
      </c>
      <c r="K541" t="s">
        <v>383</v>
      </c>
      <c r="L541" t="s">
        <v>384</v>
      </c>
      <c r="M541" t="s">
        <v>385</v>
      </c>
      <c r="N541" t="s">
        <v>390</v>
      </c>
      <c r="P541" t="s">
        <v>29</v>
      </c>
      <c r="Q541" t="s">
        <v>29</v>
      </c>
      <c r="R541" t="s">
        <v>386</v>
      </c>
    </row>
    <row r="542" spans="1:18" x14ac:dyDescent="0.25">
      <c r="A542" t="str">
        <f>"30006"</f>
        <v>30006</v>
      </c>
      <c r="B542" t="str">
        <f>"06100"</f>
        <v>06100</v>
      </c>
      <c r="C542" t="str">
        <f>"1700"</f>
        <v>1700</v>
      </c>
      <c r="D542" t="str">
        <f>"06100D"</f>
        <v>06100D</v>
      </c>
      <c r="E542" t="s">
        <v>850</v>
      </c>
      <c r="F542" t="s">
        <v>399</v>
      </c>
      <c r="G542" t="str">
        <f>""</f>
        <v/>
      </c>
      <c r="H542" t="str">
        <f>" 10"</f>
        <v xml:space="preserve"> 10</v>
      </c>
      <c r="I542">
        <v>0.01</v>
      </c>
      <c r="J542">
        <v>500</v>
      </c>
      <c r="K542" t="s">
        <v>386</v>
      </c>
      <c r="L542" t="s">
        <v>384</v>
      </c>
      <c r="M542" t="s">
        <v>385</v>
      </c>
      <c r="N542" t="s">
        <v>389</v>
      </c>
      <c r="P542" t="s">
        <v>29</v>
      </c>
      <c r="Q542" t="s">
        <v>29</v>
      </c>
      <c r="R542" t="s">
        <v>386</v>
      </c>
    </row>
    <row r="543" spans="1:18" x14ac:dyDescent="0.25">
      <c r="A543" t="str">
        <f>"30006"</f>
        <v>30006</v>
      </c>
      <c r="B543" t="str">
        <f>"06100"</f>
        <v>06100</v>
      </c>
      <c r="C543" t="str">
        <f>"1700"</f>
        <v>1700</v>
      </c>
      <c r="D543" t="str">
        <f>"06100D"</f>
        <v>06100D</v>
      </c>
      <c r="E543" t="s">
        <v>850</v>
      </c>
      <c r="F543" t="s">
        <v>399</v>
      </c>
      <c r="G543" t="str">
        <f>""</f>
        <v/>
      </c>
      <c r="H543" t="str">
        <f>" 20"</f>
        <v xml:space="preserve"> 20</v>
      </c>
      <c r="I543">
        <v>500.01</v>
      </c>
      <c r="J543">
        <v>9999999.9900000002</v>
      </c>
      <c r="K543" t="s">
        <v>383</v>
      </c>
      <c r="L543" t="s">
        <v>384</v>
      </c>
      <c r="M543" t="s">
        <v>385</v>
      </c>
      <c r="N543" t="s">
        <v>390</v>
      </c>
      <c r="P543" t="s">
        <v>29</v>
      </c>
      <c r="Q543" t="s">
        <v>29</v>
      </c>
      <c r="R543" t="s">
        <v>386</v>
      </c>
    </row>
    <row r="544" spans="1:18" x14ac:dyDescent="0.25">
      <c r="A544" t="str">
        <f>"30006"</f>
        <v>30006</v>
      </c>
      <c r="B544" t="str">
        <f>"06110"</f>
        <v>06110</v>
      </c>
      <c r="C544" t="str">
        <f>"1700"</f>
        <v>1700</v>
      </c>
      <c r="D544" t="str">
        <f>"06110D"</f>
        <v>06110D</v>
      </c>
      <c r="E544" t="s">
        <v>850</v>
      </c>
      <c r="F544" t="s">
        <v>400</v>
      </c>
      <c r="G544" t="str">
        <f>""</f>
        <v/>
      </c>
      <c r="H544" t="str">
        <f>" 10"</f>
        <v xml:space="preserve"> 10</v>
      </c>
      <c r="I544">
        <v>0.01</v>
      </c>
      <c r="J544">
        <v>500</v>
      </c>
      <c r="K544" t="s">
        <v>386</v>
      </c>
      <c r="L544" t="s">
        <v>384</v>
      </c>
      <c r="M544" t="s">
        <v>385</v>
      </c>
      <c r="N544" t="s">
        <v>389</v>
      </c>
      <c r="P544" t="s">
        <v>29</v>
      </c>
      <c r="Q544" t="s">
        <v>29</v>
      </c>
      <c r="R544" t="s">
        <v>386</v>
      </c>
    </row>
    <row r="545" spans="1:18" x14ac:dyDescent="0.25">
      <c r="A545" t="str">
        <f>"30006"</f>
        <v>30006</v>
      </c>
      <c r="B545" t="str">
        <f>"06110"</f>
        <v>06110</v>
      </c>
      <c r="C545" t="str">
        <f>"1700"</f>
        <v>1700</v>
      </c>
      <c r="D545" t="str">
        <f>"06110D"</f>
        <v>06110D</v>
      </c>
      <c r="E545" t="s">
        <v>850</v>
      </c>
      <c r="F545" t="s">
        <v>400</v>
      </c>
      <c r="G545" t="str">
        <f>""</f>
        <v/>
      </c>
      <c r="H545" t="str">
        <f>" 20"</f>
        <v xml:space="preserve"> 20</v>
      </c>
      <c r="I545">
        <v>500.01</v>
      </c>
      <c r="J545">
        <v>9999999.9900000002</v>
      </c>
      <c r="K545" t="s">
        <v>383</v>
      </c>
      <c r="L545" t="s">
        <v>384</v>
      </c>
      <c r="M545" t="s">
        <v>385</v>
      </c>
      <c r="N545" t="s">
        <v>390</v>
      </c>
      <c r="P545" t="s">
        <v>29</v>
      </c>
      <c r="Q545" t="s">
        <v>29</v>
      </c>
      <c r="R545" t="s">
        <v>386</v>
      </c>
    </row>
    <row r="546" spans="1:18" x14ac:dyDescent="0.25">
      <c r="A546" t="str">
        <f>"30006"</f>
        <v>30006</v>
      </c>
      <c r="B546" t="str">
        <f>"06120"</f>
        <v>06120</v>
      </c>
      <c r="C546" t="str">
        <f>"1700"</f>
        <v>1700</v>
      </c>
      <c r="D546" t="str">
        <f>"06120D"</f>
        <v>06120D</v>
      </c>
      <c r="E546" t="s">
        <v>850</v>
      </c>
      <c r="F546" t="s">
        <v>401</v>
      </c>
      <c r="G546" t="str">
        <f>""</f>
        <v/>
      </c>
      <c r="H546" t="str">
        <f>" 10"</f>
        <v xml:space="preserve"> 10</v>
      </c>
      <c r="I546">
        <v>0.01</v>
      </c>
      <c r="J546">
        <v>500</v>
      </c>
      <c r="K546" t="s">
        <v>386</v>
      </c>
      <c r="L546" t="s">
        <v>384</v>
      </c>
      <c r="M546" t="s">
        <v>385</v>
      </c>
      <c r="N546" t="s">
        <v>389</v>
      </c>
      <c r="P546" t="s">
        <v>29</v>
      </c>
      <c r="Q546" t="s">
        <v>29</v>
      </c>
      <c r="R546" t="s">
        <v>386</v>
      </c>
    </row>
    <row r="547" spans="1:18" x14ac:dyDescent="0.25">
      <c r="A547" t="str">
        <f>"30006"</f>
        <v>30006</v>
      </c>
      <c r="B547" t="str">
        <f>"06120"</f>
        <v>06120</v>
      </c>
      <c r="C547" t="str">
        <f>"1700"</f>
        <v>1700</v>
      </c>
      <c r="D547" t="str">
        <f>"06120D"</f>
        <v>06120D</v>
      </c>
      <c r="E547" t="s">
        <v>850</v>
      </c>
      <c r="F547" t="s">
        <v>401</v>
      </c>
      <c r="G547" t="str">
        <f>""</f>
        <v/>
      </c>
      <c r="H547" t="str">
        <f>" 20"</f>
        <v xml:space="preserve"> 20</v>
      </c>
      <c r="I547">
        <v>500.01</v>
      </c>
      <c r="J547">
        <v>9999999.9900000002</v>
      </c>
      <c r="K547" t="s">
        <v>383</v>
      </c>
      <c r="L547" t="s">
        <v>384</v>
      </c>
      <c r="M547" t="s">
        <v>385</v>
      </c>
      <c r="N547" t="s">
        <v>390</v>
      </c>
      <c r="P547" t="s">
        <v>29</v>
      </c>
      <c r="Q547" t="s">
        <v>29</v>
      </c>
      <c r="R547" t="s">
        <v>386</v>
      </c>
    </row>
    <row r="548" spans="1:18" x14ac:dyDescent="0.25">
      <c r="A548" t="str">
        <f>"30006"</f>
        <v>30006</v>
      </c>
      <c r="B548" t="str">
        <f>"06130"</f>
        <v>06130</v>
      </c>
      <c r="C548" t="str">
        <f>"1700"</f>
        <v>1700</v>
      </c>
      <c r="D548" t="str">
        <f>"06130D"</f>
        <v>06130D</v>
      </c>
      <c r="E548" t="s">
        <v>850</v>
      </c>
      <c r="F548" t="s">
        <v>402</v>
      </c>
      <c r="G548" t="str">
        <f>""</f>
        <v/>
      </c>
      <c r="H548" t="str">
        <f>" 10"</f>
        <v xml:space="preserve"> 10</v>
      </c>
      <c r="I548">
        <v>0.01</v>
      </c>
      <c r="J548">
        <v>500</v>
      </c>
      <c r="K548" t="s">
        <v>386</v>
      </c>
      <c r="L548" t="s">
        <v>384</v>
      </c>
      <c r="M548" t="s">
        <v>385</v>
      </c>
      <c r="N548" t="s">
        <v>389</v>
      </c>
      <c r="P548" t="s">
        <v>29</v>
      </c>
      <c r="Q548" t="s">
        <v>29</v>
      </c>
      <c r="R548" t="s">
        <v>386</v>
      </c>
    </row>
    <row r="549" spans="1:18" x14ac:dyDescent="0.25">
      <c r="A549" t="str">
        <f>"30006"</f>
        <v>30006</v>
      </c>
      <c r="B549" t="str">
        <f>"06130"</f>
        <v>06130</v>
      </c>
      <c r="C549" t="str">
        <f>"1700"</f>
        <v>1700</v>
      </c>
      <c r="D549" t="str">
        <f>"06130D"</f>
        <v>06130D</v>
      </c>
      <c r="E549" t="s">
        <v>850</v>
      </c>
      <c r="F549" t="s">
        <v>402</v>
      </c>
      <c r="G549" t="str">
        <f>""</f>
        <v/>
      </c>
      <c r="H549" t="str">
        <f>" 20"</f>
        <v xml:space="preserve"> 20</v>
      </c>
      <c r="I549">
        <v>500.01</v>
      </c>
      <c r="J549">
        <v>9999999.9900000002</v>
      </c>
      <c r="K549" t="s">
        <v>383</v>
      </c>
      <c r="L549" t="s">
        <v>384</v>
      </c>
      <c r="M549" t="s">
        <v>385</v>
      </c>
      <c r="N549" t="s">
        <v>390</v>
      </c>
      <c r="P549" t="s">
        <v>29</v>
      </c>
      <c r="Q549" t="s">
        <v>29</v>
      </c>
      <c r="R549" t="s">
        <v>386</v>
      </c>
    </row>
    <row r="550" spans="1:18" x14ac:dyDescent="0.25">
      <c r="A550" t="str">
        <f>"30006"</f>
        <v>30006</v>
      </c>
      <c r="B550" t="str">
        <f>"06140"</f>
        <v>06140</v>
      </c>
      <c r="C550" t="str">
        <f>"1700"</f>
        <v>1700</v>
      </c>
      <c r="D550" t="str">
        <f>"06140D"</f>
        <v>06140D</v>
      </c>
      <c r="E550" t="s">
        <v>850</v>
      </c>
      <c r="F550" t="s">
        <v>403</v>
      </c>
      <c r="G550" t="str">
        <f>""</f>
        <v/>
      </c>
      <c r="H550" t="str">
        <f>" 10"</f>
        <v xml:space="preserve"> 10</v>
      </c>
      <c r="I550">
        <v>0.01</v>
      </c>
      <c r="J550">
        <v>500</v>
      </c>
      <c r="K550" t="s">
        <v>386</v>
      </c>
      <c r="L550" t="s">
        <v>384</v>
      </c>
      <c r="M550" t="s">
        <v>385</v>
      </c>
      <c r="N550" t="s">
        <v>389</v>
      </c>
      <c r="P550" t="s">
        <v>29</v>
      </c>
      <c r="Q550" t="s">
        <v>29</v>
      </c>
      <c r="R550" t="s">
        <v>386</v>
      </c>
    </row>
    <row r="551" spans="1:18" x14ac:dyDescent="0.25">
      <c r="A551" t="str">
        <f>"30006"</f>
        <v>30006</v>
      </c>
      <c r="B551" t="str">
        <f>"06140"</f>
        <v>06140</v>
      </c>
      <c r="C551" t="str">
        <f>"1700"</f>
        <v>1700</v>
      </c>
      <c r="D551" t="str">
        <f>"06140D"</f>
        <v>06140D</v>
      </c>
      <c r="E551" t="s">
        <v>850</v>
      </c>
      <c r="F551" t="s">
        <v>403</v>
      </c>
      <c r="G551" t="str">
        <f>""</f>
        <v/>
      </c>
      <c r="H551" t="str">
        <f>" 20"</f>
        <v xml:space="preserve"> 20</v>
      </c>
      <c r="I551">
        <v>500.01</v>
      </c>
      <c r="J551">
        <v>9999999.9900000002</v>
      </c>
      <c r="K551" t="s">
        <v>383</v>
      </c>
      <c r="L551" t="s">
        <v>384</v>
      </c>
      <c r="M551" t="s">
        <v>385</v>
      </c>
      <c r="N551" t="s">
        <v>390</v>
      </c>
      <c r="P551" t="s">
        <v>29</v>
      </c>
      <c r="Q551" t="s">
        <v>29</v>
      </c>
      <c r="R551" t="s">
        <v>386</v>
      </c>
    </row>
    <row r="552" spans="1:18" x14ac:dyDescent="0.25">
      <c r="A552" t="str">
        <f>"30006"</f>
        <v>30006</v>
      </c>
      <c r="B552" t="str">
        <f>"06150"</f>
        <v>06150</v>
      </c>
      <c r="C552" t="str">
        <f>"1700"</f>
        <v>1700</v>
      </c>
      <c r="D552" t="str">
        <f>"06150D"</f>
        <v>06150D</v>
      </c>
      <c r="E552" t="s">
        <v>850</v>
      </c>
      <c r="F552" t="s">
        <v>404</v>
      </c>
      <c r="G552" t="str">
        <f>""</f>
        <v/>
      </c>
      <c r="H552" t="str">
        <f>" 10"</f>
        <v xml:space="preserve"> 10</v>
      </c>
      <c r="I552">
        <v>0.01</v>
      </c>
      <c r="J552">
        <v>500</v>
      </c>
      <c r="K552" t="s">
        <v>386</v>
      </c>
      <c r="L552" t="s">
        <v>384</v>
      </c>
      <c r="M552" t="s">
        <v>385</v>
      </c>
      <c r="N552" t="s">
        <v>389</v>
      </c>
      <c r="P552" t="s">
        <v>29</v>
      </c>
      <c r="Q552" t="s">
        <v>29</v>
      </c>
      <c r="R552" t="s">
        <v>386</v>
      </c>
    </row>
    <row r="553" spans="1:18" x14ac:dyDescent="0.25">
      <c r="A553" t="str">
        <f>"30006"</f>
        <v>30006</v>
      </c>
      <c r="B553" t="str">
        <f>"06150"</f>
        <v>06150</v>
      </c>
      <c r="C553" t="str">
        <f>"1700"</f>
        <v>1700</v>
      </c>
      <c r="D553" t="str">
        <f>"06150D"</f>
        <v>06150D</v>
      </c>
      <c r="E553" t="s">
        <v>850</v>
      </c>
      <c r="F553" t="s">
        <v>404</v>
      </c>
      <c r="G553" t="str">
        <f>""</f>
        <v/>
      </c>
      <c r="H553" t="str">
        <f>" 20"</f>
        <v xml:space="preserve"> 20</v>
      </c>
      <c r="I553">
        <v>500.01</v>
      </c>
      <c r="J553">
        <v>9999999.9900000002</v>
      </c>
      <c r="K553" t="s">
        <v>383</v>
      </c>
      <c r="L553" t="s">
        <v>384</v>
      </c>
      <c r="M553" t="s">
        <v>385</v>
      </c>
      <c r="N553" t="s">
        <v>390</v>
      </c>
      <c r="P553" t="s">
        <v>29</v>
      </c>
      <c r="Q553" t="s">
        <v>29</v>
      </c>
      <c r="R553" t="s">
        <v>386</v>
      </c>
    </row>
    <row r="554" spans="1:18" x14ac:dyDescent="0.25">
      <c r="A554" t="str">
        <f>"30006"</f>
        <v>30006</v>
      </c>
      <c r="B554" t="str">
        <f>"06151"</f>
        <v>06151</v>
      </c>
      <c r="C554" t="str">
        <f>"1700"</f>
        <v>1700</v>
      </c>
      <c r="D554" t="str">
        <f>"06151D"</f>
        <v>06151D</v>
      </c>
      <c r="E554" t="s">
        <v>850</v>
      </c>
      <c r="F554" t="s">
        <v>405</v>
      </c>
      <c r="G554" t="str">
        <f>""</f>
        <v/>
      </c>
      <c r="H554" t="str">
        <f>" 10"</f>
        <v xml:space="preserve"> 10</v>
      </c>
      <c r="I554">
        <v>0.01</v>
      </c>
      <c r="J554">
        <v>500</v>
      </c>
      <c r="K554" t="s">
        <v>386</v>
      </c>
      <c r="L554" t="s">
        <v>384</v>
      </c>
      <c r="M554" t="s">
        <v>385</v>
      </c>
      <c r="N554" t="s">
        <v>389</v>
      </c>
      <c r="P554" t="s">
        <v>29</v>
      </c>
      <c r="Q554" t="s">
        <v>29</v>
      </c>
      <c r="R554" t="s">
        <v>386</v>
      </c>
    </row>
    <row r="555" spans="1:18" x14ac:dyDescent="0.25">
      <c r="A555" t="str">
        <f>"30006"</f>
        <v>30006</v>
      </c>
      <c r="B555" t="str">
        <f>"06151"</f>
        <v>06151</v>
      </c>
      <c r="C555" t="str">
        <f>"1700"</f>
        <v>1700</v>
      </c>
      <c r="D555" t="str">
        <f>"06151D"</f>
        <v>06151D</v>
      </c>
      <c r="E555" t="s">
        <v>850</v>
      </c>
      <c r="F555" t="s">
        <v>405</v>
      </c>
      <c r="G555" t="str">
        <f>""</f>
        <v/>
      </c>
      <c r="H555" t="str">
        <f>" 20"</f>
        <v xml:space="preserve"> 20</v>
      </c>
      <c r="I555">
        <v>500.01</v>
      </c>
      <c r="J555">
        <v>9999999.9900000002</v>
      </c>
      <c r="K555" t="s">
        <v>383</v>
      </c>
      <c r="L555" t="s">
        <v>384</v>
      </c>
      <c r="M555" t="s">
        <v>385</v>
      </c>
      <c r="N555" t="s">
        <v>390</v>
      </c>
      <c r="P555" t="s">
        <v>29</v>
      </c>
      <c r="Q555" t="s">
        <v>29</v>
      </c>
      <c r="R555" t="s">
        <v>386</v>
      </c>
    </row>
    <row r="556" spans="1:18" x14ac:dyDescent="0.25">
      <c r="A556" t="str">
        <f>"30006"</f>
        <v>30006</v>
      </c>
      <c r="B556" t="str">
        <f>"06152"</f>
        <v>06152</v>
      </c>
      <c r="C556" t="str">
        <f>"1700"</f>
        <v>1700</v>
      </c>
      <c r="D556" t="str">
        <f>"06152D"</f>
        <v>06152D</v>
      </c>
      <c r="E556" t="s">
        <v>850</v>
      </c>
      <c r="F556" t="s">
        <v>406</v>
      </c>
      <c r="G556" t="str">
        <f>""</f>
        <v/>
      </c>
      <c r="H556" t="str">
        <f>" 10"</f>
        <v xml:space="preserve"> 10</v>
      </c>
      <c r="I556">
        <v>0.01</v>
      </c>
      <c r="J556">
        <v>500</v>
      </c>
      <c r="K556" t="s">
        <v>386</v>
      </c>
      <c r="L556" t="s">
        <v>384</v>
      </c>
      <c r="M556" t="s">
        <v>385</v>
      </c>
      <c r="N556" t="s">
        <v>389</v>
      </c>
      <c r="P556" t="s">
        <v>29</v>
      </c>
      <c r="Q556" t="s">
        <v>29</v>
      </c>
      <c r="R556" t="s">
        <v>386</v>
      </c>
    </row>
    <row r="557" spans="1:18" x14ac:dyDescent="0.25">
      <c r="A557" t="str">
        <f>"30006"</f>
        <v>30006</v>
      </c>
      <c r="B557" t="str">
        <f>"06152"</f>
        <v>06152</v>
      </c>
      <c r="C557" t="str">
        <f>"1700"</f>
        <v>1700</v>
      </c>
      <c r="D557" t="str">
        <f>"06152D"</f>
        <v>06152D</v>
      </c>
      <c r="E557" t="s">
        <v>850</v>
      </c>
      <c r="F557" t="s">
        <v>406</v>
      </c>
      <c r="G557" t="str">
        <f>""</f>
        <v/>
      </c>
      <c r="H557" t="str">
        <f>" 20"</f>
        <v xml:space="preserve"> 20</v>
      </c>
      <c r="I557">
        <v>500.01</v>
      </c>
      <c r="J557">
        <v>9999999.9900000002</v>
      </c>
      <c r="K557" t="s">
        <v>383</v>
      </c>
      <c r="L557" t="s">
        <v>384</v>
      </c>
      <c r="M557" t="s">
        <v>385</v>
      </c>
      <c r="N557" t="s">
        <v>390</v>
      </c>
      <c r="P557" t="s">
        <v>29</v>
      </c>
      <c r="Q557" t="s">
        <v>29</v>
      </c>
      <c r="R557" t="s">
        <v>386</v>
      </c>
    </row>
    <row r="558" spans="1:18" x14ac:dyDescent="0.25">
      <c r="A558" t="str">
        <f>"30010"</f>
        <v>30010</v>
      </c>
      <c r="B558" t="str">
        <f>"06000"</f>
        <v>06000</v>
      </c>
      <c r="C558" t="str">
        <f>"1700"</f>
        <v>1700</v>
      </c>
      <c r="D558" t="str">
        <f>""</f>
        <v/>
      </c>
      <c r="E558" t="s">
        <v>851</v>
      </c>
      <c r="F558" t="s">
        <v>382</v>
      </c>
      <c r="G558" t="str">
        <f>""</f>
        <v/>
      </c>
      <c r="H558" t="str">
        <f>" 00"</f>
        <v xml:space="preserve"> 00</v>
      </c>
      <c r="I558">
        <v>0.01</v>
      </c>
      <c r="J558">
        <v>9999999.9900000002</v>
      </c>
      <c r="K558" t="s">
        <v>31</v>
      </c>
      <c r="L558" t="s">
        <v>217</v>
      </c>
      <c r="P558" t="s">
        <v>29</v>
      </c>
      <c r="Q558" t="s">
        <v>29</v>
      </c>
      <c r="R558" t="s">
        <v>31</v>
      </c>
    </row>
    <row r="559" spans="1:18" x14ac:dyDescent="0.25">
      <c r="A559" t="str">
        <f>"30015"</f>
        <v>30015</v>
      </c>
      <c r="B559" t="str">
        <f>"06000"</f>
        <v>06000</v>
      </c>
      <c r="C559" t="str">
        <f>"1800"</f>
        <v>1800</v>
      </c>
      <c r="D559" t="str">
        <f>"06000C"</f>
        <v>06000C</v>
      </c>
      <c r="E559" t="s">
        <v>852</v>
      </c>
      <c r="F559" t="s">
        <v>382</v>
      </c>
      <c r="G559" t="str">
        <f>""</f>
        <v/>
      </c>
      <c r="H559" t="str">
        <f>" 10"</f>
        <v xml:space="preserve"> 10</v>
      </c>
      <c r="I559">
        <v>0.01</v>
      </c>
      <c r="J559">
        <v>500</v>
      </c>
      <c r="K559" t="s">
        <v>386</v>
      </c>
      <c r="L559" t="s">
        <v>384</v>
      </c>
      <c r="M559" t="s">
        <v>385</v>
      </c>
      <c r="N559" t="s">
        <v>389</v>
      </c>
      <c r="P559" t="s">
        <v>29</v>
      </c>
      <c r="Q559" t="s">
        <v>29</v>
      </c>
      <c r="R559" t="s">
        <v>386</v>
      </c>
    </row>
    <row r="560" spans="1:18" x14ac:dyDescent="0.25">
      <c r="A560" t="str">
        <f>"30015"</f>
        <v>30015</v>
      </c>
      <c r="B560" t="str">
        <f>"06000"</f>
        <v>06000</v>
      </c>
      <c r="C560" t="str">
        <f>"1800"</f>
        <v>1800</v>
      </c>
      <c r="D560" t="str">
        <f>"06000C"</f>
        <v>06000C</v>
      </c>
      <c r="E560" t="s">
        <v>852</v>
      </c>
      <c r="F560" t="s">
        <v>382</v>
      </c>
      <c r="G560" t="str">
        <f>""</f>
        <v/>
      </c>
      <c r="H560" t="str">
        <f>" 20"</f>
        <v xml:space="preserve"> 20</v>
      </c>
      <c r="I560">
        <v>500.01</v>
      </c>
      <c r="J560">
        <v>9999999.9900000002</v>
      </c>
      <c r="K560" t="s">
        <v>383</v>
      </c>
      <c r="L560" t="s">
        <v>384</v>
      </c>
      <c r="M560" t="s">
        <v>385</v>
      </c>
      <c r="N560" t="s">
        <v>390</v>
      </c>
      <c r="P560" t="s">
        <v>29</v>
      </c>
      <c r="Q560" t="s">
        <v>29</v>
      </c>
      <c r="R560" t="s">
        <v>386</v>
      </c>
    </row>
    <row r="561" spans="1:18" x14ac:dyDescent="0.25">
      <c r="A561" t="str">
        <f>"30015"</f>
        <v>30015</v>
      </c>
      <c r="B561" t="str">
        <f>"06030"</f>
        <v>06030</v>
      </c>
      <c r="C561" t="str">
        <f>"1800"</f>
        <v>1800</v>
      </c>
      <c r="D561" t="str">
        <f>"06030B"</f>
        <v>06030B</v>
      </c>
      <c r="E561" t="s">
        <v>852</v>
      </c>
      <c r="F561" t="s">
        <v>392</v>
      </c>
      <c r="G561" t="str">
        <f>""</f>
        <v/>
      </c>
      <c r="H561" t="str">
        <f>" 10"</f>
        <v xml:space="preserve"> 10</v>
      </c>
      <c r="I561">
        <v>0.01</v>
      </c>
      <c r="J561">
        <v>500</v>
      </c>
      <c r="K561" t="s">
        <v>386</v>
      </c>
      <c r="L561" t="s">
        <v>384</v>
      </c>
      <c r="M561" t="s">
        <v>385</v>
      </c>
      <c r="N561" t="s">
        <v>389</v>
      </c>
      <c r="P561" t="s">
        <v>29</v>
      </c>
      <c r="Q561" t="s">
        <v>29</v>
      </c>
      <c r="R561" t="s">
        <v>386</v>
      </c>
    </row>
    <row r="562" spans="1:18" x14ac:dyDescent="0.25">
      <c r="A562" t="str">
        <f>"30015"</f>
        <v>30015</v>
      </c>
      <c r="B562" t="str">
        <f>"06030"</f>
        <v>06030</v>
      </c>
      <c r="C562" t="str">
        <f>"1800"</f>
        <v>1800</v>
      </c>
      <c r="D562" t="str">
        <f>"06030B"</f>
        <v>06030B</v>
      </c>
      <c r="E562" t="s">
        <v>852</v>
      </c>
      <c r="F562" t="s">
        <v>392</v>
      </c>
      <c r="G562" t="str">
        <f>""</f>
        <v/>
      </c>
      <c r="H562" t="str">
        <f>" 20"</f>
        <v xml:space="preserve"> 20</v>
      </c>
      <c r="I562">
        <v>500.01</v>
      </c>
      <c r="J562">
        <v>9999999.9900000002</v>
      </c>
      <c r="K562" t="s">
        <v>383</v>
      </c>
      <c r="L562" t="s">
        <v>384</v>
      </c>
      <c r="M562" t="s">
        <v>385</v>
      </c>
      <c r="N562" t="s">
        <v>390</v>
      </c>
      <c r="P562" t="s">
        <v>29</v>
      </c>
      <c r="Q562" t="s">
        <v>29</v>
      </c>
      <c r="R562" t="s">
        <v>386</v>
      </c>
    </row>
    <row r="563" spans="1:18" x14ac:dyDescent="0.25">
      <c r="A563" t="str">
        <f>"30015"</f>
        <v>30015</v>
      </c>
      <c r="B563" t="str">
        <f>"06040"</f>
        <v>06040</v>
      </c>
      <c r="C563" t="str">
        <f>"1800"</f>
        <v>1800</v>
      </c>
      <c r="D563" t="str">
        <f>"06040B"</f>
        <v>06040B</v>
      </c>
      <c r="E563" t="s">
        <v>852</v>
      </c>
      <c r="F563" t="s">
        <v>393</v>
      </c>
      <c r="G563" t="str">
        <f>""</f>
        <v/>
      </c>
      <c r="H563" t="str">
        <f>" 10"</f>
        <v xml:space="preserve"> 10</v>
      </c>
      <c r="I563">
        <v>0.01</v>
      </c>
      <c r="J563">
        <v>500</v>
      </c>
      <c r="K563" t="s">
        <v>386</v>
      </c>
      <c r="L563" t="s">
        <v>384</v>
      </c>
      <c r="M563" t="s">
        <v>385</v>
      </c>
      <c r="N563" t="s">
        <v>389</v>
      </c>
      <c r="P563" t="s">
        <v>29</v>
      </c>
      <c r="Q563" t="s">
        <v>29</v>
      </c>
      <c r="R563" t="s">
        <v>386</v>
      </c>
    </row>
    <row r="564" spans="1:18" x14ac:dyDescent="0.25">
      <c r="A564" t="str">
        <f>"30015"</f>
        <v>30015</v>
      </c>
      <c r="B564" t="str">
        <f>"06040"</f>
        <v>06040</v>
      </c>
      <c r="C564" t="str">
        <f>"1800"</f>
        <v>1800</v>
      </c>
      <c r="D564" t="str">
        <f>"06040B"</f>
        <v>06040B</v>
      </c>
      <c r="E564" t="s">
        <v>852</v>
      </c>
      <c r="F564" t="s">
        <v>393</v>
      </c>
      <c r="G564" t="str">
        <f>""</f>
        <v/>
      </c>
      <c r="H564" t="str">
        <f>" 20"</f>
        <v xml:space="preserve"> 20</v>
      </c>
      <c r="I564">
        <v>500.01</v>
      </c>
      <c r="J564">
        <v>9999999.9900000002</v>
      </c>
      <c r="K564" t="s">
        <v>383</v>
      </c>
      <c r="L564" t="s">
        <v>384</v>
      </c>
      <c r="M564" t="s">
        <v>385</v>
      </c>
      <c r="N564" t="s">
        <v>390</v>
      </c>
      <c r="P564" t="s">
        <v>29</v>
      </c>
      <c r="Q564" t="s">
        <v>29</v>
      </c>
      <c r="R564" t="s">
        <v>386</v>
      </c>
    </row>
    <row r="565" spans="1:18" x14ac:dyDescent="0.25">
      <c r="A565" t="str">
        <f>"30015"</f>
        <v>30015</v>
      </c>
      <c r="B565" t="str">
        <f>"06050"</f>
        <v>06050</v>
      </c>
      <c r="C565" t="str">
        <f>"1800"</f>
        <v>1800</v>
      </c>
      <c r="D565" t="str">
        <f>"06050B"</f>
        <v>06050B</v>
      </c>
      <c r="E565" t="s">
        <v>852</v>
      </c>
      <c r="F565" t="s">
        <v>394</v>
      </c>
      <c r="G565" t="str">
        <f>""</f>
        <v/>
      </c>
      <c r="H565" t="str">
        <f>" 10"</f>
        <v xml:space="preserve"> 10</v>
      </c>
      <c r="I565">
        <v>0.01</v>
      </c>
      <c r="J565">
        <v>500</v>
      </c>
      <c r="K565" t="s">
        <v>386</v>
      </c>
      <c r="L565" t="s">
        <v>384</v>
      </c>
      <c r="M565" t="s">
        <v>385</v>
      </c>
      <c r="N565" t="s">
        <v>389</v>
      </c>
      <c r="P565" t="s">
        <v>29</v>
      </c>
      <c r="Q565" t="s">
        <v>29</v>
      </c>
      <c r="R565" t="s">
        <v>386</v>
      </c>
    </row>
    <row r="566" spans="1:18" x14ac:dyDescent="0.25">
      <c r="A566" t="str">
        <f>"30015"</f>
        <v>30015</v>
      </c>
      <c r="B566" t="str">
        <f>"06050"</f>
        <v>06050</v>
      </c>
      <c r="C566" t="str">
        <f>"1800"</f>
        <v>1800</v>
      </c>
      <c r="D566" t="str">
        <f>"06050B"</f>
        <v>06050B</v>
      </c>
      <c r="E566" t="s">
        <v>852</v>
      </c>
      <c r="F566" t="s">
        <v>394</v>
      </c>
      <c r="G566" t="str">
        <f>""</f>
        <v/>
      </c>
      <c r="H566" t="str">
        <f>" 20"</f>
        <v xml:space="preserve"> 20</v>
      </c>
      <c r="I566">
        <v>500.01</v>
      </c>
      <c r="J566">
        <v>9999999.9900000002</v>
      </c>
      <c r="K566" t="s">
        <v>383</v>
      </c>
      <c r="L566" t="s">
        <v>384</v>
      </c>
      <c r="M566" t="s">
        <v>385</v>
      </c>
      <c r="N566" t="s">
        <v>390</v>
      </c>
      <c r="P566" t="s">
        <v>29</v>
      </c>
      <c r="Q566" t="s">
        <v>29</v>
      </c>
      <c r="R566" t="s">
        <v>386</v>
      </c>
    </row>
    <row r="567" spans="1:18" x14ac:dyDescent="0.25">
      <c r="A567" t="str">
        <f>"30015"</f>
        <v>30015</v>
      </c>
      <c r="B567" t="str">
        <f>"06060"</f>
        <v>06060</v>
      </c>
      <c r="C567" t="str">
        <f>"1800"</f>
        <v>1800</v>
      </c>
      <c r="D567" t="str">
        <f>"06060B"</f>
        <v>06060B</v>
      </c>
      <c r="E567" t="s">
        <v>852</v>
      </c>
      <c r="F567" t="s">
        <v>395</v>
      </c>
      <c r="G567" t="str">
        <f>""</f>
        <v/>
      </c>
      <c r="H567" t="str">
        <f>" 10"</f>
        <v xml:space="preserve"> 10</v>
      </c>
      <c r="I567">
        <v>0.01</v>
      </c>
      <c r="J567">
        <v>500</v>
      </c>
      <c r="K567" t="s">
        <v>386</v>
      </c>
      <c r="L567" t="s">
        <v>384</v>
      </c>
      <c r="M567" t="s">
        <v>385</v>
      </c>
      <c r="N567" t="s">
        <v>389</v>
      </c>
      <c r="P567" t="s">
        <v>29</v>
      </c>
      <c r="Q567" t="s">
        <v>29</v>
      </c>
      <c r="R567" t="s">
        <v>386</v>
      </c>
    </row>
    <row r="568" spans="1:18" x14ac:dyDescent="0.25">
      <c r="A568" t="str">
        <f>"30015"</f>
        <v>30015</v>
      </c>
      <c r="B568" t="str">
        <f>"06060"</f>
        <v>06060</v>
      </c>
      <c r="C568" t="str">
        <f>"1800"</f>
        <v>1800</v>
      </c>
      <c r="D568" t="str">
        <f>"06060B"</f>
        <v>06060B</v>
      </c>
      <c r="E568" t="s">
        <v>852</v>
      </c>
      <c r="F568" t="s">
        <v>395</v>
      </c>
      <c r="G568" t="str">
        <f>""</f>
        <v/>
      </c>
      <c r="H568" t="str">
        <f>" 20"</f>
        <v xml:space="preserve"> 20</v>
      </c>
      <c r="I568">
        <v>500.01</v>
      </c>
      <c r="J568">
        <v>9999999.9900000002</v>
      </c>
      <c r="K568" t="s">
        <v>383</v>
      </c>
      <c r="L568" t="s">
        <v>384</v>
      </c>
      <c r="M568" t="s">
        <v>385</v>
      </c>
      <c r="N568" t="s">
        <v>390</v>
      </c>
      <c r="P568" t="s">
        <v>29</v>
      </c>
      <c r="Q568" t="s">
        <v>29</v>
      </c>
      <c r="R568" t="s">
        <v>386</v>
      </c>
    </row>
    <row r="569" spans="1:18" x14ac:dyDescent="0.25">
      <c r="A569" t="str">
        <f>"30015"</f>
        <v>30015</v>
      </c>
      <c r="B569" t="str">
        <f>"06070"</f>
        <v>06070</v>
      </c>
      <c r="C569" t="str">
        <f>"1800"</f>
        <v>1800</v>
      </c>
      <c r="D569" t="str">
        <f>"06070B"</f>
        <v>06070B</v>
      </c>
      <c r="E569" t="s">
        <v>852</v>
      </c>
      <c r="F569" t="s">
        <v>396</v>
      </c>
      <c r="G569" t="str">
        <f>""</f>
        <v/>
      </c>
      <c r="H569" t="str">
        <f>" 10"</f>
        <v xml:space="preserve"> 10</v>
      </c>
      <c r="I569">
        <v>0.01</v>
      </c>
      <c r="J569">
        <v>500</v>
      </c>
      <c r="K569" t="s">
        <v>386</v>
      </c>
      <c r="L569" t="s">
        <v>384</v>
      </c>
      <c r="M569" t="s">
        <v>385</v>
      </c>
      <c r="N569" t="s">
        <v>389</v>
      </c>
      <c r="P569" t="s">
        <v>29</v>
      </c>
      <c r="Q569" t="s">
        <v>29</v>
      </c>
      <c r="R569" t="s">
        <v>386</v>
      </c>
    </row>
    <row r="570" spans="1:18" x14ac:dyDescent="0.25">
      <c r="A570" t="str">
        <f>"30015"</f>
        <v>30015</v>
      </c>
      <c r="B570" t="str">
        <f>"06070"</f>
        <v>06070</v>
      </c>
      <c r="C570" t="str">
        <f>"1800"</f>
        <v>1800</v>
      </c>
      <c r="D570" t="str">
        <f>"06070B"</f>
        <v>06070B</v>
      </c>
      <c r="E570" t="s">
        <v>852</v>
      </c>
      <c r="F570" t="s">
        <v>396</v>
      </c>
      <c r="G570" t="str">
        <f>""</f>
        <v/>
      </c>
      <c r="H570" t="str">
        <f>" 20"</f>
        <v xml:space="preserve"> 20</v>
      </c>
      <c r="I570">
        <v>500.01</v>
      </c>
      <c r="J570">
        <v>9999999.9900000002</v>
      </c>
      <c r="K570" t="s">
        <v>383</v>
      </c>
      <c r="L570" t="s">
        <v>384</v>
      </c>
      <c r="M570" t="s">
        <v>385</v>
      </c>
      <c r="N570" t="s">
        <v>390</v>
      </c>
      <c r="P570" t="s">
        <v>29</v>
      </c>
      <c r="Q570" t="s">
        <v>29</v>
      </c>
      <c r="R570" t="s">
        <v>386</v>
      </c>
    </row>
    <row r="571" spans="1:18" x14ac:dyDescent="0.25">
      <c r="A571" t="str">
        <f>"30015"</f>
        <v>30015</v>
      </c>
      <c r="B571" t="str">
        <f>"06080"</f>
        <v>06080</v>
      </c>
      <c r="C571" t="str">
        <f>"1800"</f>
        <v>1800</v>
      </c>
      <c r="D571" t="str">
        <f>"06080B"</f>
        <v>06080B</v>
      </c>
      <c r="E571" t="s">
        <v>852</v>
      </c>
      <c r="F571" t="s">
        <v>397</v>
      </c>
      <c r="G571" t="str">
        <f>""</f>
        <v/>
      </c>
      <c r="H571" t="str">
        <f>" 10"</f>
        <v xml:space="preserve"> 10</v>
      </c>
      <c r="I571">
        <v>0.01</v>
      </c>
      <c r="J571">
        <v>500</v>
      </c>
      <c r="K571" t="s">
        <v>386</v>
      </c>
      <c r="L571" t="s">
        <v>384</v>
      </c>
      <c r="M571" t="s">
        <v>385</v>
      </c>
      <c r="N571" t="s">
        <v>389</v>
      </c>
      <c r="P571" t="s">
        <v>29</v>
      </c>
      <c r="Q571" t="s">
        <v>29</v>
      </c>
      <c r="R571" t="s">
        <v>386</v>
      </c>
    </row>
    <row r="572" spans="1:18" x14ac:dyDescent="0.25">
      <c r="A572" t="str">
        <f>"30015"</f>
        <v>30015</v>
      </c>
      <c r="B572" t="str">
        <f>"06080"</f>
        <v>06080</v>
      </c>
      <c r="C572" t="str">
        <f>"1800"</f>
        <v>1800</v>
      </c>
      <c r="D572" t="str">
        <f>"06080B"</f>
        <v>06080B</v>
      </c>
      <c r="E572" t="s">
        <v>852</v>
      </c>
      <c r="F572" t="s">
        <v>397</v>
      </c>
      <c r="G572" t="str">
        <f>""</f>
        <v/>
      </c>
      <c r="H572" t="str">
        <f>" 20"</f>
        <v xml:space="preserve"> 20</v>
      </c>
      <c r="I572">
        <v>500.01</v>
      </c>
      <c r="J572">
        <v>9999999.9900000002</v>
      </c>
      <c r="K572" t="s">
        <v>383</v>
      </c>
      <c r="L572" t="s">
        <v>384</v>
      </c>
      <c r="M572" t="s">
        <v>385</v>
      </c>
      <c r="N572" t="s">
        <v>390</v>
      </c>
      <c r="P572" t="s">
        <v>29</v>
      </c>
      <c r="Q572" t="s">
        <v>29</v>
      </c>
      <c r="R572" t="s">
        <v>386</v>
      </c>
    </row>
    <row r="573" spans="1:18" x14ac:dyDescent="0.25">
      <c r="A573" t="str">
        <f>"30015"</f>
        <v>30015</v>
      </c>
      <c r="B573" t="str">
        <f>"06090"</f>
        <v>06090</v>
      </c>
      <c r="C573" t="str">
        <f>"1800"</f>
        <v>1800</v>
      </c>
      <c r="D573" t="str">
        <f>"06090B"</f>
        <v>06090B</v>
      </c>
      <c r="E573" t="s">
        <v>852</v>
      </c>
      <c r="F573" t="s">
        <v>398</v>
      </c>
      <c r="G573" t="str">
        <f>""</f>
        <v/>
      </c>
      <c r="H573" t="str">
        <f>" 10"</f>
        <v xml:space="preserve"> 10</v>
      </c>
      <c r="I573">
        <v>0.01</v>
      </c>
      <c r="J573">
        <v>500</v>
      </c>
      <c r="K573" t="s">
        <v>386</v>
      </c>
      <c r="L573" t="s">
        <v>384</v>
      </c>
      <c r="M573" t="s">
        <v>385</v>
      </c>
      <c r="N573" t="s">
        <v>389</v>
      </c>
      <c r="P573" t="s">
        <v>29</v>
      </c>
      <c r="Q573" t="s">
        <v>29</v>
      </c>
      <c r="R573" t="s">
        <v>386</v>
      </c>
    </row>
    <row r="574" spans="1:18" x14ac:dyDescent="0.25">
      <c r="A574" t="str">
        <f>"30015"</f>
        <v>30015</v>
      </c>
      <c r="B574" t="str">
        <f>"06090"</f>
        <v>06090</v>
      </c>
      <c r="C574" t="str">
        <f>"1800"</f>
        <v>1800</v>
      </c>
      <c r="D574" t="str">
        <f>"06090B"</f>
        <v>06090B</v>
      </c>
      <c r="E574" t="s">
        <v>852</v>
      </c>
      <c r="F574" t="s">
        <v>398</v>
      </c>
      <c r="G574" t="str">
        <f>""</f>
        <v/>
      </c>
      <c r="H574" t="str">
        <f>" 20"</f>
        <v xml:space="preserve"> 20</v>
      </c>
      <c r="I574">
        <v>500.01</v>
      </c>
      <c r="J574">
        <v>9999999.9900000002</v>
      </c>
      <c r="K574" t="s">
        <v>383</v>
      </c>
      <c r="L574" t="s">
        <v>384</v>
      </c>
      <c r="M574" t="s">
        <v>385</v>
      </c>
      <c r="N574" t="s">
        <v>390</v>
      </c>
      <c r="P574" t="s">
        <v>29</v>
      </c>
      <c r="Q574" t="s">
        <v>29</v>
      </c>
      <c r="R574" t="s">
        <v>386</v>
      </c>
    </row>
    <row r="575" spans="1:18" x14ac:dyDescent="0.25">
      <c r="A575" t="str">
        <f>"30015"</f>
        <v>30015</v>
      </c>
      <c r="B575" t="str">
        <f>"06100"</f>
        <v>06100</v>
      </c>
      <c r="C575" t="str">
        <f>"1800"</f>
        <v>1800</v>
      </c>
      <c r="D575" t="str">
        <f>"06100B"</f>
        <v>06100B</v>
      </c>
      <c r="E575" t="s">
        <v>852</v>
      </c>
      <c r="F575" t="s">
        <v>399</v>
      </c>
      <c r="G575" t="str">
        <f>""</f>
        <v/>
      </c>
      <c r="H575" t="str">
        <f>" 10"</f>
        <v xml:space="preserve"> 10</v>
      </c>
      <c r="I575">
        <v>0.01</v>
      </c>
      <c r="J575">
        <v>500</v>
      </c>
      <c r="K575" t="s">
        <v>386</v>
      </c>
      <c r="L575" t="s">
        <v>384</v>
      </c>
      <c r="M575" t="s">
        <v>385</v>
      </c>
      <c r="N575" t="s">
        <v>389</v>
      </c>
      <c r="P575" t="s">
        <v>29</v>
      </c>
      <c r="Q575" t="s">
        <v>29</v>
      </c>
      <c r="R575" t="s">
        <v>386</v>
      </c>
    </row>
    <row r="576" spans="1:18" x14ac:dyDescent="0.25">
      <c r="A576" t="str">
        <f>"30015"</f>
        <v>30015</v>
      </c>
      <c r="B576" t="str">
        <f>"06100"</f>
        <v>06100</v>
      </c>
      <c r="C576" t="str">
        <f>"1800"</f>
        <v>1800</v>
      </c>
      <c r="D576" t="str">
        <f>"06100B"</f>
        <v>06100B</v>
      </c>
      <c r="E576" t="s">
        <v>852</v>
      </c>
      <c r="F576" t="s">
        <v>399</v>
      </c>
      <c r="G576" t="str">
        <f>""</f>
        <v/>
      </c>
      <c r="H576" t="str">
        <f>" 20"</f>
        <v xml:space="preserve"> 20</v>
      </c>
      <c r="I576">
        <v>500.01</v>
      </c>
      <c r="J576">
        <v>9999999.9900000002</v>
      </c>
      <c r="K576" t="s">
        <v>383</v>
      </c>
      <c r="L576" t="s">
        <v>384</v>
      </c>
      <c r="M576" t="s">
        <v>385</v>
      </c>
      <c r="N576" t="s">
        <v>390</v>
      </c>
      <c r="P576" t="s">
        <v>29</v>
      </c>
      <c r="Q576" t="s">
        <v>29</v>
      </c>
      <c r="R576" t="s">
        <v>386</v>
      </c>
    </row>
    <row r="577" spans="1:18" x14ac:dyDescent="0.25">
      <c r="A577" t="str">
        <f>"30015"</f>
        <v>30015</v>
      </c>
      <c r="B577" t="str">
        <f>"06110"</f>
        <v>06110</v>
      </c>
      <c r="C577" t="str">
        <f>"1800"</f>
        <v>1800</v>
      </c>
      <c r="D577" t="str">
        <f>"06110B"</f>
        <v>06110B</v>
      </c>
      <c r="E577" t="s">
        <v>852</v>
      </c>
      <c r="F577" t="s">
        <v>400</v>
      </c>
      <c r="G577" t="str">
        <f>""</f>
        <v/>
      </c>
      <c r="H577" t="str">
        <f>" 10"</f>
        <v xml:space="preserve"> 10</v>
      </c>
      <c r="I577">
        <v>0.01</v>
      </c>
      <c r="J577">
        <v>500</v>
      </c>
      <c r="K577" t="s">
        <v>386</v>
      </c>
      <c r="L577" t="s">
        <v>384</v>
      </c>
      <c r="M577" t="s">
        <v>385</v>
      </c>
      <c r="N577" t="s">
        <v>389</v>
      </c>
      <c r="P577" t="s">
        <v>29</v>
      </c>
      <c r="Q577" t="s">
        <v>29</v>
      </c>
      <c r="R577" t="s">
        <v>386</v>
      </c>
    </row>
    <row r="578" spans="1:18" x14ac:dyDescent="0.25">
      <c r="A578" t="str">
        <f>"30015"</f>
        <v>30015</v>
      </c>
      <c r="B578" t="str">
        <f>"06110"</f>
        <v>06110</v>
      </c>
      <c r="C578" t="str">
        <f>"1800"</f>
        <v>1800</v>
      </c>
      <c r="D578" t="str">
        <f>"06110B"</f>
        <v>06110B</v>
      </c>
      <c r="E578" t="s">
        <v>852</v>
      </c>
      <c r="F578" t="s">
        <v>400</v>
      </c>
      <c r="G578" t="str">
        <f>""</f>
        <v/>
      </c>
      <c r="H578" t="str">
        <f>" 20"</f>
        <v xml:space="preserve"> 20</v>
      </c>
      <c r="I578">
        <v>500.01</v>
      </c>
      <c r="J578">
        <v>9999999.9900000002</v>
      </c>
      <c r="K578" t="s">
        <v>383</v>
      </c>
      <c r="L578" t="s">
        <v>384</v>
      </c>
      <c r="M578" t="s">
        <v>385</v>
      </c>
      <c r="N578" t="s">
        <v>390</v>
      </c>
      <c r="P578" t="s">
        <v>29</v>
      </c>
      <c r="Q578" t="s">
        <v>29</v>
      </c>
      <c r="R578" t="s">
        <v>386</v>
      </c>
    </row>
    <row r="579" spans="1:18" x14ac:dyDescent="0.25">
      <c r="A579" t="str">
        <f>"30015"</f>
        <v>30015</v>
      </c>
      <c r="B579" t="str">
        <f>"06120"</f>
        <v>06120</v>
      </c>
      <c r="C579" t="str">
        <f>"1800"</f>
        <v>1800</v>
      </c>
      <c r="D579" t="str">
        <f>"06120B"</f>
        <v>06120B</v>
      </c>
      <c r="E579" t="s">
        <v>852</v>
      </c>
      <c r="F579" t="s">
        <v>401</v>
      </c>
      <c r="G579" t="str">
        <f>""</f>
        <v/>
      </c>
      <c r="H579" t="str">
        <f>" 10"</f>
        <v xml:space="preserve"> 10</v>
      </c>
      <c r="I579">
        <v>0.01</v>
      </c>
      <c r="J579">
        <v>500</v>
      </c>
      <c r="K579" t="s">
        <v>386</v>
      </c>
      <c r="L579" t="s">
        <v>384</v>
      </c>
      <c r="M579" t="s">
        <v>385</v>
      </c>
      <c r="N579" t="s">
        <v>389</v>
      </c>
      <c r="P579" t="s">
        <v>29</v>
      </c>
      <c r="Q579" t="s">
        <v>29</v>
      </c>
      <c r="R579" t="s">
        <v>386</v>
      </c>
    </row>
    <row r="580" spans="1:18" x14ac:dyDescent="0.25">
      <c r="A580" t="str">
        <f>"30015"</f>
        <v>30015</v>
      </c>
      <c r="B580" t="str">
        <f>"06120"</f>
        <v>06120</v>
      </c>
      <c r="C580" t="str">
        <f>"1800"</f>
        <v>1800</v>
      </c>
      <c r="D580" t="str">
        <f>"06120B"</f>
        <v>06120B</v>
      </c>
      <c r="E580" t="s">
        <v>852</v>
      </c>
      <c r="F580" t="s">
        <v>401</v>
      </c>
      <c r="G580" t="str">
        <f>""</f>
        <v/>
      </c>
      <c r="H580" t="str">
        <f>" 20"</f>
        <v xml:space="preserve"> 20</v>
      </c>
      <c r="I580">
        <v>500.01</v>
      </c>
      <c r="J580">
        <v>9999999.9900000002</v>
      </c>
      <c r="K580" t="s">
        <v>383</v>
      </c>
      <c r="L580" t="s">
        <v>384</v>
      </c>
      <c r="M580" t="s">
        <v>385</v>
      </c>
      <c r="N580" t="s">
        <v>390</v>
      </c>
      <c r="P580" t="s">
        <v>29</v>
      </c>
      <c r="Q580" t="s">
        <v>29</v>
      </c>
      <c r="R580" t="s">
        <v>386</v>
      </c>
    </row>
    <row r="581" spans="1:18" x14ac:dyDescent="0.25">
      <c r="A581" t="str">
        <f>"30015"</f>
        <v>30015</v>
      </c>
      <c r="B581" t="str">
        <f>"06130"</f>
        <v>06130</v>
      </c>
      <c r="C581" t="str">
        <f>"1800"</f>
        <v>1800</v>
      </c>
      <c r="D581" t="str">
        <f>"06130B"</f>
        <v>06130B</v>
      </c>
      <c r="E581" t="s">
        <v>852</v>
      </c>
      <c r="F581" t="s">
        <v>402</v>
      </c>
      <c r="G581" t="str">
        <f>""</f>
        <v/>
      </c>
      <c r="H581" t="str">
        <f>" 10"</f>
        <v xml:space="preserve"> 10</v>
      </c>
      <c r="I581">
        <v>0.01</v>
      </c>
      <c r="J581">
        <v>500</v>
      </c>
      <c r="K581" t="s">
        <v>386</v>
      </c>
      <c r="L581" t="s">
        <v>384</v>
      </c>
      <c r="M581" t="s">
        <v>385</v>
      </c>
      <c r="N581" t="s">
        <v>389</v>
      </c>
      <c r="P581" t="s">
        <v>29</v>
      </c>
      <c r="Q581" t="s">
        <v>29</v>
      </c>
      <c r="R581" t="s">
        <v>386</v>
      </c>
    </row>
    <row r="582" spans="1:18" x14ac:dyDescent="0.25">
      <c r="A582" t="str">
        <f>"30015"</f>
        <v>30015</v>
      </c>
      <c r="B582" t="str">
        <f>"06130"</f>
        <v>06130</v>
      </c>
      <c r="C582" t="str">
        <f>"1800"</f>
        <v>1800</v>
      </c>
      <c r="D582" t="str">
        <f>"06130B"</f>
        <v>06130B</v>
      </c>
      <c r="E582" t="s">
        <v>852</v>
      </c>
      <c r="F582" t="s">
        <v>402</v>
      </c>
      <c r="G582" t="str">
        <f>""</f>
        <v/>
      </c>
      <c r="H582" t="str">
        <f>" 20"</f>
        <v xml:space="preserve"> 20</v>
      </c>
      <c r="I582">
        <v>500.01</v>
      </c>
      <c r="J582">
        <v>9999999.9900000002</v>
      </c>
      <c r="K582" t="s">
        <v>383</v>
      </c>
      <c r="L582" t="s">
        <v>384</v>
      </c>
      <c r="M582" t="s">
        <v>385</v>
      </c>
      <c r="N582" t="s">
        <v>390</v>
      </c>
      <c r="P582" t="s">
        <v>29</v>
      </c>
      <c r="Q582" t="s">
        <v>29</v>
      </c>
      <c r="R582" t="s">
        <v>386</v>
      </c>
    </row>
    <row r="583" spans="1:18" x14ac:dyDescent="0.25">
      <c r="A583" t="str">
        <f>"30015"</f>
        <v>30015</v>
      </c>
      <c r="B583" t="str">
        <f>"06140"</f>
        <v>06140</v>
      </c>
      <c r="C583" t="str">
        <f>"1800"</f>
        <v>1800</v>
      </c>
      <c r="D583" t="str">
        <f>"06140B"</f>
        <v>06140B</v>
      </c>
      <c r="E583" t="s">
        <v>852</v>
      </c>
      <c r="F583" t="s">
        <v>403</v>
      </c>
      <c r="G583" t="str">
        <f>""</f>
        <v/>
      </c>
      <c r="H583" t="str">
        <f>" 10"</f>
        <v xml:space="preserve"> 10</v>
      </c>
      <c r="I583">
        <v>0.01</v>
      </c>
      <c r="J583">
        <v>500</v>
      </c>
      <c r="K583" t="s">
        <v>386</v>
      </c>
      <c r="L583" t="s">
        <v>384</v>
      </c>
      <c r="M583" t="s">
        <v>385</v>
      </c>
      <c r="N583" t="s">
        <v>389</v>
      </c>
      <c r="P583" t="s">
        <v>29</v>
      </c>
      <c r="Q583" t="s">
        <v>29</v>
      </c>
      <c r="R583" t="s">
        <v>386</v>
      </c>
    </row>
    <row r="584" spans="1:18" x14ac:dyDescent="0.25">
      <c r="A584" t="str">
        <f>"30015"</f>
        <v>30015</v>
      </c>
      <c r="B584" t="str">
        <f>"06140"</f>
        <v>06140</v>
      </c>
      <c r="C584" t="str">
        <f>"1800"</f>
        <v>1800</v>
      </c>
      <c r="D584" t="str">
        <f>"06140B"</f>
        <v>06140B</v>
      </c>
      <c r="E584" t="s">
        <v>852</v>
      </c>
      <c r="F584" t="s">
        <v>403</v>
      </c>
      <c r="G584" t="str">
        <f>""</f>
        <v/>
      </c>
      <c r="H584" t="str">
        <f>" 20"</f>
        <v xml:space="preserve"> 20</v>
      </c>
      <c r="I584">
        <v>500.01</v>
      </c>
      <c r="J584">
        <v>9999999.9900000002</v>
      </c>
      <c r="K584" t="s">
        <v>383</v>
      </c>
      <c r="L584" t="s">
        <v>384</v>
      </c>
      <c r="M584" t="s">
        <v>385</v>
      </c>
      <c r="N584" t="s">
        <v>390</v>
      </c>
      <c r="P584" t="s">
        <v>29</v>
      </c>
      <c r="Q584" t="s">
        <v>29</v>
      </c>
      <c r="R584" t="s">
        <v>386</v>
      </c>
    </row>
    <row r="585" spans="1:18" x14ac:dyDescent="0.25">
      <c r="A585" t="str">
        <f>"30015"</f>
        <v>30015</v>
      </c>
      <c r="B585" t="str">
        <f>"06150"</f>
        <v>06150</v>
      </c>
      <c r="C585" t="str">
        <f>"1800"</f>
        <v>1800</v>
      </c>
      <c r="D585" t="str">
        <f>"06150B"</f>
        <v>06150B</v>
      </c>
      <c r="E585" t="s">
        <v>852</v>
      </c>
      <c r="F585" t="s">
        <v>404</v>
      </c>
      <c r="G585" t="str">
        <f>""</f>
        <v/>
      </c>
      <c r="H585" t="str">
        <f>" 10"</f>
        <v xml:space="preserve"> 10</v>
      </c>
      <c r="I585">
        <v>0.01</v>
      </c>
      <c r="J585">
        <v>500</v>
      </c>
      <c r="K585" t="s">
        <v>386</v>
      </c>
      <c r="L585" t="s">
        <v>384</v>
      </c>
      <c r="M585" t="s">
        <v>385</v>
      </c>
      <c r="N585" t="s">
        <v>389</v>
      </c>
      <c r="P585" t="s">
        <v>29</v>
      </c>
      <c r="Q585" t="s">
        <v>29</v>
      </c>
      <c r="R585" t="s">
        <v>386</v>
      </c>
    </row>
    <row r="586" spans="1:18" x14ac:dyDescent="0.25">
      <c r="A586" t="str">
        <f>"30015"</f>
        <v>30015</v>
      </c>
      <c r="B586" t="str">
        <f>"06150"</f>
        <v>06150</v>
      </c>
      <c r="C586" t="str">
        <f>"1800"</f>
        <v>1800</v>
      </c>
      <c r="D586" t="str">
        <f>"06150B"</f>
        <v>06150B</v>
      </c>
      <c r="E586" t="s">
        <v>852</v>
      </c>
      <c r="F586" t="s">
        <v>404</v>
      </c>
      <c r="G586" t="str">
        <f>""</f>
        <v/>
      </c>
      <c r="H586" t="str">
        <f>" 20"</f>
        <v xml:space="preserve"> 20</v>
      </c>
      <c r="I586">
        <v>500.01</v>
      </c>
      <c r="J586">
        <v>9999999.9900000002</v>
      </c>
      <c r="K586" t="s">
        <v>383</v>
      </c>
      <c r="L586" t="s">
        <v>384</v>
      </c>
      <c r="M586" t="s">
        <v>385</v>
      </c>
      <c r="N586" t="s">
        <v>390</v>
      </c>
      <c r="P586" t="s">
        <v>29</v>
      </c>
      <c r="Q586" t="s">
        <v>29</v>
      </c>
      <c r="R586" t="s">
        <v>386</v>
      </c>
    </row>
    <row r="587" spans="1:18" x14ac:dyDescent="0.25">
      <c r="A587" t="str">
        <f>"30015"</f>
        <v>30015</v>
      </c>
      <c r="B587" t="str">
        <f>"06151"</f>
        <v>06151</v>
      </c>
      <c r="C587" t="str">
        <f>"1800"</f>
        <v>1800</v>
      </c>
      <c r="D587" t="str">
        <f>"06151B"</f>
        <v>06151B</v>
      </c>
      <c r="E587" t="s">
        <v>852</v>
      </c>
      <c r="F587" t="s">
        <v>405</v>
      </c>
      <c r="G587" t="str">
        <f>""</f>
        <v/>
      </c>
      <c r="H587" t="str">
        <f>" 10"</f>
        <v xml:space="preserve"> 10</v>
      </c>
      <c r="I587">
        <v>0.01</v>
      </c>
      <c r="J587">
        <v>500</v>
      </c>
      <c r="K587" t="s">
        <v>386</v>
      </c>
      <c r="L587" t="s">
        <v>384</v>
      </c>
      <c r="M587" t="s">
        <v>385</v>
      </c>
      <c r="N587" t="s">
        <v>389</v>
      </c>
      <c r="P587" t="s">
        <v>29</v>
      </c>
      <c r="Q587" t="s">
        <v>29</v>
      </c>
      <c r="R587" t="s">
        <v>386</v>
      </c>
    </row>
    <row r="588" spans="1:18" x14ac:dyDescent="0.25">
      <c r="A588" t="str">
        <f>"30015"</f>
        <v>30015</v>
      </c>
      <c r="B588" t="str">
        <f>"06151"</f>
        <v>06151</v>
      </c>
      <c r="C588" t="str">
        <f>"1800"</f>
        <v>1800</v>
      </c>
      <c r="D588" t="str">
        <f>"06151B"</f>
        <v>06151B</v>
      </c>
      <c r="E588" t="s">
        <v>852</v>
      </c>
      <c r="F588" t="s">
        <v>405</v>
      </c>
      <c r="G588" t="str">
        <f>""</f>
        <v/>
      </c>
      <c r="H588" t="str">
        <f>" 20"</f>
        <v xml:space="preserve"> 20</v>
      </c>
      <c r="I588">
        <v>500.01</v>
      </c>
      <c r="J588">
        <v>9999999.9900000002</v>
      </c>
      <c r="K588" t="s">
        <v>383</v>
      </c>
      <c r="L588" t="s">
        <v>384</v>
      </c>
      <c r="M588" t="s">
        <v>385</v>
      </c>
      <c r="N588" t="s">
        <v>390</v>
      </c>
      <c r="P588" t="s">
        <v>29</v>
      </c>
      <c r="Q588" t="s">
        <v>29</v>
      </c>
      <c r="R588" t="s">
        <v>386</v>
      </c>
    </row>
    <row r="589" spans="1:18" x14ac:dyDescent="0.25">
      <c r="A589" t="str">
        <f>"30015"</f>
        <v>30015</v>
      </c>
      <c r="B589" t="str">
        <f>"06152"</f>
        <v>06152</v>
      </c>
      <c r="C589" t="str">
        <f>"1800"</f>
        <v>1800</v>
      </c>
      <c r="D589" t="str">
        <f>"06152B"</f>
        <v>06152B</v>
      </c>
      <c r="E589" t="s">
        <v>852</v>
      </c>
      <c r="F589" t="s">
        <v>406</v>
      </c>
      <c r="G589" t="str">
        <f>""</f>
        <v/>
      </c>
      <c r="H589" t="str">
        <f>" 10"</f>
        <v xml:space="preserve"> 10</v>
      </c>
      <c r="I589">
        <v>0.01</v>
      </c>
      <c r="J589">
        <v>500</v>
      </c>
      <c r="K589" t="s">
        <v>386</v>
      </c>
      <c r="L589" t="s">
        <v>384</v>
      </c>
      <c r="M589" t="s">
        <v>385</v>
      </c>
      <c r="N589" t="s">
        <v>389</v>
      </c>
      <c r="P589" t="s">
        <v>29</v>
      </c>
      <c r="Q589" t="s">
        <v>29</v>
      </c>
      <c r="R589" t="s">
        <v>386</v>
      </c>
    </row>
    <row r="590" spans="1:18" x14ac:dyDescent="0.25">
      <c r="A590" t="str">
        <f>"30015"</f>
        <v>30015</v>
      </c>
      <c r="B590" t="str">
        <f>"06152"</f>
        <v>06152</v>
      </c>
      <c r="C590" t="str">
        <f>"1800"</f>
        <v>1800</v>
      </c>
      <c r="D590" t="str">
        <f>"06152B"</f>
        <v>06152B</v>
      </c>
      <c r="E590" t="s">
        <v>852</v>
      </c>
      <c r="F590" t="s">
        <v>406</v>
      </c>
      <c r="G590" t="str">
        <f>""</f>
        <v/>
      </c>
      <c r="H590" t="str">
        <f>" 20"</f>
        <v xml:space="preserve"> 20</v>
      </c>
      <c r="I590">
        <v>500.01</v>
      </c>
      <c r="J590">
        <v>9999999.9900000002</v>
      </c>
      <c r="K590" t="s">
        <v>383</v>
      </c>
      <c r="L590" t="s">
        <v>384</v>
      </c>
      <c r="M590" t="s">
        <v>385</v>
      </c>
      <c r="N590" t="s">
        <v>390</v>
      </c>
      <c r="P590" t="s">
        <v>29</v>
      </c>
      <c r="Q590" t="s">
        <v>29</v>
      </c>
      <c r="R590" t="s">
        <v>386</v>
      </c>
    </row>
    <row r="591" spans="1:18" x14ac:dyDescent="0.25">
      <c r="A591" t="str">
        <f>"34001"</f>
        <v>34001</v>
      </c>
      <c r="B591" t="str">
        <f>"01450"</f>
        <v>01450</v>
      </c>
      <c r="C591" t="str">
        <f>"1300"</f>
        <v>1300</v>
      </c>
      <c r="D591" t="str">
        <f>"34001"</f>
        <v>34001</v>
      </c>
      <c r="E591" t="s">
        <v>882</v>
      </c>
      <c r="F591" t="s">
        <v>119</v>
      </c>
      <c r="G591" t="str">
        <f>""</f>
        <v/>
      </c>
      <c r="H591" t="str">
        <f>" 00"</f>
        <v xml:space="preserve"> 00</v>
      </c>
      <c r="I591">
        <v>0.01</v>
      </c>
      <c r="J591">
        <v>9999999.9900000002</v>
      </c>
      <c r="K591" t="s">
        <v>56</v>
      </c>
      <c r="L591" t="s">
        <v>57</v>
      </c>
      <c r="M591" t="s">
        <v>58</v>
      </c>
      <c r="P591" t="s">
        <v>29</v>
      </c>
      <c r="Q591" t="s">
        <v>29</v>
      </c>
      <c r="R591" t="s">
        <v>883</v>
      </c>
    </row>
    <row r="592" spans="1:18" x14ac:dyDescent="0.25">
      <c r="A592" t="str">
        <f>"34205"</f>
        <v>34205</v>
      </c>
      <c r="B592" t="str">
        <f>"01450"</f>
        <v>01450</v>
      </c>
      <c r="C592" t="str">
        <f>"1300"</f>
        <v>1300</v>
      </c>
      <c r="D592" t="str">
        <f>"34205"</f>
        <v>34205</v>
      </c>
      <c r="E592" t="s">
        <v>884</v>
      </c>
      <c r="F592" t="s">
        <v>119</v>
      </c>
      <c r="G592" t="str">
        <f>""</f>
        <v/>
      </c>
      <c r="H592" t="str">
        <f>" 00"</f>
        <v xml:space="preserve"> 00</v>
      </c>
      <c r="I592">
        <v>0.01</v>
      </c>
      <c r="J592">
        <v>9999999.9900000002</v>
      </c>
      <c r="K592" t="s">
        <v>56</v>
      </c>
      <c r="L592" t="s">
        <v>57</v>
      </c>
      <c r="M592" t="s">
        <v>58</v>
      </c>
      <c r="P592" t="s">
        <v>29</v>
      </c>
      <c r="Q592" t="s">
        <v>29</v>
      </c>
      <c r="R592" t="s">
        <v>59</v>
      </c>
    </row>
    <row r="593" spans="1:18" x14ac:dyDescent="0.25">
      <c r="A593" t="str">
        <f>"85008"</f>
        <v>85008</v>
      </c>
      <c r="B593" t="str">
        <f>"07030"</f>
        <v>07030</v>
      </c>
      <c r="C593" t="str">
        <f>"8000"</f>
        <v>8000</v>
      </c>
      <c r="D593" t="str">
        <f>"85008"</f>
        <v>85008</v>
      </c>
      <c r="E593" t="s">
        <v>1120</v>
      </c>
      <c r="F593" t="s">
        <v>1121</v>
      </c>
      <c r="G593" t="str">
        <f>""</f>
        <v/>
      </c>
      <c r="H593" t="str">
        <f>" 10"</f>
        <v xml:space="preserve"> 10</v>
      </c>
      <c r="I593">
        <v>0.01</v>
      </c>
      <c r="J593">
        <v>500</v>
      </c>
      <c r="K593" t="s">
        <v>386</v>
      </c>
      <c r="L593" t="s">
        <v>384</v>
      </c>
      <c r="M593" t="s">
        <v>385</v>
      </c>
      <c r="N593" t="s">
        <v>389</v>
      </c>
      <c r="P593" t="s">
        <v>29</v>
      </c>
      <c r="Q593" t="s">
        <v>29</v>
      </c>
      <c r="R593" t="s">
        <v>386</v>
      </c>
    </row>
    <row r="594" spans="1:18" x14ac:dyDescent="0.25">
      <c r="A594" t="str">
        <f>"85008"</f>
        <v>85008</v>
      </c>
      <c r="B594" t="str">
        <f>"07030"</f>
        <v>07030</v>
      </c>
      <c r="C594" t="str">
        <f>"8000"</f>
        <v>8000</v>
      </c>
      <c r="D594" t="str">
        <f>"85008"</f>
        <v>85008</v>
      </c>
      <c r="E594" t="s">
        <v>1120</v>
      </c>
      <c r="F594" t="s">
        <v>1121</v>
      </c>
      <c r="G594" t="str">
        <f>""</f>
        <v/>
      </c>
      <c r="H594" t="str">
        <f>" 20"</f>
        <v xml:space="preserve"> 20</v>
      </c>
      <c r="I594">
        <v>500.01</v>
      </c>
      <c r="J594">
        <v>9999999.9900000002</v>
      </c>
      <c r="K594" t="s">
        <v>383</v>
      </c>
      <c r="L594" t="s">
        <v>384</v>
      </c>
      <c r="M594" t="s">
        <v>385</v>
      </c>
      <c r="N594" t="s">
        <v>390</v>
      </c>
      <c r="P594" t="s">
        <v>29</v>
      </c>
      <c r="Q594" t="s">
        <v>29</v>
      </c>
      <c r="R594" t="s">
        <v>386</v>
      </c>
    </row>
    <row r="595" spans="1:18" x14ac:dyDescent="0.25">
      <c r="A595" t="str">
        <f>"85011"</f>
        <v>85011</v>
      </c>
      <c r="B595" t="str">
        <f>"07030"</f>
        <v>07030</v>
      </c>
      <c r="C595" t="str">
        <f>"8000"</f>
        <v>8000</v>
      </c>
      <c r="D595" t="str">
        <f>"85011"</f>
        <v>85011</v>
      </c>
      <c r="E595" t="s">
        <v>1122</v>
      </c>
      <c r="F595" t="s">
        <v>1121</v>
      </c>
      <c r="G595" t="str">
        <f>""</f>
        <v/>
      </c>
      <c r="H595" t="str">
        <f>" 00"</f>
        <v xml:space="preserve"> 00</v>
      </c>
      <c r="I595">
        <v>0.01</v>
      </c>
      <c r="J595">
        <v>9999999.9900000002</v>
      </c>
      <c r="K595" t="s">
        <v>972</v>
      </c>
      <c r="L595" t="s">
        <v>1123</v>
      </c>
      <c r="P595" t="s">
        <v>29</v>
      </c>
      <c r="Q595" t="s">
        <v>29</v>
      </c>
      <c r="R595" t="s">
        <v>972</v>
      </c>
    </row>
    <row r="596" spans="1:18" x14ac:dyDescent="0.25">
      <c r="A596" t="str">
        <f>"85079"</f>
        <v>85079</v>
      </c>
      <c r="B596" t="str">
        <f>"01400"</f>
        <v>01400</v>
      </c>
      <c r="C596" t="str">
        <f>"1600"</f>
        <v>1600</v>
      </c>
      <c r="D596" t="str">
        <f>"85079"</f>
        <v>85079</v>
      </c>
      <c r="E596" t="s">
        <v>1132</v>
      </c>
      <c r="F596" t="s">
        <v>110</v>
      </c>
      <c r="G596" t="str">
        <f>""</f>
        <v/>
      </c>
      <c r="H596" t="str">
        <f>" 00"</f>
        <v xml:space="preserve"> 00</v>
      </c>
      <c r="I596">
        <v>0.01</v>
      </c>
      <c r="J596">
        <v>9999999.9900000002</v>
      </c>
      <c r="K596" t="s">
        <v>56</v>
      </c>
      <c r="L596" t="s">
        <v>57</v>
      </c>
      <c r="M596" t="s">
        <v>1027</v>
      </c>
      <c r="P596" t="s">
        <v>29</v>
      </c>
      <c r="Q596" t="s">
        <v>29</v>
      </c>
      <c r="R596" t="s">
        <v>975</v>
      </c>
    </row>
    <row r="597" spans="1:18" x14ac:dyDescent="0.25">
      <c r="A597" t="str">
        <f>"85115"</f>
        <v>85115</v>
      </c>
      <c r="B597" t="str">
        <f>"01400"</f>
        <v>01400</v>
      </c>
      <c r="C597" t="str">
        <f>"1600"</f>
        <v>1600</v>
      </c>
      <c r="D597" t="str">
        <f>"85115"</f>
        <v>85115</v>
      </c>
      <c r="E597" t="s">
        <v>1133</v>
      </c>
      <c r="F597" t="s">
        <v>110</v>
      </c>
      <c r="G597" t="str">
        <f>""</f>
        <v/>
      </c>
      <c r="H597" t="str">
        <f>" 00"</f>
        <v xml:space="preserve"> 00</v>
      </c>
      <c r="I597">
        <v>0.01</v>
      </c>
      <c r="J597">
        <v>9999999.9900000002</v>
      </c>
      <c r="K597" t="s">
        <v>56</v>
      </c>
      <c r="L597" t="s">
        <v>57</v>
      </c>
      <c r="M597" t="s">
        <v>58</v>
      </c>
      <c r="P597" t="s">
        <v>29</v>
      </c>
      <c r="Q597" t="s">
        <v>29</v>
      </c>
      <c r="R597" t="s">
        <v>56</v>
      </c>
    </row>
    <row r="598" spans="1:18" x14ac:dyDescent="0.25">
      <c r="A598" t="str">
        <f>"85121"</f>
        <v>85121</v>
      </c>
      <c r="B598" t="str">
        <f>"07030"</f>
        <v>07030</v>
      </c>
      <c r="C598" t="str">
        <f>"8000"</f>
        <v>8000</v>
      </c>
      <c r="D598" t="str">
        <f>"85121"</f>
        <v>85121</v>
      </c>
      <c r="E598" t="s">
        <v>1135</v>
      </c>
      <c r="F598" t="s">
        <v>1121</v>
      </c>
      <c r="G598" t="str">
        <f>""</f>
        <v/>
      </c>
      <c r="H598" t="str">
        <f>" 00"</f>
        <v xml:space="preserve"> 00</v>
      </c>
      <c r="I598">
        <v>0.01</v>
      </c>
      <c r="J598">
        <v>9999999.9900000002</v>
      </c>
      <c r="K598" t="s">
        <v>86</v>
      </c>
      <c r="L598" t="s">
        <v>87</v>
      </c>
      <c r="M598" t="s">
        <v>88</v>
      </c>
      <c r="P598" t="s">
        <v>29</v>
      </c>
      <c r="Q598" t="s">
        <v>29</v>
      </c>
      <c r="R598" t="s">
        <v>88</v>
      </c>
    </row>
    <row r="599" spans="1:18" x14ac:dyDescent="0.25">
      <c r="A599" t="str">
        <f>"85124"</f>
        <v>85124</v>
      </c>
      <c r="B599" t="str">
        <f>"07030"</f>
        <v>07030</v>
      </c>
      <c r="C599" t="str">
        <f>"8000"</f>
        <v>8000</v>
      </c>
      <c r="D599" t="str">
        <f>"85124"</f>
        <v>85124</v>
      </c>
      <c r="E599" t="s">
        <v>1136</v>
      </c>
      <c r="F599" t="s">
        <v>1121</v>
      </c>
      <c r="G599" t="str">
        <f>""</f>
        <v/>
      </c>
      <c r="H599" t="str">
        <f>" 00"</f>
        <v xml:space="preserve"> 00</v>
      </c>
      <c r="I599">
        <v>0.01</v>
      </c>
      <c r="J599">
        <v>9999999.9900000002</v>
      </c>
      <c r="K599" t="s">
        <v>376</v>
      </c>
      <c r="L599" t="s">
        <v>378</v>
      </c>
      <c r="P599" t="s">
        <v>29</v>
      </c>
      <c r="Q599" t="s">
        <v>29</v>
      </c>
      <c r="R599" t="s">
        <v>377</v>
      </c>
    </row>
    <row r="600" spans="1:18" x14ac:dyDescent="0.25">
      <c r="A600" t="str">
        <f>"10001"</f>
        <v>10001</v>
      </c>
      <c r="B600" t="str">
        <f>"03510"</f>
        <v>03510</v>
      </c>
      <c r="C600" t="str">
        <f>"1400"</f>
        <v>1400</v>
      </c>
      <c r="D600" t="str">
        <f>""</f>
        <v/>
      </c>
      <c r="E600" t="s">
        <v>20</v>
      </c>
      <c r="F600" t="s">
        <v>275</v>
      </c>
      <c r="G600" t="str">
        <f>""</f>
        <v/>
      </c>
      <c r="H600" t="str">
        <f>" 00"</f>
        <v xml:space="preserve"> 00</v>
      </c>
      <c r="I600">
        <v>0.01</v>
      </c>
      <c r="J600">
        <v>9999999.9900000002</v>
      </c>
      <c r="K600" t="s">
        <v>31</v>
      </c>
      <c r="L600" t="s">
        <v>217</v>
      </c>
      <c r="P600" t="s">
        <v>230</v>
      </c>
      <c r="Q600" t="s">
        <v>230</v>
      </c>
      <c r="R600" t="s">
        <v>31</v>
      </c>
    </row>
    <row r="601" spans="1:18" x14ac:dyDescent="0.25">
      <c r="A601" t="str">
        <f>"10001"</f>
        <v>10001</v>
      </c>
      <c r="B601" t="str">
        <f>"03520"</f>
        <v>03520</v>
      </c>
      <c r="C601" t="str">
        <f>"1400"</f>
        <v>1400</v>
      </c>
      <c r="D601" t="str">
        <f>""</f>
        <v/>
      </c>
      <c r="E601" t="s">
        <v>20</v>
      </c>
      <c r="F601" t="s">
        <v>276</v>
      </c>
      <c r="G601" t="str">
        <f>""</f>
        <v/>
      </c>
      <c r="H601" t="str">
        <f>" 00"</f>
        <v xml:space="preserve"> 00</v>
      </c>
      <c r="I601">
        <v>0.01</v>
      </c>
      <c r="J601">
        <v>9999999.9900000002</v>
      </c>
      <c r="K601" t="s">
        <v>31</v>
      </c>
      <c r="L601" t="s">
        <v>217</v>
      </c>
      <c r="P601" t="s">
        <v>230</v>
      </c>
      <c r="Q601" t="s">
        <v>230</v>
      </c>
      <c r="R601" t="s">
        <v>31</v>
      </c>
    </row>
    <row r="602" spans="1:18" x14ac:dyDescent="0.25">
      <c r="A602" t="str">
        <f>"10001"</f>
        <v>10001</v>
      </c>
      <c r="B602" t="str">
        <f>"03530"</f>
        <v>03530</v>
      </c>
      <c r="C602" t="str">
        <f>"1400"</f>
        <v>1400</v>
      </c>
      <c r="D602" t="str">
        <f>""</f>
        <v/>
      </c>
      <c r="E602" t="s">
        <v>20</v>
      </c>
      <c r="F602" t="s">
        <v>277</v>
      </c>
      <c r="G602" t="str">
        <f>""</f>
        <v/>
      </c>
      <c r="H602" t="str">
        <f>" 00"</f>
        <v xml:space="preserve"> 00</v>
      </c>
      <c r="I602">
        <v>0.01</v>
      </c>
      <c r="J602">
        <v>9999999.9900000002</v>
      </c>
      <c r="K602" t="s">
        <v>31</v>
      </c>
      <c r="L602" t="s">
        <v>217</v>
      </c>
      <c r="P602" t="s">
        <v>230</v>
      </c>
      <c r="Q602" t="s">
        <v>230</v>
      </c>
      <c r="R602" t="s">
        <v>31</v>
      </c>
    </row>
    <row r="603" spans="1:18" x14ac:dyDescent="0.25">
      <c r="A603" t="str">
        <f>"10001"</f>
        <v>10001</v>
      </c>
      <c r="B603" t="str">
        <f>"03531"</f>
        <v>03531</v>
      </c>
      <c r="C603" t="str">
        <f>"1400"</f>
        <v>1400</v>
      </c>
      <c r="D603" t="str">
        <f>"03531"</f>
        <v>03531</v>
      </c>
      <c r="E603" t="s">
        <v>20</v>
      </c>
      <c r="F603" t="s">
        <v>278</v>
      </c>
      <c r="G603" t="str">
        <f>""</f>
        <v/>
      </c>
      <c r="H603" t="str">
        <f>" 00"</f>
        <v xml:space="preserve"> 00</v>
      </c>
      <c r="I603">
        <v>0.01</v>
      </c>
      <c r="J603">
        <v>9999999.9900000002</v>
      </c>
      <c r="K603" t="s">
        <v>31</v>
      </c>
      <c r="L603" t="s">
        <v>217</v>
      </c>
      <c r="P603" t="s">
        <v>230</v>
      </c>
      <c r="Q603" t="s">
        <v>230</v>
      </c>
      <c r="R603" t="s">
        <v>31</v>
      </c>
    </row>
    <row r="604" spans="1:18" x14ac:dyDescent="0.25">
      <c r="A604" t="str">
        <f>"10001"</f>
        <v>10001</v>
      </c>
      <c r="B604" t="str">
        <f>"03532"</f>
        <v>03532</v>
      </c>
      <c r="C604" t="str">
        <f>"1400"</f>
        <v>1400</v>
      </c>
      <c r="D604" t="str">
        <f>""</f>
        <v/>
      </c>
      <c r="E604" t="s">
        <v>20</v>
      </c>
      <c r="F604" t="s">
        <v>279</v>
      </c>
      <c r="G604" t="str">
        <f>""</f>
        <v/>
      </c>
      <c r="H604" t="str">
        <f>" 00"</f>
        <v xml:space="preserve"> 00</v>
      </c>
      <c r="I604">
        <v>0.01</v>
      </c>
      <c r="J604">
        <v>9999999.9900000002</v>
      </c>
      <c r="K604" t="s">
        <v>217</v>
      </c>
      <c r="P604" t="s">
        <v>230</v>
      </c>
      <c r="Q604" t="s">
        <v>230</v>
      </c>
      <c r="R604" t="s">
        <v>231</v>
      </c>
    </row>
    <row r="605" spans="1:18" x14ac:dyDescent="0.25">
      <c r="A605" t="str">
        <f>"10001"</f>
        <v>10001</v>
      </c>
      <c r="B605" t="str">
        <f>"03533"</f>
        <v>03533</v>
      </c>
      <c r="C605" t="str">
        <f>"1400"</f>
        <v>1400</v>
      </c>
      <c r="D605" t="str">
        <f>""</f>
        <v/>
      </c>
      <c r="E605" t="s">
        <v>20</v>
      </c>
      <c r="F605" t="s">
        <v>280</v>
      </c>
      <c r="G605" t="str">
        <f>""</f>
        <v/>
      </c>
      <c r="H605" t="str">
        <f>" 00"</f>
        <v xml:space="preserve"> 00</v>
      </c>
      <c r="I605">
        <v>0.01</v>
      </c>
      <c r="J605">
        <v>9999999.9900000002</v>
      </c>
      <c r="K605" t="s">
        <v>217</v>
      </c>
      <c r="P605" t="s">
        <v>230</v>
      </c>
      <c r="Q605" t="s">
        <v>230</v>
      </c>
      <c r="R605" t="s">
        <v>231</v>
      </c>
    </row>
    <row r="606" spans="1:18" x14ac:dyDescent="0.25">
      <c r="A606" t="str">
        <f>"10001"</f>
        <v>10001</v>
      </c>
      <c r="B606" t="str">
        <f>"03534"</f>
        <v>03534</v>
      </c>
      <c r="C606" t="str">
        <f>"1400"</f>
        <v>1400</v>
      </c>
      <c r="D606" t="str">
        <f>""</f>
        <v/>
      </c>
      <c r="E606" t="s">
        <v>20</v>
      </c>
      <c r="F606" t="s">
        <v>281</v>
      </c>
      <c r="G606" t="str">
        <f>""</f>
        <v/>
      </c>
      <c r="H606" t="str">
        <f>" 00"</f>
        <v xml:space="preserve"> 00</v>
      </c>
      <c r="I606">
        <v>0.01</v>
      </c>
      <c r="J606">
        <v>9999999.9900000002</v>
      </c>
      <c r="K606" t="s">
        <v>217</v>
      </c>
      <c r="P606" t="s">
        <v>230</v>
      </c>
      <c r="Q606" t="s">
        <v>230</v>
      </c>
      <c r="R606" t="s">
        <v>231</v>
      </c>
    </row>
    <row r="607" spans="1:18" x14ac:dyDescent="0.25">
      <c r="A607" t="str">
        <f>"10001"</f>
        <v>10001</v>
      </c>
      <c r="B607" t="str">
        <f>"03540"</f>
        <v>03540</v>
      </c>
      <c r="C607" t="str">
        <f>"1400"</f>
        <v>1400</v>
      </c>
      <c r="D607" t="str">
        <f>""</f>
        <v/>
      </c>
      <c r="E607" t="s">
        <v>20</v>
      </c>
      <c r="F607" t="s">
        <v>282</v>
      </c>
      <c r="G607" t="str">
        <f>""</f>
        <v/>
      </c>
      <c r="H607" t="str">
        <f>" 00"</f>
        <v xml:space="preserve"> 00</v>
      </c>
      <c r="I607">
        <v>0.01</v>
      </c>
      <c r="J607">
        <v>9999999.9900000002</v>
      </c>
      <c r="K607" t="s">
        <v>31</v>
      </c>
      <c r="L607" t="s">
        <v>217</v>
      </c>
      <c r="P607" t="s">
        <v>230</v>
      </c>
      <c r="Q607" t="s">
        <v>230</v>
      </c>
      <c r="R607" t="s">
        <v>31</v>
      </c>
    </row>
    <row r="608" spans="1:18" x14ac:dyDescent="0.25">
      <c r="A608" t="str">
        <f>"10001"</f>
        <v>10001</v>
      </c>
      <c r="B608" t="str">
        <f>"03541"</f>
        <v>03541</v>
      </c>
      <c r="C608" t="str">
        <f>"1400"</f>
        <v>1400</v>
      </c>
      <c r="D608" t="str">
        <f>"03541"</f>
        <v>03541</v>
      </c>
      <c r="E608" t="s">
        <v>20</v>
      </c>
      <c r="F608" t="s">
        <v>283</v>
      </c>
      <c r="G608" t="str">
        <f>""</f>
        <v/>
      </c>
      <c r="H608" t="str">
        <f>" 00"</f>
        <v xml:space="preserve"> 00</v>
      </c>
      <c r="I608">
        <v>0.01</v>
      </c>
      <c r="J608">
        <v>9999999.9900000002</v>
      </c>
      <c r="K608" t="s">
        <v>31</v>
      </c>
      <c r="L608" t="s">
        <v>217</v>
      </c>
      <c r="P608" t="s">
        <v>230</v>
      </c>
      <c r="Q608" t="s">
        <v>230</v>
      </c>
      <c r="R608" t="s">
        <v>31</v>
      </c>
    </row>
    <row r="609" spans="1:18" x14ac:dyDescent="0.25">
      <c r="A609" t="str">
        <f>"10001"</f>
        <v>10001</v>
      </c>
      <c r="B609" t="str">
        <f>"03543"</f>
        <v>03543</v>
      </c>
      <c r="C609" t="str">
        <f>"1400"</f>
        <v>1400</v>
      </c>
      <c r="D609" t="str">
        <f>""</f>
        <v/>
      </c>
      <c r="E609" t="s">
        <v>20</v>
      </c>
      <c r="F609" t="s">
        <v>284</v>
      </c>
      <c r="G609" t="str">
        <f>""</f>
        <v/>
      </c>
      <c r="H609" t="str">
        <f>" 00"</f>
        <v xml:space="preserve"> 00</v>
      </c>
      <c r="I609">
        <v>0.01</v>
      </c>
      <c r="J609">
        <v>9999999.9900000002</v>
      </c>
      <c r="K609" t="s">
        <v>217</v>
      </c>
      <c r="P609" t="s">
        <v>230</v>
      </c>
      <c r="Q609" t="s">
        <v>230</v>
      </c>
      <c r="R609" t="s">
        <v>231</v>
      </c>
    </row>
    <row r="610" spans="1:18" x14ac:dyDescent="0.25">
      <c r="A610" t="str">
        <f>"10001"</f>
        <v>10001</v>
      </c>
      <c r="B610" t="str">
        <f>"03544"</f>
        <v>03544</v>
      </c>
      <c r="C610" t="str">
        <f>"1400"</f>
        <v>1400</v>
      </c>
      <c r="D610" t="str">
        <f>"03544"</f>
        <v>03544</v>
      </c>
      <c r="E610" t="s">
        <v>20</v>
      </c>
      <c r="F610" t="s">
        <v>285</v>
      </c>
      <c r="G610" t="str">
        <f>""</f>
        <v/>
      </c>
      <c r="H610" t="str">
        <f>" 00"</f>
        <v xml:space="preserve"> 00</v>
      </c>
      <c r="I610">
        <v>0.01</v>
      </c>
      <c r="J610">
        <v>9999999.9900000002</v>
      </c>
      <c r="K610" t="s">
        <v>31</v>
      </c>
      <c r="L610" t="s">
        <v>217</v>
      </c>
      <c r="P610" t="s">
        <v>230</v>
      </c>
      <c r="Q610" t="s">
        <v>230</v>
      </c>
      <c r="R610" t="s">
        <v>31</v>
      </c>
    </row>
    <row r="611" spans="1:18" x14ac:dyDescent="0.25">
      <c r="A611" t="str">
        <f>"10001"</f>
        <v>10001</v>
      </c>
      <c r="B611" t="str">
        <f>"03545"</f>
        <v>03545</v>
      </c>
      <c r="C611" t="str">
        <f>"1400"</f>
        <v>1400</v>
      </c>
      <c r="D611" t="str">
        <f>"03545"</f>
        <v>03545</v>
      </c>
      <c r="E611" t="s">
        <v>20</v>
      </c>
      <c r="F611" t="s">
        <v>286</v>
      </c>
      <c r="G611" t="str">
        <f>""</f>
        <v/>
      </c>
      <c r="H611" t="str">
        <f>" 00"</f>
        <v xml:space="preserve"> 00</v>
      </c>
      <c r="I611">
        <v>0.01</v>
      </c>
      <c r="J611">
        <v>9999999.9900000002</v>
      </c>
      <c r="K611" t="s">
        <v>31</v>
      </c>
      <c r="L611" t="s">
        <v>217</v>
      </c>
      <c r="P611" t="s">
        <v>230</v>
      </c>
      <c r="Q611" t="s">
        <v>230</v>
      </c>
      <c r="R611" t="s">
        <v>31</v>
      </c>
    </row>
    <row r="612" spans="1:18" x14ac:dyDescent="0.25">
      <c r="A612" t="str">
        <f>"10001"</f>
        <v>10001</v>
      </c>
      <c r="B612" t="str">
        <f>"03546"</f>
        <v>03546</v>
      </c>
      <c r="C612" t="str">
        <f>"1400"</f>
        <v>1400</v>
      </c>
      <c r="D612" t="str">
        <f>"03546"</f>
        <v>03546</v>
      </c>
      <c r="E612" t="s">
        <v>20</v>
      </c>
      <c r="F612" t="s">
        <v>287</v>
      </c>
      <c r="G612" t="str">
        <f>""</f>
        <v/>
      </c>
      <c r="H612" t="str">
        <f>" 00"</f>
        <v xml:space="preserve"> 00</v>
      </c>
      <c r="I612">
        <v>0.01</v>
      </c>
      <c r="J612">
        <v>9999999.9900000002</v>
      </c>
      <c r="K612" t="s">
        <v>31</v>
      </c>
      <c r="L612" t="s">
        <v>217</v>
      </c>
      <c r="P612" t="s">
        <v>230</v>
      </c>
      <c r="Q612" t="s">
        <v>230</v>
      </c>
      <c r="R612" t="s">
        <v>31</v>
      </c>
    </row>
    <row r="613" spans="1:18" x14ac:dyDescent="0.25">
      <c r="A613" t="str">
        <f>"10001"</f>
        <v>10001</v>
      </c>
      <c r="B613" t="str">
        <f>"03547"</f>
        <v>03547</v>
      </c>
      <c r="C613" t="str">
        <f>"1400"</f>
        <v>1400</v>
      </c>
      <c r="D613" t="str">
        <f>"03547"</f>
        <v>03547</v>
      </c>
      <c r="E613" t="s">
        <v>20</v>
      </c>
      <c r="F613" t="s">
        <v>288</v>
      </c>
      <c r="G613" t="str">
        <f>""</f>
        <v/>
      </c>
      <c r="H613" t="str">
        <f>" 00"</f>
        <v xml:space="preserve"> 00</v>
      </c>
      <c r="I613">
        <v>0.01</v>
      </c>
      <c r="J613">
        <v>9999999.9900000002</v>
      </c>
      <c r="K613" t="s">
        <v>31</v>
      </c>
      <c r="L613" t="s">
        <v>217</v>
      </c>
      <c r="P613" t="s">
        <v>230</v>
      </c>
      <c r="Q613" t="s">
        <v>230</v>
      </c>
      <c r="R613" t="s">
        <v>31</v>
      </c>
    </row>
    <row r="614" spans="1:18" x14ac:dyDescent="0.25">
      <c r="A614" t="str">
        <f>"10001"</f>
        <v>10001</v>
      </c>
      <c r="B614" t="str">
        <f>"03560"</f>
        <v>03560</v>
      </c>
      <c r="C614" t="str">
        <f>"1400"</f>
        <v>1400</v>
      </c>
      <c r="D614" t="str">
        <f>""</f>
        <v/>
      </c>
      <c r="E614" t="s">
        <v>20</v>
      </c>
      <c r="F614" t="s">
        <v>289</v>
      </c>
      <c r="G614" t="str">
        <f>""</f>
        <v/>
      </c>
      <c r="H614" t="str">
        <f>" 00"</f>
        <v xml:space="preserve"> 00</v>
      </c>
      <c r="I614">
        <v>0.01</v>
      </c>
      <c r="J614">
        <v>9999999.9900000002</v>
      </c>
      <c r="K614" t="s">
        <v>31</v>
      </c>
      <c r="L614" t="s">
        <v>217</v>
      </c>
      <c r="P614" t="s">
        <v>230</v>
      </c>
      <c r="Q614" t="s">
        <v>230</v>
      </c>
      <c r="R614" t="s">
        <v>31</v>
      </c>
    </row>
    <row r="615" spans="1:18" x14ac:dyDescent="0.25">
      <c r="A615" t="str">
        <f>"10001"</f>
        <v>10001</v>
      </c>
      <c r="B615" t="str">
        <f>"03570"</f>
        <v>03570</v>
      </c>
      <c r="C615" t="str">
        <f>"1400"</f>
        <v>1400</v>
      </c>
      <c r="D615" t="str">
        <f>""</f>
        <v/>
      </c>
      <c r="E615" t="s">
        <v>20</v>
      </c>
      <c r="F615" t="s">
        <v>290</v>
      </c>
      <c r="G615" t="str">
        <f>""</f>
        <v/>
      </c>
      <c r="H615" t="str">
        <f>" 00"</f>
        <v xml:space="preserve"> 00</v>
      </c>
      <c r="I615">
        <v>0.01</v>
      </c>
      <c r="J615">
        <v>9999999.9900000002</v>
      </c>
      <c r="K615" t="s">
        <v>31</v>
      </c>
      <c r="L615" t="s">
        <v>217</v>
      </c>
      <c r="P615" t="s">
        <v>230</v>
      </c>
      <c r="Q615" t="s">
        <v>230</v>
      </c>
      <c r="R615" t="s">
        <v>31</v>
      </c>
    </row>
    <row r="616" spans="1:18" x14ac:dyDescent="0.25">
      <c r="A616" t="str">
        <f>"10001"</f>
        <v>10001</v>
      </c>
      <c r="B616" t="str">
        <f>"03575"</f>
        <v>03575</v>
      </c>
      <c r="C616" t="str">
        <f>"1400"</f>
        <v>1400</v>
      </c>
      <c r="D616" t="str">
        <f>""</f>
        <v/>
      </c>
      <c r="E616" t="s">
        <v>20</v>
      </c>
      <c r="F616" t="s">
        <v>291</v>
      </c>
      <c r="G616" t="str">
        <f>""</f>
        <v/>
      </c>
      <c r="H616" t="str">
        <f>" 00"</f>
        <v xml:space="preserve"> 00</v>
      </c>
      <c r="I616">
        <v>0.01</v>
      </c>
      <c r="J616">
        <v>9999999.9900000002</v>
      </c>
      <c r="K616" t="s">
        <v>31</v>
      </c>
      <c r="L616" t="s">
        <v>217</v>
      </c>
      <c r="P616" t="s">
        <v>230</v>
      </c>
      <c r="Q616" t="s">
        <v>230</v>
      </c>
      <c r="R616" t="s">
        <v>31</v>
      </c>
    </row>
    <row r="617" spans="1:18" x14ac:dyDescent="0.25">
      <c r="A617" t="str">
        <f>"10001"</f>
        <v>10001</v>
      </c>
      <c r="B617" t="str">
        <f>"03581"</f>
        <v>03581</v>
      </c>
      <c r="C617" t="str">
        <f>"1400"</f>
        <v>1400</v>
      </c>
      <c r="D617" t="str">
        <f>""</f>
        <v/>
      </c>
      <c r="E617" t="s">
        <v>20</v>
      </c>
      <c r="F617" t="s">
        <v>292</v>
      </c>
      <c r="G617" t="str">
        <f>""</f>
        <v/>
      </c>
      <c r="H617" t="str">
        <f>" 00"</f>
        <v xml:space="preserve"> 00</v>
      </c>
      <c r="I617">
        <v>0.01</v>
      </c>
      <c r="J617">
        <v>9999999.9900000002</v>
      </c>
      <c r="K617" t="s">
        <v>31</v>
      </c>
      <c r="L617" t="s">
        <v>217</v>
      </c>
      <c r="P617" t="s">
        <v>230</v>
      </c>
      <c r="Q617" t="s">
        <v>230</v>
      </c>
      <c r="R617" t="s">
        <v>31</v>
      </c>
    </row>
    <row r="618" spans="1:18" x14ac:dyDescent="0.25">
      <c r="A618" t="str">
        <f>"10001"</f>
        <v>10001</v>
      </c>
      <c r="B618" t="str">
        <f>"03585"</f>
        <v>03585</v>
      </c>
      <c r="C618" t="str">
        <f>"1400"</f>
        <v>1400</v>
      </c>
      <c r="D618" t="str">
        <f>""</f>
        <v/>
      </c>
      <c r="E618" t="s">
        <v>20</v>
      </c>
      <c r="F618" t="s">
        <v>293</v>
      </c>
      <c r="G618" t="str">
        <f>""</f>
        <v/>
      </c>
      <c r="H618" t="str">
        <f>" 00"</f>
        <v xml:space="preserve"> 00</v>
      </c>
      <c r="I618">
        <v>0.01</v>
      </c>
      <c r="J618">
        <v>9999999.9900000002</v>
      </c>
      <c r="K618" t="s">
        <v>31</v>
      </c>
      <c r="L618" t="s">
        <v>217</v>
      </c>
      <c r="P618" t="s">
        <v>230</v>
      </c>
      <c r="Q618" t="s">
        <v>230</v>
      </c>
      <c r="R618" t="s">
        <v>31</v>
      </c>
    </row>
    <row r="619" spans="1:18" x14ac:dyDescent="0.25">
      <c r="A619" t="str">
        <f>"10001"</f>
        <v>10001</v>
      </c>
      <c r="B619" t="str">
        <f>"03591"</f>
        <v>03591</v>
      </c>
      <c r="C619" t="str">
        <f>"1400"</f>
        <v>1400</v>
      </c>
      <c r="D619" t="str">
        <f>""</f>
        <v/>
      </c>
      <c r="E619" t="s">
        <v>20</v>
      </c>
      <c r="F619" t="s">
        <v>294</v>
      </c>
      <c r="G619" t="str">
        <f>""</f>
        <v/>
      </c>
      <c r="H619" t="str">
        <f>" 00"</f>
        <v xml:space="preserve"> 00</v>
      </c>
      <c r="I619">
        <v>0.01</v>
      </c>
      <c r="J619">
        <v>9999999.9900000002</v>
      </c>
      <c r="K619" t="s">
        <v>31</v>
      </c>
      <c r="L619" t="s">
        <v>217</v>
      </c>
      <c r="P619" t="s">
        <v>230</v>
      </c>
      <c r="Q619" t="s">
        <v>230</v>
      </c>
      <c r="R619" t="s">
        <v>31</v>
      </c>
    </row>
    <row r="620" spans="1:18" x14ac:dyDescent="0.25">
      <c r="A620" t="str">
        <f>"10001"</f>
        <v>10001</v>
      </c>
      <c r="B620" t="str">
        <f>"03611"</f>
        <v>03611</v>
      </c>
      <c r="C620" t="str">
        <f>"1400"</f>
        <v>1400</v>
      </c>
      <c r="D620" t="str">
        <f>""</f>
        <v/>
      </c>
      <c r="E620" t="s">
        <v>20</v>
      </c>
      <c r="F620" t="s">
        <v>295</v>
      </c>
      <c r="G620" t="str">
        <f>""</f>
        <v/>
      </c>
      <c r="H620" t="str">
        <f>" 00"</f>
        <v xml:space="preserve"> 00</v>
      </c>
      <c r="I620">
        <v>0.01</v>
      </c>
      <c r="J620">
        <v>9999999.9900000002</v>
      </c>
      <c r="K620" t="s">
        <v>31</v>
      </c>
      <c r="L620" t="s">
        <v>217</v>
      </c>
      <c r="P620" t="s">
        <v>230</v>
      </c>
      <c r="Q620" t="s">
        <v>230</v>
      </c>
      <c r="R620" t="s">
        <v>31</v>
      </c>
    </row>
    <row r="621" spans="1:18" x14ac:dyDescent="0.25">
      <c r="A621" t="str">
        <f>"10001"</f>
        <v>10001</v>
      </c>
      <c r="B621" t="str">
        <f>"03612"</f>
        <v>03612</v>
      </c>
      <c r="C621" t="str">
        <f>"1400"</f>
        <v>1400</v>
      </c>
      <c r="D621" t="str">
        <f>""</f>
        <v/>
      </c>
      <c r="E621" t="s">
        <v>20</v>
      </c>
      <c r="F621" t="s">
        <v>296</v>
      </c>
      <c r="G621" t="str">
        <f>""</f>
        <v/>
      </c>
      <c r="H621" t="str">
        <f>" 00"</f>
        <v xml:space="preserve"> 00</v>
      </c>
      <c r="I621">
        <v>0.01</v>
      </c>
      <c r="J621">
        <v>9999999.9900000002</v>
      </c>
      <c r="K621" t="s">
        <v>31</v>
      </c>
      <c r="L621" t="s">
        <v>217</v>
      </c>
      <c r="P621" t="s">
        <v>230</v>
      </c>
      <c r="Q621" t="s">
        <v>230</v>
      </c>
      <c r="R621" t="s">
        <v>31</v>
      </c>
    </row>
    <row r="622" spans="1:18" x14ac:dyDescent="0.25">
      <c r="A622" t="str">
        <f>"10001"</f>
        <v>10001</v>
      </c>
      <c r="B622" t="str">
        <f>"03613"</f>
        <v>03613</v>
      </c>
      <c r="C622" t="str">
        <f>"1400"</f>
        <v>1400</v>
      </c>
      <c r="D622" t="str">
        <f>""</f>
        <v/>
      </c>
      <c r="E622" t="s">
        <v>20</v>
      </c>
      <c r="F622" t="s">
        <v>297</v>
      </c>
      <c r="G622" t="str">
        <f>""</f>
        <v/>
      </c>
      <c r="H622" t="str">
        <f>" 00"</f>
        <v xml:space="preserve"> 00</v>
      </c>
      <c r="I622">
        <v>0.01</v>
      </c>
      <c r="J622">
        <v>9999999.9900000002</v>
      </c>
      <c r="K622" t="s">
        <v>31</v>
      </c>
      <c r="L622" t="s">
        <v>217</v>
      </c>
      <c r="P622" t="s">
        <v>230</v>
      </c>
      <c r="Q622" t="s">
        <v>230</v>
      </c>
      <c r="R622" t="s">
        <v>31</v>
      </c>
    </row>
    <row r="623" spans="1:18" x14ac:dyDescent="0.25">
      <c r="A623" t="str">
        <f>"10001"</f>
        <v>10001</v>
      </c>
      <c r="B623" t="str">
        <f>"03614"</f>
        <v>03614</v>
      </c>
      <c r="C623" t="str">
        <f>"1400"</f>
        <v>1400</v>
      </c>
      <c r="D623" t="str">
        <f>""</f>
        <v/>
      </c>
      <c r="E623" t="s">
        <v>20</v>
      </c>
      <c r="F623" t="s">
        <v>298</v>
      </c>
      <c r="G623" t="str">
        <f>""</f>
        <v/>
      </c>
      <c r="H623" t="str">
        <f>" 00"</f>
        <v xml:space="preserve"> 00</v>
      </c>
      <c r="I623">
        <v>0.01</v>
      </c>
      <c r="J623">
        <v>9999999.9900000002</v>
      </c>
      <c r="K623" t="s">
        <v>31</v>
      </c>
      <c r="L623" t="s">
        <v>217</v>
      </c>
      <c r="P623" t="s">
        <v>230</v>
      </c>
      <c r="Q623" t="s">
        <v>230</v>
      </c>
      <c r="R623" t="s">
        <v>31</v>
      </c>
    </row>
    <row r="624" spans="1:18" x14ac:dyDescent="0.25">
      <c r="A624" t="str">
        <f>"10001"</f>
        <v>10001</v>
      </c>
      <c r="B624" t="str">
        <f>"03615"</f>
        <v>03615</v>
      </c>
      <c r="C624" t="str">
        <f>"1400"</f>
        <v>1400</v>
      </c>
      <c r="D624" t="str">
        <f>""</f>
        <v/>
      </c>
      <c r="E624" t="s">
        <v>20</v>
      </c>
      <c r="F624" t="s">
        <v>299</v>
      </c>
      <c r="G624" t="str">
        <f>""</f>
        <v/>
      </c>
      <c r="H624" t="str">
        <f>" 00"</f>
        <v xml:space="preserve"> 00</v>
      </c>
      <c r="I624">
        <v>0.01</v>
      </c>
      <c r="J624">
        <v>9999999.9900000002</v>
      </c>
      <c r="K624" t="s">
        <v>31</v>
      </c>
      <c r="L624" t="s">
        <v>217</v>
      </c>
      <c r="P624" t="s">
        <v>230</v>
      </c>
      <c r="Q624" t="s">
        <v>230</v>
      </c>
      <c r="R624" t="s">
        <v>31</v>
      </c>
    </row>
    <row r="625" spans="1:18" x14ac:dyDescent="0.25">
      <c r="A625" t="str">
        <f>"10001"</f>
        <v>10001</v>
      </c>
      <c r="B625" t="str">
        <f>"03616"</f>
        <v>03616</v>
      </c>
      <c r="C625" t="str">
        <f>"1400"</f>
        <v>1400</v>
      </c>
      <c r="D625" t="str">
        <f>""</f>
        <v/>
      </c>
      <c r="E625" t="s">
        <v>20</v>
      </c>
      <c r="F625" t="s">
        <v>300</v>
      </c>
      <c r="G625" t="str">
        <f>""</f>
        <v/>
      </c>
      <c r="H625" t="str">
        <f>" 00"</f>
        <v xml:space="preserve"> 00</v>
      </c>
      <c r="I625">
        <v>0.01</v>
      </c>
      <c r="J625">
        <v>9999999.9900000002</v>
      </c>
      <c r="K625" t="s">
        <v>31</v>
      </c>
      <c r="L625" t="s">
        <v>217</v>
      </c>
      <c r="P625" t="s">
        <v>230</v>
      </c>
      <c r="Q625" t="s">
        <v>230</v>
      </c>
      <c r="R625" t="s">
        <v>31</v>
      </c>
    </row>
    <row r="626" spans="1:18" x14ac:dyDescent="0.25">
      <c r="A626" t="str">
        <f>"10001"</f>
        <v>10001</v>
      </c>
      <c r="B626" t="str">
        <f>"03620"</f>
        <v>03620</v>
      </c>
      <c r="C626" t="str">
        <f>"1400"</f>
        <v>1400</v>
      </c>
      <c r="D626" t="str">
        <f>""</f>
        <v/>
      </c>
      <c r="E626" t="s">
        <v>20</v>
      </c>
      <c r="F626" t="s">
        <v>301</v>
      </c>
      <c r="G626" t="str">
        <f>""</f>
        <v/>
      </c>
      <c r="H626" t="str">
        <f>" 00"</f>
        <v xml:space="preserve"> 00</v>
      </c>
      <c r="I626">
        <v>0.01</v>
      </c>
      <c r="J626">
        <v>9999999.9900000002</v>
      </c>
      <c r="K626" t="s">
        <v>31</v>
      </c>
      <c r="L626" t="s">
        <v>217</v>
      </c>
      <c r="P626" t="s">
        <v>230</v>
      </c>
      <c r="Q626" t="s">
        <v>230</v>
      </c>
      <c r="R626" t="s">
        <v>31</v>
      </c>
    </row>
    <row r="627" spans="1:18" x14ac:dyDescent="0.25">
      <c r="A627" t="str">
        <f>"10001"</f>
        <v>10001</v>
      </c>
      <c r="B627" t="str">
        <f>"03630"</f>
        <v>03630</v>
      </c>
      <c r="C627" t="str">
        <f>"1400"</f>
        <v>1400</v>
      </c>
      <c r="D627" t="str">
        <f>""</f>
        <v/>
      </c>
      <c r="E627" t="s">
        <v>20</v>
      </c>
      <c r="F627" t="s">
        <v>302</v>
      </c>
      <c r="G627" t="str">
        <f>""</f>
        <v/>
      </c>
      <c r="H627" t="str">
        <f>" 00"</f>
        <v xml:space="preserve"> 00</v>
      </c>
      <c r="I627">
        <v>0.01</v>
      </c>
      <c r="J627">
        <v>9999999.9900000002</v>
      </c>
      <c r="K627" t="s">
        <v>31</v>
      </c>
      <c r="L627" t="s">
        <v>217</v>
      </c>
      <c r="P627" t="s">
        <v>230</v>
      </c>
      <c r="Q627" t="s">
        <v>230</v>
      </c>
      <c r="R627" t="s">
        <v>31</v>
      </c>
    </row>
    <row r="628" spans="1:18" x14ac:dyDescent="0.25">
      <c r="A628" t="str">
        <f>"10001"</f>
        <v>10001</v>
      </c>
      <c r="B628" t="str">
        <f>"03640"</f>
        <v>03640</v>
      </c>
      <c r="C628" t="str">
        <f>"1400"</f>
        <v>1400</v>
      </c>
      <c r="D628" t="str">
        <f>""</f>
        <v/>
      </c>
      <c r="E628" t="s">
        <v>20</v>
      </c>
      <c r="F628" t="s">
        <v>303</v>
      </c>
      <c r="G628" t="str">
        <f>""</f>
        <v/>
      </c>
      <c r="H628" t="str">
        <f>" 00"</f>
        <v xml:space="preserve"> 00</v>
      </c>
      <c r="I628">
        <v>0.01</v>
      </c>
      <c r="J628">
        <v>9999999.9900000002</v>
      </c>
      <c r="K628" t="s">
        <v>31</v>
      </c>
      <c r="L628" t="s">
        <v>217</v>
      </c>
      <c r="P628" t="s">
        <v>230</v>
      </c>
      <c r="Q628" t="s">
        <v>230</v>
      </c>
      <c r="R628" t="s">
        <v>31</v>
      </c>
    </row>
    <row r="629" spans="1:18" x14ac:dyDescent="0.25">
      <c r="A629" t="str">
        <f>"10001"</f>
        <v>10001</v>
      </c>
      <c r="B629" t="str">
        <f>"03650"</f>
        <v>03650</v>
      </c>
      <c r="C629" t="str">
        <f>"1400"</f>
        <v>1400</v>
      </c>
      <c r="D629" t="str">
        <f>""</f>
        <v/>
      </c>
      <c r="E629" t="s">
        <v>20</v>
      </c>
      <c r="F629" t="s">
        <v>304</v>
      </c>
      <c r="G629" t="str">
        <f>""</f>
        <v/>
      </c>
      <c r="H629" t="str">
        <f>" 00"</f>
        <v xml:space="preserve"> 00</v>
      </c>
      <c r="I629">
        <v>0.01</v>
      </c>
      <c r="J629">
        <v>9999999.9900000002</v>
      </c>
      <c r="K629" t="s">
        <v>31</v>
      </c>
      <c r="L629" t="s">
        <v>217</v>
      </c>
      <c r="P629" t="s">
        <v>230</v>
      </c>
      <c r="Q629" t="s">
        <v>230</v>
      </c>
      <c r="R629" t="s">
        <v>31</v>
      </c>
    </row>
    <row r="630" spans="1:18" x14ac:dyDescent="0.25">
      <c r="A630" t="str">
        <f>"10001"</f>
        <v>10001</v>
      </c>
      <c r="B630" t="str">
        <f>"03660"</f>
        <v>03660</v>
      </c>
      <c r="C630" t="str">
        <f>"1400"</f>
        <v>1400</v>
      </c>
      <c r="D630" t="str">
        <f>""</f>
        <v/>
      </c>
      <c r="E630" t="s">
        <v>20</v>
      </c>
      <c r="F630" t="s">
        <v>305</v>
      </c>
      <c r="G630" t="str">
        <f>""</f>
        <v/>
      </c>
      <c r="H630" t="str">
        <f>" 00"</f>
        <v xml:space="preserve"> 00</v>
      </c>
      <c r="I630">
        <v>0.01</v>
      </c>
      <c r="J630">
        <v>9999999.9900000002</v>
      </c>
      <c r="K630" t="s">
        <v>31</v>
      </c>
      <c r="L630" t="s">
        <v>217</v>
      </c>
      <c r="P630" t="s">
        <v>230</v>
      </c>
      <c r="Q630" t="s">
        <v>230</v>
      </c>
      <c r="R630" t="s">
        <v>31</v>
      </c>
    </row>
    <row r="631" spans="1:18" x14ac:dyDescent="0.25">
      <c r="A631" t="str">
        <f>"10001"</f>
        <v>10001</v>
      </c>
      <c r="B631" t="str">
        <f>"03680"</f>
        <v>03680</v>
      </c>
      <c r="C631" t="str">
        <f>"1400"</f>
        <v>1400</v>
      </c>
      <c r="D631" t="str">
        <f>""</f>
        <v/>
      </c>
      <c r="E631" t="s">
        <v>20</v>
      </c>
      <c r="F631" t="s">
        <v>306</v>
      </c>
      <c r="G631" t="str">
        <f>""</f>
        <v/>
      </c>
      <c r="H631" t="str">
        <f>" 00"</f>
        <v xml:space="preserve"> 00</v>
      </c>
      <c r="I631">
        <v>0.01</v>
      </c>
      <c r="J631">
        <v>9999999.9900000002</v>
      </c>
      <c r="K631" t="s">
        <v>31</v>
      </c>
      <c r="L631" t="s">
        <v>217</v>
      </c>
      <c r="P631" t="s">
        <v>230</v>
      </c>
      <c r="Q631" t="s">
        <v>230</v>
      </c>
      <c r="R631" t="s">
        <v>31</v>
      </c>
    </row>
    <row r="632" spans="1:18" x14ac:dyDescent="0.25">
      <c r="A632" t="str">
        <f>"10001"</f>
        <v>10001</v>
      </c>
      <c r="B632" t="str">
        <f>"03681"</f>
        <v>03681</v>
      </c>
      <c r="C632" t="str">
        <f>"1400"</f>
        <v>1400</v>
      </c>
      <c r="D632" t="str">
        <f>""</f>
        <v/>
      </c>
      <c r="E632" t="s">
        <v>20</v>
      </c>
      <c r="F632" t="s">
        <v>307</v>
      </c>
      <c r="G632" t="str">
        <f>""</f>
        <v/>
      </c>
      <c r="H632" t="str">
        <f>" 00"</f>
        <v xml:space="preserve"> 00</v>
      </c>
      <c r="I632">
        <v>0.01</v>
      </c>
      <c r="J632">
        <v>9999999.9900000002</v>
      </c>
      <c r="K632" t="s">
        <v>31</v>
      </c>
      <c r="L632" t="s">
        <v>217</v>
      </c>
      <c r="P632" t="s">
        <v>230</v>
      </c>
      <c r="Q632" t="s">
        <v>230</v>
      </c>
      <c r="R632" t="s">
        <v>31</v>
      </c>
    </row>
    <row r="633" spans="1:18" x14ac:dyDescent="0.25">
      <c r="A633" t="str">
        <f>"10001"</f>
        <v>10001</v>
      </c>
      <c r="B633" t="str">
        <f>"03683"</f>
        <v>03683</v>
      </c>
      <c r="C633" t="str">
        <f>"1400"</f>
        <v>1400</v>
      </c>
      <c r="D633" t="str">
        <f>""</f>
        <v/>
      </c>
      <c r="E633" t="s">
        <v>20</v>
      </c>
      <c r="F633" t="s">
        <v>308</v>
      </c>
      <c r="G633" t="str">
        <f>""</f>
        <v/>
      </c>
      <c r="H633" t="str">
        <f>" 00"</f>
        <v xml:space="preserve"> 00</v>
      </c>
      <c r="I633">
        <v>0.01</v>
      </c>
      <c r="J633">
        <v>9999999.9900000002</v>
      </c>
      <c r="K633" t="s">
        <v>31</v>
      </c>
      <c r="L633" t="s">
        <v>217</v>
      </c>
      <c r="P633" t="s">
        <v>230</v>
      </c>
      <c r="Q633" t="s">
        <v>230</v>
      </c>
      <c r="R633" t="s">
        <v>31</v>
      </c>
    </row>
    <row r="634" spans="1:18" x14ac:dyDescent="0.25">
      <c r="A634" t="str">
        <f>"10001"</f>
        <v>10001</v>
      </c>
      <c r="B634" t="str">
        <f>"03684"</f>
        <v>03684</v>
      </c>
      <c r="C634" t="str">
        <f>"1400"</f>
        <v>1400</v>
      </c>
      <c r="D634" t="str">
        <f>""</f>
        <v/>
      </c>
      <c r="E634" t="s">
        <v>20</v>
      </c>
      <c r="F634" t="s">
        <v>309</v>
      </c>
      <c r="G634" t="str">
        <f>""</f>
        <v/>
      </c>
      <c r="H634" t="str">
        <f>" 00"</f>
        <v xml:space="preserve"> 00</v>
      </c>
      <c r="I634">
        <v>0.01</v>
      </c>
      <c r="J634">
        <v>9999999.9900000002</v>
      </c>
      <c r="K634" t="s">
        <v>31</v>
      </c>
      <c r="L634" t="s">
        <v>217</v>
      </c>
      <c r="P634" t="s">
        <v>230</v>
      </c>
      <c r="Q634" t="s">
        <v>230</v>
      </c>
      <c r="R634" t="s">
        <v>31</v>
      </c>
    </row>
    <row r="635" spans="1:18" x14ac:dyDescent="0.25">
      <c r="A635" t="str">
        <f>"10001"</f>
        <v>10001</v>
      </c>
      <c r="B635" t="str">
        <f>"03685"</f>
        <v>03685</v>
      </c>
      <c r="C635" t="str">
        <f>"1400"</f>
        <v>1400</v>
      </c>
      <c r="D635" t="str">
        <f>""</f>
        <v/>
      </c>
      <c r="E635" t="s">
        <v>20</v>
      </c>
      <c r="F635" t="s">
        <v>310</v>
      </c>
      <c r="G635" t="str">
        <f>""</f>
        <v/>
      </c>
      <c r="H635" t="str">
        <f>" 00"</f>
        <v xml:space="preserve"> 00</v>
      </c>
      <c r="I635">
        <v>0.01</v>
      </c>
      <c r="J635">
        <v>9999999.9900000002</v>
      </c>
      <c r="K635" t="s">
        <v>31</v>
      </c>
      <c r="L635" t="s">
        <v>217</v>
      </c>
      <c r="P635" t="s">
        <v>230</v>
      </c>
      <c r="Q635" t="s">
        <v>230</v>
      </c>
      <c r="R635" t="s">
        <v>31</v>
      </c>
    </row>
    <row r="636" spans="1:18" x14ac:dyDescent="0.25">
      <c r="A636" t="str">
        <f>"10001"</f>
        <v>10001</v>
      </c>
      <c r="B636" t="str">
        <f>"03686"</f>
        <v>03686</v>
      </c>
      <c r="C636" t="str">
        <f>"1400"</f>
        <v>1400</v>
      </c>
      <c r="D636" t="str">
        <f>""</f>
        <v/>
      </c>
      <c r="E636" t="s">
        <v>20</v>
      </c>
      <c r="F636" t="s">
        <v>311</v>
      </c>
      <c r="G636" t="str">
        <f>""</f>
        <v/>
      </c>
      <c r="H636" t="str">
        <f>" 00"</f>
        <v xml:space="preserve"> 00</v>
      </c>
      <c r="I636">
        <v>0.01</v>
      </c>
      <c r="J636">
        <v>9999999.9900000002</v>
      </c>
      <c r="K636" t="s">
        <v>31</v>
      </c>
      <c r="L636" t="s">
        <v>217</v>
      </c>
      <c r="P636" t="s">
        <v>230</v>
      </c>
      <c r="Q636" t="s">
        <v>230</v>
      </c>
      <c r="R636" t="s">
        <v>31</v>
      </c>
    </row>
    <row r="637" spans="1:18" x14ac:dyDescent="0.25">
      <c r="A637" t="str">
        <f>"10001"</f>
        <v>10001</v>
      </c>
      <c r="B637" t="str">
        <f>"03687"</f>
        <v>03687</v>
      </c>
      <c r="C637" t="str">
        <f>"1400"</f>
        <v>1400</v>
      </c>
      <c r="D637" t="str">
        <f>""</f>
        <v/>
      </c>
      <c r="E637" t="s">
        <v>20</v>
      </c>
      <c r="F637" t="s">
        <v>312</v>
      </c>
      <c r="G637" t="str">
        <f>""</f>
        <v/>
      </c>
      <c r="H637" t="str">
        <f>" 00"</f>
        <v xml:space="preserve"> 00</v>
      </c>
      <c r="I637">
        <v>0.01</v>
      </c>
      <c r="J637">
        <v>9999999.9900000002</v>
      </c>
      <c r="K637" t="s">
        <v>31</v>
      </c>
      <c r="L637" t="s">
        <v>217</v>
      </c>
      <c r="P637" t="s">
        <v>230</v>
      </c>
      <c r="Q637" t="s">
        <v>230</v>
      </c>
      <c r="R637" t="s">
        <v>31</v>
      </c>
    </row>
    <row r="638" spans="1:18" x14ac:dyDescent="0.25">
      <c r="A638" t="str">
        <f>"10001"</f>
        <v>10001</v>
      </c>
      <c r="B638" t="str">
        <f>"03688"</f>
        <v>03688</v>
      </c>
      <c r="C638" t="str">
        <f>"1400"</f>
        <v>1400</v>
      </c>
      <c r="D638" t="str">
        <f>""</f>
        <v/>
      </c>
      <c r="E638" t="s">
        <v>20</v>
      </c>
      <c r="F638" t="s">
        <v>313</v>
      </c>
      <c r="G638" t="str">
        <f>""</f>
        <v/>
      </c>
      <c r="H638" t="str">
        <f>" 00"</f>
        <v xml:space="preserve"> 00</v>
      </c>
      <c r="I638">
        <v>0.01</v>
      </c>
      <c r="J638">
        <v>9999999.9900000002</v>
      </c>
      <c r="K638" t="s">
        <v>31</v>
      </c>
      <c r="L638" t="s">
        <v>217</v>
      </c>
      <c r="P638" t="s">
        <v>230</v>
      </c>
      <c r="Q638" t="s">
        <v>230</v>
      </c>
      <c r="R638" t="s">
        <v>31</v>
      </c>
    </row>
    <row r="639" spans="1:18" x14ac:dyDescent="0.25">
      <c r="A639" t="str">
        <f>"10001"</f>
        <v>10001</v>
      </c>
      <c r="B639" t="str">
        <f>"03689"</f>
        <v>03689</v>
      </c>
      <c r="C639" t="str">
        <f>"1400"</f>
        <v>1400</v>
      </c>
      <c r="D639" t="str">
        <f>""</f>
        <v/>
      </c>
      <c r="E639" t="s">
        <v>20</v>
      </c>
      <c r="F639" t="s">
        <v>314</v>
      </c>
      <c r="G639" t="str">
        <f>""</f>
        <v/>
      </c>
      <c r="H639" t="str">
        <f>" 00"</f>
        <v xml:space="preserve"> 00</v>
      </c>
      <c r="I639">
        <v>0.01</v>
      </c>
      <c r="J639">
        <v>9999999.9900000002</v>
      </c>
      <c r="K639" t="s">
        <v>31</v>
      </c>
      <c r="L639" t="s">
        <v>217</v>
      </c>
      <c r="P639" t="s">
        <v>230</v>
      </c>
      <c r="Q639" t="s">
        <v>230</v>
      </c>
      <c r="R639" t="s">
        <v>31</v>
      </c>
    </row>
    <row r="640" spans="1:18" x14ac:dyDescent="0.25">
      <c r="A640" t="str">
        <f>"10001"</f>
        <v>10001</v>
      </c>
      <c r="B640" t="str">
        <f>"03691"</f>
        <v>03691</v>
      </c>
      <c r="C640" t="str">
        <f>"1400"</f>
        <v>1400</v>
      </c>
      <c r="D640" t="str">
        <f>""</f>
        <v/>
      </c>
      <c r="E640" t="s">
        <v>20</v>
      </c>
      <c r="F640" t="s">
        <v>315</v>
      </c>
      <c r="G640" t="str">
        <f>""</f>
        <v/>
      </c>
      <c r="H640" t="str">
        <f>" 00"</f>
        <v xml:space="preserve"> 00</v>
      </c>
      <c r="I640">
        <v>0.01</v>
      </c>
      <c r="J640">
        <v>9999999.9900000002</v>
      </c>
      <c r="K640" t="s">
        <v>31</v>
      </c>
      <c r="L640" t="s">
        <v>217</v>
      </c>
      <c r="P640" t="s">
        <v>230</v>
      </c>
      <c r="Q640" t="s">
        <v>230</v>
      </c>
      <c r="R640" t="s">
        <v>31</v>
      </c>
    </row>
    <row r="641" spans="1:18" x14ac:dyDescent="0.25">
      <c r="A641" t="str">
        <f>"10001"</f>
        <v>10001</v>
      </c>
      <c r="B641" t="str">
        <f>"03700"</f>
        <v>03700</v>
      </c>
      <c r="C641" t="str">
        <f>"1400"</f>
        <v>1400</v>
      </c>
      <c r="D641" t="str">
        <f>""</f>
        <v/>
      </c>
      <c r="E641" t="s">
        <v>20</v>
      </c>
      <c r="F641" t="s">
        <v>316</v>
      </c>
      <c r="G641" t="str">
        <f>""</f>
        <v/>
      </c>
      <c r="H641" t="str">
        <f>" 00"</f>
        <v xml:space="preserve"> 00</v>
      </c>
      <c r="I641">
        <v>0.01</v>
      </c>
      <c r="J641">
        <v>9999999.9900000002</v>
      </c>
      <c r="K641" t="s">
        <v>31</v>
      </c>
      <c r="L641" t="s">
        <v>217</v>
      </c>
      <c r="P641" t="s">
        <v>230</v>
      </c>
      <c r="Q641" t="s">
        <v>230</v>
      </c>
      <c r="R641" t="s">
        <v>31</v>
      </c>
    </row>
    <row r="642" spans="1:18" x14ac:dyDescent="0.25">
      <c r="A642" t="str">
        <f>"10001"</f>
        <v>10001</v>
      </c>
      <c r="B642" t="str">
        <f>"03710"</f>
        <v>03710</v>
      </c>
      <c r="C642" t="str">
        <f>"1400"</f>
        <v>1400</v>
      </c>
      <c r="D642" t="str">
        <f>""</f>
        <v/>
      </c>
      <c r="E642" t="s">
        <v>20</v>
      </c>
      <c r="F642" t="s">
        <v>317</v>
      </c>
      <c r="G642" t="str">
        <f>""</f>
        <v/>
      </c>
      <c r="H642" t="str">
        <f>" 00"</f>
        <v xml:space="preserve"> 00</v>
      </c>
      <c r="I642">
        <v>0.01</v>
      </c>
      <c r="J642">
        <v>9999999.9900000002</v>
      </c>
      <c r="K642" t="s">
        <v>31</v>
      </c>
      <c r="L642" t="s">
        <v>217</v>
      </c>
      <c r="P642" t="s">
        <v>230</v>
      </c>
      <c r="Q642" t="s">
        <v>230</v>
      </c>
      <c r="R642" t="s">
        <v>31</v>
      </c>
    </row>
    <row r="643" spans="1:18" x14ac:dyDescent="0.25">
      <c r="A643" t="str">
        <f>"10001"</f>
        <v>10001</v>
      </c>
      <c r="B643" t="str">
        <f>"03720"</f>
        <v>03720</v>
      </c>
      <c r="C643" t="str">
        <f>"1400"</f>
        <v>1400</v>
      </c>
      <c r="D643" t="str">
        <f>""</f>
        <v/>
      </c>
      <c r="E643" t="s">
        <v>20</v>
      </c>
      <c r="F643" t="s">
        <v>318</v>
      </c>
      <c r="G643" t="str">
        <f>""</f>
        <v/>
      </c>
      <c r="H643" t="str">
        <f>" 00"</f>
        <v xml:space="preserve"> 00</v>
      </c>
      <c r="I643">
        <v>0.01</v>
      </c>
      <c r="J643">
        <v>9999999.9900000002</v>
      </c>
      <c r="K643" t="s">
        <v>31</v>
      </c>
      <c r="L643" t="s">
        <v>217</v>
      </c>
      <c r="P643" t="s">
        <v>230</v>
      </c>
      <c r="Q643" t="s">
        <v>230</v>
      </c>
      <c r="R643" t="s">
        <v>31</v>
      </c>
    </row>
    <row r="644" spans="1:18" x14ac:dyDescent="0.25">
      <c r="A644" t="str">
        <f>"10001"</f>
        <v>10001</v>
      </c>
      <c r="B644" t="str">
        <f>"03730"</f>
        <v>03730</v>
      </c>
      <c r="C644" t="str">
        <f>"1400"</f>
        <v>1400</v>
      </c>
      <c r="D644" t="str">
        <f>""</f>
        <v/>
      </c>
      <c r="E644" t="s">
        <v>20</v>
      </c>
      <c r="F644" t="s">
        <v>319</v>
      </c>
      <c r="G644" t="str">
        <f>""</f>
        <v/>
      </c>
      <c r="H644" t="str">
        <f>" 00"</f>
        <v xml:space="preserve"> 00</v>
      </c>
      <c r="I644">
        <v>0.01</v>
      </c>
      <c r="J644">
        <v>9999999.9900000002</v>
      </c>
      <c r="K644" t="s">
        <v>31</v>
      </c>
      <c r="L644" t="s">
        <v>217</v>
      </c>
      <c r="P644" t="s">
        <v>230</v>
      </c>
      <c r="Q644" t="s">
        <v>230</v>
      </c>
      <c r="R644" t="s">
        <v>31</v>
      </c>
    </row>
    <row r="645" spans="1:18" x14ac:dyDescent="0.25">
      <c r="A645" t="str">
        <f>"10001"</f>
        <v>10001</v>
      </c>
      <c r="B645" t="str">
        <f>"03770"</f>
        <v>03770</v>
      </c>
      <c r="C645" t="str">
        <f>"1400"</f>
        <v>1400</v>
      </c>
      <c r="D645" t="str">
        <f>""</f>
        <v/>
      </c>
      <c r="E645" t="s">
        <v>20</v>
      </c>
      <c r="F645" t="s">
        <v>320</v>
      </c>
      <c r="G645" t="str">
        <f>""</f>
        <v/>
      </c>
      <c r="H645" t="str">
        <f>" 00"</f>
        <v xml:space="preserve"> 00</v>
      </c>
      <c r="I645">
        <v>0.01</v>
      </c>
      <c r="J645">
        <v>9999999.9900000002</v>
      </c>
      <c r="K645" t="s">
        <v>31</v>
      </c>
      <c r="L645" t="s">
        <v>217</v>
      </c>
      <c r="P645" t="s">
        <v>230</v>
      </c>
      <c r="Q645" t="s">
        <v>230</v>
      </c>
      <c r="R645" t="s">
        <v>31</v>
      </c>
    </row>
    <row r="646" spans="1:18" x14ac:dyDescent="0.25">
      <c r="A646" t="str">
        <f>"10001"</f>
        <v>10001</v>
      </c>
      <c r="B646" t="str">
        <f>"03775"</f>
        <v>03775</v>
      </c>
      <c r="C646" t="str">
        <f>"1300"</f>
        <v>1300</v>
      </c>
      <c r="D646" t="str">
        <f>"03775"</f>
        <v>03775</v>
      </c>
      <c r="E646" t="s">
        <v>20</v>
      </c>
      <c r="F646" t="s">
        <v>321</v>
      </c>
      <c r="G646" t="str">
        <f>""</f>
        <v/>
      </c>
      <c r="H646" t="str">
        <f>" 00"</f>
        <v xml:space="preserve"> 00</v>
      </c>
      <c r="I646">
        <v>0.01</v>
      </c>
      <c r="J646">
        <v>9999999.9900000002</v>
      </c>
      <c r="K646" t="s">
        <v>268</v>
      </c>
      <c r="L646" t="s">
        <v>269</v>
      </c>
      <c r="M646" t="s">
        <v>272</v>
      </c>
      <c r="P646" t="s">
        <v>230</v>
      </c>
      <c r="Q646" t="s">
        <v>230</v>
      </c>
      <c r="R646" t="s">
        <v>269</v>
      </c>
    </row>
    <row r="647" spans="1:18" x14ac:dyDescent="0.25">
      <c r="A647" t="str">
        <f>"10001"</f>
        <v>10001</v>
      </c>
      <c r="B647" t="str">
        <f>"03780"</f>
        <v>03780</v>
      </c>
      <c r="C647" t="str">
        <f>"1400"</f>
        <v>1400</v>
      </c>
      <c r="D647" t="str">
        <f>""</f>
        <v/>
      </c>
      <c r="E647" t="s">
        <v>20</v>
      </c>
      <c r="F647" t="s">
        <v>322</v>
      </c>
      <c r="G647" t="str">
        <f>""</f>
        <v/>
      </c>
      <c r="H647" t="str">
        <f>" 00"</f>
        <v xml:space="preserve"> 00</v>
      </c>
      <c r="I647">
        <v>0.01</v>
      </c>
      <c r="J647">
        <v>9999999.9900000002</v>
      </c>
      <c r="K647" t="s">
        <v>31</v>
      </c>
      <c r="L647" t="s">
        <v>217</v>
      </c>
      <c r="P647" t="s">
        <v>230</v>
      </c>
      <c r="Q647" t="s">
        <v>230</v>
      </c>
      <c r="R647" t="s">
        <v>31</v>
      </c>
    </row>
    <row r="648" spans="1:18" x14ac:dyDescent="0.25">
      <c r="A648" t="str">
        <f>"10001"</f>
        <v>10001</v>
      </c>
      <c r="B648" t="str">
        <f>"03820"</f>
        <v>03820</v>
      </c>
      <c r="C648" t="str">
        <f>"1400"</f>
        <v>1400</v>
      </c>
      <c r="D648" t="str">
        <f>""</f>
        <v/>
      </c>
      <c r="E648" t="s">
        <v>20</v>
      </c>
      <c r="F648" t="s">
        <v>327</v>
      </c>
      <c r="G648" t="str">
        <f>""</f>
        <v/>
      </c>
      <c r="H648" t="str">
        <f>" 00"</f>
        <v xml:space="preserve"> 00</v>
      </c>
      <c r="I648">
        <v>0.01</v>
      </c>
      <c r="J648">
        <v>9999999.9900000002</v>
      </c>
      <c r="K648" t="s">
        <v>31</v>
      </c>
      <c r="L648" t="s">
        <v>217</v>
      </c>
      <c r="P648" t="s">
        <v>230</v>
      </c>
      <c r="Q648" t="s">
        <v>230</v>
      </c>
      <c r="R648" t="s">
        <v>31</v>
      </c>
    </row>
    <row r="649" spans="1:18" x14ac:dyDescent="0.25">
      <c r="A649" t="str">
        <f>"10001"</f>
        <v>10001</v>
      </c>
      <c r="B649" t="str">
        <f>"03820"</f>
        <v>03820</v>
      </c>
      <c r="C649" t="str">
        <f>"1500"</f>
        <v>1500</v>
      </c>
      <c r="D649" t="str">
        <f>""</f>
        <v/>
      </c>
      <c r="E649" t="s">
        <v>20</v>
      </c>
      <c r="F649" t="s">
        <v>327</v>
      </c>
      <c r="G649" t="str">
        <f>""</f>
        <v/>
      </c>
      <c r="H649" t="str">
        <f>" 00"</f>
        <v xml:space="preserve"> 00</v>
      </c>
      <c r="I649">
        <v>0.01</v>
      </c>
      <c r="J649">
        <v>9999999.9900000002</v>
      </c>
      <c r="K649" t="s">
        <v>31</v>
      </c>
      <c r="L649" t="s">
        <v>217</v>
      </c>
      <c r="P649" t="s">
        <v>230</v>
      </c>
      <c r="Q649" t="s">
        <v>230</v>
      </c>
      <c r="R649" t="s">
        <v>31</v>
      </c>
    </row>
    <row r="650" spans="1:18" x14ac:dyDescent="0.25">
      <c r="A650" t="str">
        <f>"10001"</f>
        <v>10001</v>
      </c>
      <c r="B650" t="str">
        <f>"03830"</f>
        <v>03830</v>
      </c>
      <c r="C650" t="str">
        <f>"1400"</f>
        <v>1400</v>
      </c>
      <c r="D650" t="str">
        <f>""</f>
        <v/>
      </c>
      <c r="E650" t="s">
        <v>20</v>
      </c>
      <c r="F650" t="s">
        <v>328</v>
      </c>
      <c r="G650" t="str">
        <f>""</f>
        <v/>
      </c>
      <c r="H650" t="str">
        <f>" 00"</f>
        <v xml:space="preserve"> 00</v>
      </c>
      <c r="I650">
        <v>0.01</v>
      </c>
      <c r="J650">
        <v>9999999.9900000002</v>
      </c>
      <c r="K650" t="s">
        <v>31</v>
      </c>
      <c r="L650" t="s">
        <v>217</v>
      </c>
      <c r="P650" t="s">
        <v>230</v>
      </c>
      <c r="Q650" t="s">
        <v>230</v>
      </c>
      <c r="R650" t="s">
        <v>31</v>
      </c>
    </row>
    <row r="651" spans="1:18" x14ac:dyDescent="0.25">
      <c r="A651" t="str">
        <f>"10001"</f>
        <v>10001</v>
      </c>
      <c r="B651" t="str">
        <f>"03830"</f>
        <v>03830</v>
      </c>
      <c r="C651" t="str">
        <f>"1500"</f>
        <v>1500</v>
      </c>
      <c r="D651" t="str">
        <f>""</f>
        <v/>
      </c>
      <c r="E651" t="s">
        <v>20</v>
      </c>
      <c r="F651" t="s">
        <v>328</v>
      </c>
      <c r="G651" t="str">
        <f>""</f>
        <v/>
      </c>
      <c r="H651" t="str">
        <f>" 00"</f>
        <v xml:space="preserve"> 00</v>
      </c>
      <c r="I651">
        <v>0.01</v>
      </c>
      <c r="J651">
        <v>9999999.9900000002</v>
      </c>
      <c r="K651" t="s">
        <v>31</v>
      </c>
      <c r="L651" t="s">
        <v>217</v>
      </c>
      <c r="P651" t="s">
        <v>230</v>
      </c>
      <c r="Q651" t="s">
        <v>230</v>
      </c>
      <c r="R651" t="s">
        <v>31</v>
      </c>
    </row>
    <row r="652" spans="1:18" x14ac:dyDescent="0.25">
      <c r="A652" t="str">
        <f>"10001"</f>
        <v>10001</v>
      </c>
      <c r="B652" t="str">
        <f>"03850"</f>
        <v>03850</v>
      </c>
      <c r="C652" t="str">
        <f>"1400"</f>
        <v>1400</v>
      </c>
      <c r="D652" t="str">
        <f>""</f>
        <v/>
      </c>
      <c r="E652" t="s">
        <v>20</v>
      </c>
      <c r="F652" t="s">
        <v>329</v>
      </c>
      <c r="G652" t="str">
        <f>""</f>
        <v/>
      </c>
      <c r="H652" t="str">
        <f>" 00"</f>
        <v xml:space="preserve"> 00</v>
      </c>
      <c r="I652">
        <v>0.01</v>
      </c>
      <c r="J652">
        <v>9999999.9900000002</v>
      </c>
      <c r="K652" t="s">
        <v>31</v>
      </c>
      <c r="L652" t="s">
        <v>217</v>
      </c>
      <c r="P652" t="s">
        <v>230</v>
      </c>
      <c r="Q652" t="s">
        <v>230</v>
      </c>
      <c r="R652" t="s">
        <v>31</v>
      </c>
    </row>
    <row r="653" spans="1:18" x14ac:dyDescent="0.25">
      <c r="A653" t="str">
        <f>"10001"</f>
        <v>10001</v>
      </c>
      <c r="B653" t="str">
        <f>"03870"</f>
        <v>03870</v>
      </c>
      <c r="C653" t="str">
        <f>"1400"</f>
        <v>1400</v>
      </c>
      <c r="D653" t="str">
        <f>""</f>
        <v/>
      </c>
      <c r="E653" t="s">
        <v>20</v>
      </c>
      <c r="F653" t="s">
        <v>330</v>
      </c>
      <c r="G653" t="str">
        <f>""</f>
        <v/>
      </c>
      <c r="H653" t="str">
        <f>" 00"</f>
        <v xml:space="preserve"> 00</v>
      </c>
      <c r="I653">
        <v>0.01</v>
      </c>
      <c r="J653">
        <v>9999999.9900000002</v>
      </c>
      <c r="K653" t="s">
        <v>31</v>
      </c>
      <c r="L653" t="s">
        <v>217</v>
      </c>
      <c r="P653" t="s">
        <v>230</v>
      </c>
      <c r="Q653" t="s">
        <v>230</v>
      </c>
      <c r="R653" t="s">
        <v>31</v>
      </c>
    </row>
    <row r="654" spans="1:18" x14ac:dyDescent="0.25">
      <c r="A654" t="str">
        <f>"10001"</f>
        <v>10001</v>
      </c>
      <c r="B654" t="str">
        <f>"03890"</f>
        <v>03890</v>
      </c>
      <c r="C654" t="str">
        <f>"1400"</f>
        <v>1400</v>
      </c>
      <c r="D654" t="str">
        <f>"03890"</f>
        <v>03890</v>
      </c>
      <c r="E654" t="s">
        <v>20</v>
      </c>
      <c r="F654" t="s">
        <v>332</v>
      </c>
      <c r="G654" t="str">
        <f>""</f>
        <v/>
      </c>
      <c r="H654" t="str">
        <f>" 00"</f>
        <v xml:space="preserve"> 00</v>
      </c>
      <c r="I654">
        <v>0.01</v>
      </c>
      <c r="J654">
        <v>9999999.9900000002</v>
      </c>
      <c r="K654" t="s">
        <v>240</v>
      </c>
      <c r="L654" t="s">
        <v>217</v>
      </c>
      <c r="P654" t="s">
        <v>230</v>
      </c>
      <c r="Q654" t="s">
        <v>230</v>
      </c>
      <c r="R654" t="s">
        <v>231</v>
      </c>
    </row>
    <row r="655" spans="1:18" x14ac:dyDescent="0.25">
      <c r="A655" t="str">
        <f>"10001"</f>
        <v>10001</v>
      </c>
      <c r="B655" t="str">
        <f>"03908"</f>
        <v>03908</v>
      </c>
      <c r="C655" t="str">
        <f>"1800"</f>
        <v>1800</v>
      </c>
      <c r="D655" t="str">
        <f>""</f>
        <v/>
      </c>
      <c r="E655" t="s">
        <v>20</v>
      </c>
      <c r="F655" t="s">
        <v>333</v>
      </c>
      <c r="G655" t="str">
        <f>""</f>
        <v/>
      </c>
      <c r="H655" t="str">
        <f>" 00"</f>
        <v xml:space="preserve"> 00</v>
      </c>
      <c r="I655">
        <v>0.01</v>
      </c>
      <c r="J655">
        <v>9999999.9900000002</v>
      </c>
      <c r="K655" t="s">
        <v>217</v>
      </c>
      <c r="P655" t="s">
        <v>230</v>
      </c>
      <c r="Q655" t="s">
        <v>230</v>
      </c>
      <c r="R655" t="s">
        <v>231</v>
      </c>
    </row>
    <row r="656" spans="1:18" x14ac:dyDescent="0.25">
      <c r="A656" t="str">
        <f>"10001"</f>
        <v>10001</v>
      </c>
      <c r="B656" t="str">
        <f>"03918"</f>
        <v>03918</v>
      </c>
      <c r="C656" t="str">
        <f>"1800"</f>
        <v>1800</v>
      </c>
      <c r="D656" t="str">
        <f>""</f>
        <v/>
      </c>
      <c r="E656" t="s">
        <v>20</v>
      </c>
      <c r="F656" t="s">
        <v>334</v>
      </c>
      <c r="G656" t="str">
        <f>""</f>
        <v/>
      </c>
      <c r="H656" t="str">
        <f>" 00"</f>
        <v xml:space="preserve"> 00</v>
      </c>
      <c r="I656">
        <v>0.01</v>
      </c>
      <c r="J656">
        <v>9999999.9900000002</v>
      </c>
      <c r="K656" t="s">
        <v>335</v>
      </c>
      <c r="L656" t="s">
        <v>336</v>
      </c>
      <c r="P656" t="s">
        <v>230</v>
      </c>
      <c r="Q656" t="s">
        <v>230</v>
      </c>
      <c r="R656" t="s">
        <v>335</v>
      </c>
    </row>
    <row r="657" spans="1:18" x14ac:dyDescent="0.25">
      <c r="A657" t="str">
        <f>"13003"</f>
        <v>13003</v>
      </c>
      <c r="B657" t="str">
        <f>"03050"</f>
        <v>03050</v>
      </c>
      <c r="C657" t="str">
        <f>"1400"</f>
        <v>1400</v>
      </c>
      <c r="D657" t="str">
        <f>""</f>
        <v/>
      </c>
      <c r="E657" t="s">
        <v>455</v>
      </c>
      <c r="F657" t="s">
        <v>229</v>
      </c>
      <c r="G657" t="str">
        <f>""</f>
        <v/>
      </c>
      <c r="H657" t="str">
        <f>" 00"</f>
        <v xml:space="preserve"> 00</v>
      </c>
      <c r="I657">
        <v>0.01</v>
      </c>
      <c r="J657">
        <v>9999999.9900000002</v>
      </c>
      <c r="K657" t="s">
        <v>240</v>
      </c>
      <c r="P657" t="s">
        <v>230</v>
      </c>
      <c r="Q657" t="s">
        <v>230</v>
      </c>
      <c r="R657" t="s">
        <v>231</v>
      </c>
    </row>
    <row r="658" spans="1:18" x14ac:dyDescent="0.25">
      <c r="A658" t="str">
        <f>"13007"</f>
        <v>13007</v>
      </c>
      <c r="B658" t="str">
        <f>"03050"</f>
        <v>03050</v>
      </c>
      <c r="C658" t="str">
        <f>"1400"</f>
        <v>1400</v>
      </c>
      <c r="D658" t="str">
        <f>"13007"</f>
        <v>13007</v>
      </c>
      <c r="E658" t="s">
        <v>456</v>
      </c>
      <c r="F658" t="s">
        <v>229</v>
      </c>
      <c r="G658" t="str">
        <f>""</f>
        <v/>
      </c>
      <c r="H658" t="str">
        <f>" 00"</f>
        <v xml:space="preserve"> 00</v>
      </c>
      <c r="I658">
        <v>0.01</v>
      </c>
      <c r="J658">
        <v>9999999.9900000002</v>
      </c>
      <c r="K658" t="s">
        <v>235</v>
      </c>
      <c r="L658" t="s">
        <v>217</v>
      </c>
      <c r="P658" t="s">
        <v>230</v>
      </c>
      <c r="Q658" t="s">
        <v>230</v>
      </c>
      <c r="R658" t="s">
        <v>231</v>
      </c>
    </row>
    <row r="659" spans="1:18" x14ac:dyDescent="0.25">
      <c r="A659" t="str">
        <f>"13008"</f>
        <v>13008</v>
      </c>
      <c r="B659" t="str">
        <f>"03094"</f>
        <v>03094</v>
      </c>
      <c r="C659" t="str">
        <f>"1400"</f>
        <v>1400</v>
      </c>
      <c r="D659" t="str">
        <f>"13008"</f>
        <v>13008</v>
      </c>
      <c r="E659" t="s">
        <v>457</v>
      </c>
      <c r="F659" t="s">
        <v>252</v>
      </c>
      <c r="G659" t="str">
        <f>""</f>
        <v/>
      </c>
      <c r="H659" t="str">
        <f>" 00"</f>
        <v xml:space="preserve"> 00</v>
      </c>
      <c r="I659">
        <v>0.01</v>
      </c>
      <c r="J659">
        <v>9999999.9900000002</v>
      </c>
      <c r="K659" t="s">
        <v>243</v>
      </c>
      <c r="L659" t="s">
        <v>253</v>
      </c>
      <c r="P659" t="s">
        <v>230</v>
      </c>
      <c r="Q659" t="s">
        <v>230</v>
      </c>
      <c r="R659" t="s">
        <v>253</v>
      </c>
    </row>
    <row r="660" spans="1:18" x14ac:dyDescent="0.25">
      <c r="A660" t="str">
        <f>"14001"</f>
        <v>14001</v>
      </c>
      <c r="B660" t="str">
        <f>"03050"</f>
        <v>03050</v>
      </c>
      <c r="C660" t="str">
        <f>"1400"</f>
        <v>1400</v>
      </c>
      <c r="D660" t="str">
        <f>""</f>
        <v/>
      </c>
      <c r="E660" t="s">
        <v>458</v>
      </c>
      <c r="F660" t="s">
        <v>229</v>
      </c>
      <c r="G660" t="str">
        <f>""</f>
        <v/>
      </c>
      <c r="H660" t="str">
        <f>" 00"</f>
        <v xml:space="preserve"> 00</v>
      </c>
      <c r="I660">
        <v>0.01</v>
      </c>
      <c r="J660">
        <v>9999999.9900000002</v>
      </c>
      <c r="K660" t="s">
        <v>240</v>
      </c>
      <c r="P660" t="s">
        <v>230</v>
      </c>
      <c r="Q660" t="s">
        <v>230</v>
      </c>
      <c r="R660" t="s">
        <v>231</v>
      </c>
    </row>
    <row r="661" spans="1:18" x14ac:dyDescent="0.25">
      <c r="A661" t="str">
        <f>"14002"</f>
        <v>14002</v>
      </c>
      <c r="B661" t="str">
        <f>"03050"</f>
        <v>03050</v>
      </c>
      <c r="C661" t="str">
        <f>"1400"</f>
        <v>1400</v>
      </c>
      <c r="D661" t="str">
        <f>""</f>
        <v/>
      </c>
      <c r="E661" t="s">
        <v>459</v>
      </c>
      <c r="F661" t="s">
        <v>229</v>
      </c>
      <c r="G661" t="str">
        <f>""</f>
        <v/>
      </c>
      <c r="H661" t="str">
        <f>" 00"</f>
        <v xml:space="preserve"> 00</v>
      </c>
      <c r="I661">
        <v>0.01</v>
      </c>
      <c r="J661">
        <v>9999999.9900000002</v>
      </c>
      <c r="K661" t="s">
        <v>240</v>
      </c>
      <c r="P661" t="s">
        <v>230</v>
      </c>
      <c r="Q661" t="s">
        <v>230</v>
      </c>
      <c r="R661" t="s">
        <v>231</v>
      </c>
    </row>
    <row r="662" spans="1:18" x14ac:dyDescent="0.25">
      <c r="A662" t="str">
        <f>"14004"</f>
        <v>14004</v>
      </c>
      <c r="B662" t="str">
        <f>"03070"</f>
        <v>03070</v>
      </c>
      <c r="C662" t="str">
        <f>"1400"</f>
        <v>1400</v>
      </c>
      <c r="D662" t="str">
        <f>""</f>
        <v/>
      </c>
      <c r="E662" t="s">
        <v>460</v>
      </c>
      <c r="F662" t="s">
        <v>239</v>
      </c>
      <c r="G662" t="str">
        <f>""</f>
        <v/>
      </c>
      <c r="H662" t="str">
        <f>" 00"</f>
        <v xml:space="preserve"> 00</v>
      </c>
      <c r="I662">
        <v>0.01</v>
      </c>
      <c r="J662">
        <v>9999999.9900000002</v>
      </c>
      <c r="K662" t="s">
        <v>240</v>
      </c>
      <c r="P662" t="s">
        <v>230</v>
      </c>
      <c r="Q662" t="s">
        <v>230</v>
      </c>
      <c r="R662" t="s">
        <v>231</v>
      </c>
    </row>
    <row r="663" spans="1:18" x14ac:dyDescent="0.25">
      <c r="A663" t="str">
        <f>"14006"</f>
        <v>14006</v>
      </c>
      <c r="B663" t="str">
        <f>"03050"</f>
        <v>03050</v>
      </c>
      <c r="C663" t="str">
        <f>"1400"</f>
        <v>1400</v>
      </c>
      <c r="D663" t="str">
        <f>""</f>
        <v/>
      </c>
      <c r="E663" t="s">
        <v>461</v>
      </c>
      <c r="F663" t="s">
        <v>229</v>
      </c>
      <c r="G663" t="str">
        <f>""</f>
        <v/>
      </c>
      <c r="H663" t="str">
        <f>" 00"</f>
        <v xml:space="preserve"> 00</v>
      </c>
      <c r="I663">
        <v>0.01</v>
      </c>
      <c r="J663">
        <v>9999999.9900000002</v>
      </c>
      <c r="K663" t="s">
        <v>240</v>
      </c>
      <c r="P663" t="s">
        <v>230</v>
      </c>
      <c r="Q663" t="s">
        <v>230</v>
      </c>
      <c r="R663" t="s">
        <v>231</v>
      </c>
    </row>
    <row r="664" spans="1:18" x14ac:dyDescent="0.25">
      <c r="A664" t="str">
        <f>"14007"</f>
        <v>14007</v>
      </c>
      <c r="B664" t="str">
        <f>"03050"</f>
        <v>03050</v>
      </c>
      <c r="C664" t="str">
        <f>"1400"</f>
        <v>1400</v>
      </c>
      <c r="D664" t="str">
        <f>""</f>
        <v/>
      </c>
      <c r="E664" t="s">
        <v>462</v>
      </c>
      <c r="F664" t="s">
        <v>229</v>
      </c>
      <c r="G664" t="str">
        <f>""</f>
        <v/>
      </c>
      <c r="H664" t="str">
        <f>" 00"</f>
        <v xml:space="preserve"> 00</v>
      </c>
      <c r="I664">
        <v>0.01</v>
      </c>
      <c r="J664">
        <v>9999999.9900000002</v>
      </c>
      <c r="K664" t="s">
        <v>240</v>
      </c>
      <c r="P664" t="s">
        <v>230</v>
      </c>
      <c r="Q664" t="s">
        <v>230</v>
      </c>
      <c r="R664" t="s">
        <v>231</v>
      </c>
    </row>
    <row r="665" spans="1:18" x14ac:dyDescent="0.25">
      <c r="A665" t="str">
        <f>"14008"</f>
        <v>14008</v>
      </c>
      <c r="B665" t="str">
        <f>"03050"</f>
        <v>03050</v>
      </c>
      <c r="C665" t="str">
        <f>"1400"</f>
        <v>1400</v>
      </c>
      <c r="D665" t="str">
        <f>""</f>
        <v/>
      </c>
      <c r="E665" t="s">
        <v>463</v>
      </c>
      <c r="F665" t="s">
        <v>229</v>
      </c>
      <c r="G665" t="str">
        <f>""</f>
        <v/>
      </c>
      <c r="H665" t="str">
        <f>" 00"</f>
        <v xml:space="preserve"> 00</v>
      </c>
      <c r="I665">
        <v>0.01</v>
      </c>
      <c r="J665">
        <v>9999999.9900000002</v>
      </c>
      <c r="K665" t="s">
        <v>240</v>
      </c>
      <c r="P665" t="s">
        <v>230</v>
      </c>
      <c r="Q665" t="s">
        <v>230</v>
      </c>
      <c r="R665" t="s">
        <v>231</v>
      </c>
    </row>
    <row r="666" spans="1:18" x14ac:dyDescent="0.25">
      <c r="A666" t="str">
        <f>"15001"</f>
        <v>15001</v>
      </c>
      <c r="B666" t="str">
        <f>"03769"</f>
        <v>03769</v>
      </c>
      <c r="C666" t="str">
        <f>"1700"</f>
        <v>1700</v>
      </c>
      <c r="D666" t="str">
        <f>""</f>
        <v/>
      </c>
      <c r="E666" t="s">
        <v>464</v>
      </c>
      <c r="F666" t="s">
        <v>465</v>
      </c>
      <c r="G666" t="str">
        <f>""</f>
        <v/>
      </c>
      <c r="H666" t="str">
        <f>" 00"</f>
        <v xml:space="preserve"> 00</v>
      </c>
      <c r="I666">
        <v>0.01</v>
      </c>
      <c r="J666">
        <v>9999999.9900000002</v>
      </c>
      <c r="K666" t="s">
        <v>31</v>
      </c>
      <c r="L666" t="s">
        <v>217</v>
      </c>
      <c r="P666" t="s">
        <v>230</v>
      </c>
      <c r="Q666" t="s">
        <v>230</v>
      </c>
      <c r="R666" t="s">
        <v>31</v>
      </c>
    </row>
    <row r="667" spans="1:18" x14ac:dyDescent="0.25">
      <c r="A667" t="str">
        <f>"15002"</f>
        <v>15002</v>
      </c>
      <c r="B667" t="str">
        <f>"03769"</f>
        <v>03769</v>
      </c>
      <c r="C667" t="str">
        <f>"1400"</f>
        <v>1400</v>
      </c>
      <c r="D667" t="str">
        <f>""</f>
        <v/>
      </c>
      <c r="E667" t="s">
        <v>466</v>
      </c>
      <c r="F667" t="s">
        <v>465</v>
      </c>
      <c r="G667" t="str">
        <f>""</f>
        <v/>
      </c>
      <c r="H667" t="str">
        <f>" 00"</f>
        <v xml:space="preserve"> 00</v>
      </c>
      <c r="I667">
        <v>0.01</v>
      </c>
      <c r="J667">
        <v>9999999.9900000002</v>
      </c>
      <c r="K667" t="s">
        <v>31</v>
      </c>
      <c r="L667" t="s">
        <v>217</v>
      </c>
      <c r="P667" t="s">
        <v>230</v>
      </c>
      <c r="Q667" t="s">
        <v>230</v>
      </c>
      <c r="R667" t="s">
        <v>31</v>
      </c>
    </row>
    <row r="668" spans="1:18" x14ac:dyDescent="0.25">
      <c r="A668" t="str">
        <f>"15003"</f>
        <v>15003</v>
      </c>
      <c r="B668" t="str">
        <f>"03769"</f>
        <v>03769</v>
      </c>
      <c r="C668" t="str">
        <f>"1700"</f>
        <v>1700</v>
      </c>
      <c r="D668" t="str">
        <f>""</f>
        <v/>
      </c>
      <c r="E668" t="s">
        <v>467</v>
      </c>
      <c r="F668" t="s">
        <v>465</v>
      </c>
      <c r="G668" t="str">
        <f>""</f>
        <v/>
      </c>
      <c r="H668" t="str">
        <f>" 00"</f>
        <v xml:space="preserve"> 00</v>
      </c>
      <c r="I668">
        <v>0.01</v>
      </c>
      <c r="J668">
        <v>9999999.9900000002</v>
      </c>
      <c r="K668" t="s">
        <v>31</v>
      </c>
      <c r="L668" t="s">
        <v>217</v>
      </c>
      <c r="P668" t="s">
        <v>230</v>
      </c>
      <c r="Q668" t="s">
        <v>230</v>
      </c>
      <c r="R668" t="s">
        <v>31</v>
      </c>
    </row>
    <row r="669" spans="1:18" x14ac:dyDescent="0.25">
      <c r="A669" t="str">
        <f>"15004"</f>
        <v>15004</v>
      </c>
      <c r="B669" t="str">
        <f>"03769"</f>
        <v>03769</v>
      </c>
      <c r="C669" t="str">
        <f>"1700"</f>
        <v>1700</v>
      </c>
      <c r="D669" t="str">
        <f>""</f>
        <v/>
      </c>
      <c r="E669" t="s">
        <v>468</v>
      </c>
      <c r="F669" t="s">
        <v>465</v>
      </c>
      <c r="G669" t="str">
        <f>""</f>
        <v/>
      </c>
      <c r="H669" t="str">
        <f>" 00"</f>
        <v xml:space="preserve"> 00</v>
      </c>
      <c r="I669">
        <v>0.01</v>
      </c>
      <c r="J669">
        <v>9999999.9900000002</v>
      </c>
      <c r="K669" t="s">
        <v>27</v>
      </c>
      <c r="L669" t="s">
        <v>28</v>
      </c>
      <c r="P669" t="s">
        <v>230</v>
      </c>
      <c r="Q669" t="s">
        <v>230</v>
      </c>
      <c r="R669" t="s">
        <v>28</v>
      </c>
    </row>
    <row r="670" spans="1:18" x14ac:dyDescent="0.25">
      <c r="A670" t="str">
        <f>"15005"</f>
        <v>15005</v>
      </c>
      <c r="B670" t="str">
        <f>"03769"</f>
        <v>03769</v>
      </c>
      <c r="C670" t="str">
        <f>"1300"</f>
        <v>1300</v>
      </c>
      <c r="D670" t="str">
        <f>""</f>
        <v/>
      </c>
      <c r="E670" t="s">
        <v>469</v>
      </c>
      <c r="F670" t="s">
        <v>465</v>
      </c>
      <c r="G670" t="str">
        <f>""</f>
        <v/>
      </c>
      <c r="H670" t="str">
        <f>" 00"</f>
        <v xml:space="preserve"> 00</v>
      </c>
      <c r="I670">
        <v>0.01</v>
      </c>
      <c r="J670">
        <v>9999999.9900000002</v>
      </c>
      <c r="K670" t="s">
        <v>31</v>
      </c>
      <c r="L670" t="s">
        <v>217</v>
      </c>
      <c r="P670" t="s">
        <v>230</v>
      </c>
      <c r="Q670" t="s">
        <v>230</v>
      </c>
      <c r="R670" t="s">
        <v>31</v>
      </c>
    </row>
    <row r="671" spans="1:18" x14ac:dyDescent="0.25">
      <c r="A671" t="str">
        <f>"15009"</f>
        <v>15009</v>
      </c>
      <c r="B671" t="str">
        <f>"03769"</f>
        <v>03769</v>
      </c>
      <c r="C671" t="str">
        <f>"1700"</f>
        <v>1700</v>
      </c>
      <c r="D671" t="str">
        <f>""</f>
        <v/>
      </c>
      <c r="E671" t="s">
        <v>470</v>
      </c>
      <c r="F671" t="s">
        <v>465</v>
      </c>
      <c r="G671" t="str">
        <f>""</f>
        <v/>
      </c>
      <c r="H671" t="str">
        <f>" 00"</f>
        <v xml:space="preserve"> 00</v>
      </c>
      <c r="I671">
        <v>0.01</v>
      </c>
      <c r="J671">
        <v>9999999.9900000002</v>
      </c>
      <c r="K671" t="s">
        <v>31</v>
      </c>
      <c r="L671" t="s">
        <v>217</v>
      </c>
      <c r="M671" t="s">
        <v>383</v>
      </c>
      <c r="P671" t="s">
        <v>230</v>
      </c>
      <c r="Q671" t="s">
        <v>230</v>
      </c>
      <c r="R671" t="s">
        <v>31</v>
      </c>
    </row>
    <row r="672" spans="1:18" x14ac:dyDescent="0.25">
      <c r="A672" t="str">
        <f>"18601"</f>
        <v>18601</v>
      </c>
      <c r="B672" t="str">
        <f>"03100"</f>
        <v>03100</v>
      </c>
      <c r="C672" t="str">
        <f>"1800"</f>
        <v>1800</v>
      </c>
      <c r="D672" t="str">
        <f>""</f>
        <v/>
      </c>
      <c r="E672" t="s">
        <v>654</v>
      </c>
      <c r="F672" t="s">
        <v>655</v>
      </c>
      <c r="G672" t="str">
        <f>""</f>
        <v/>
      </c>
      <c r="H672" t="str">
        <f>" 00"</f>
        <v xml:space="preserve"> 00</v>
      </c>
      <c r="I672">
        <v>0.01</v>
      </c>
      <c r="J672">
        <v>9999999.9900000002</v>
      </c>
      <c r="K672" t="s">
        <v>217</v>
      </c>
      <c r="L672" t="s">
        <v>240</v>
      </c>
      <c r="P672" t="s">
        <v>230</v>
      </c>
      <c r="Q672" t="s">
        <v>230</v>
      </c>
      <c r="R672" t="s">
        <v>231</v>
      </c>
    </row>
    <row r="673" spans="1:18" x14ac:dyDescent="0.25">
      <c r="A673" t="str">
        <f>"18605"</f>
        <v>18605</v>
      </c>
      <c r="B673" t="str">
        <f>"05160"</f>
        <v>05160</v>
      </c>
      <c r="C673" t="str">
        <f>"1800"</f>
        <v>1800</v>
      </c>
      <c r="D673" t="str">
        <f>""</f>
        <v/>
      </c>
      <c r="E673" t="s">
        <v>658</v>
      </c>
      <c r="F673" t="s">
        <v>379</v>
      </c>
      <c r="G673" t="str">
        <f>""</f>
        <v/>
      </c>
      <c r="H673" t="str">
        <f>" 00"</f>
        <v xml:space="preserve"> 00</v>
      </c>
      <c r="I673">
        <v>0.01</v>
      </c>
      <c r="J673">
        <v>9999999.9900000002</v>
      </c>
      <c r="K673" t="s">
        <v>335</v>
      </c>
      <c r="L673" t="s">
        <v>336</v>
      </c>
      <c r="M673" t="s">
        <v>368</v>
      </c>
      <c r="P673" t="s">
        <v>230</v>
      </c>
      <c r="Q673" t="s">
        <v>230</v>
      </c>
      <c r="R673" t="s">
        <v>335</v>
      </c>
    </row>
    <row r="674" spans="1:18" x14ac:dyDescent="0.25">
      <c r="A674" t="str">
        <f>"18611"</f>
        <v>18611</v>
      </c>
      <c r="B674" t="str">
        <f>"03050"</f>
        <v>03050</v>
      </c>
      <c r="C674" t="str">
        <f>"1800"</f>
        <v>1800</v>
      </c>
      <c r="D674" t="str">
        <f>""</f>
        <v/>
      </c>
      <c r="E674" t="s">
        <v>661</v>
      </c>
      <c r="F674" t="s">
        <v>229</v>
      </c>
      <c r="G674" t="str">
        <f>""</f>
        <v/>
      </c>
      <c r="H674" t="str">
        <f>" 00"</f>
        <v xml:space="preserve"> 00</v>
      </c>
      <c r="I674">
        <v>0.01</v>
      </c>
      <c r="J674">
        <v>9999999.9900000002</v>
      </c>
      <c r="K674" t="s">
        <v>240</v>
      </c>
      <c r="P674" t="s">
        <v>230</v>
      </c>
      <c r="Q674" t="s">
        <v>230</v>
      </c>
      <c r="R674" t="s">
        <v>231</v>
      </c>
    </row>
    <row r="675" spans="1:18" x14ac:dyDescent="0.25">
      <c r="A675" t="str">
        <f>"18612"</f>
        <v>18612</v>
      </c>
      <c r="B675" t="str">
        <f>"05160"</f>
        <v>05160</v>
      </c>
      <c r="C675" t="str">
        <f>"1800"</f>
        <v>1800</v>
      </c>
      <c r="D675" t="str">
        <f>""</f>
        <v/>
      </c>
      <c r="E675" t="s">
        <v>662</v>
      </c>
      <c r="F675" t="s">
        <v>379</v>
      </c>
      <c r="G675" t="str">
        <f>""</f>
        <v/>
      </c>
      <c r="H675" t="str">
        <f>" 00"</f>
        <v xml:space="preserve"> 00</v>
      </c>
      <c r="I675">
        <v>0.01</v>
      </c>
      <c r="J675">
        <v>9999999.9900000002</v>
      </c>
      <c r="K675" t="s">
        <v>335</v>
      </c>
      <c r="L675" t="s">
        <v>336</v>
      </c>
      <c r="M675" t="s">
        <v>368</v>
      </c>
      <c r="P675" t="s">
        <v>230</v>
      </c>
      <c r="Q675" t="s">
        <v>230</v>
      </c>
      <c r="R675" t="s">
        <v>335</v>
      </c>
    </row>
    <row r="676" spans="1:18" x14ac:dyDescent="0.25">
      <c r="A676" t="str">
        <f>"20001"</f>
        <v>20001</v>
      </c>
      <c r="B676" t="str">
        <f>"05160"</f>
        <v>05160</v>
      </c>
      <c r="C676" t="str">
        <f>"1800"</f>
        <v>1800</v>
      </c>
      <c r="D676" t="str">
        <f>""</f>
        <v/>
      </c>
      <c r="E676" t="s">
        <v>746</v>
      </c>
      <c r="F676" t="s">
        <v>379</v>
      </c>
      <c r="G676" t="str">
        <f>""</f>
        <v/>
      </c>
      <c r="H676" t="str">
        <f>" 00"</f>
        <v xml:space="preserve"> 00</v>
      </c>
      <c r="I676">
        <v>0.01</v>
      </c>
      <c r="J676">
        <v>9999999.9900000002</v>
      </c>
      <c r="K676" t="s">
        <v>335</v>
      </c>
      <c r="L676" t="s">
        <v>336</v>
      </c>
      <c r="M676" t="s">
        <v>368</v>
      </c>
      <c r="P676" t="s">
        <v>230</v>
      </c>
      <c r="Q676" t="s">
        <v>230</v>
      </c>
      <c r="R676" t="s">
        <v>335</v>
      </c>
    </row>
    <row r="677" spans="1:18" x14ac:dyDescent="0.25">
      <c r="A677" t="str">
        <f>"20125"</f>
        <v>20125</v>
      </c>
      <c r="B677" t="str">
        <f>"05160"</f>
        <v>05160</v>
      </c>
      <c r="C677" t="str">
        <f>"1800"</f>
        <v>1800</v>
      </c>
      <c r="D677" t="str">
        <f>""</f>
        <v/>
      </c>
      <c r="E677" t="s">
        <v>747</v>
      </c>
      <c r="F677" t="s">
        <v>379</v>
      </c>
      <c r="G677" t="str">
        <f>""</f>
        <v/>
      </c>
      <c r="H677" t="str">
        <f>" 00"</f>
        <v xml:space="preserve"> 00</v>
      </c>
      <c r="I677">
        <v>0.01</v>
      </c>
      <c r="J677">
        <v>9999999.9900000002</v>
      </c>
      <c r="K677" t="s">
        <v>335</v>
      </c>
      <c r="L677" t="s">
        <v>336</v>
      </c>
      <c r="P677" t="s">
        <v>230</v>
      </c>
      <c r="Q677" t="s">
        <v>230</v>
      </c>
      <c r="R677" t="s">
        <v>335</v>
      </c>
    </row>
    <row r="678" spans="1:18" x14ac:dyDescent="0.25">
      <c r="A678" t="str">
        <f>"20126"</f>
        <v>20126</v>
      </c>
      <c r="B678" t="str">
        <f>"05160"</f>
        <v>05160</v>
      </c>
      <c r="C678" t="str">
        <f>"1800"</f>
        <v>1800</v>
      </c>
      <c r="D678" t="str">
        <f>""</f>
        <v/>
      </c>
      <c r="E678" t="s">
        <v>748</v>
      </c>
      <c r="F678" t="s">
        <v>379</v>
      </c>
      <c r="G678" t="str">
        <f>""</f>
        <v/>
      </c>
      <c r="H678" t="str">
        <f>" 00"</f>
        <v xml:space="preserve"> 00</v>
      </c>
      <c r="I678">
        <v>0.01</v>
      </c>
      <c r="J678">
        <v>9999999.9900000002</v>
      </c>
      <c r="K678" t="s">
        <v>335</v>
      </c>
      <c r="L678" t="s">
        <v>336</v>
      </c>
      <c r="P678" t="s">
        <v>230</v>
      </c>
      <c r="Q678" t="s">
        <v>230</v>
      </c>
      <c r="R678" t="s">
        <v>335</v>
      </c>
    </row>
    <row r="679" spans="1:18" x14ac:dyDescent="0.25">
      <c r="A679" t="str">
        <f>"20127"</f>
        <v>20127</v>
      </c>
      <c r="B679" t="str">
        <f>"05160"</f>
        <v>05160</v>
      </c>
      <c r="C679" t="str">
        <f>"1800"</f>
        <v>1800</v>
      </c>
      <c r="D679" t="str">
        <f>""</f>
        <v/>
      </c>
      <c r="E679" t="s">
        <v>749</v>
      </c>
      <c r="F679" t="s">
        <v>379</v>
      </c>
      <c r="G679" t="str">
        <f>""</f>
        <v/>
      </c>
      <c r="H679" t="str">
        <f>" 00"</f>
        <v xml:space="preserve"> 00</v>
      </c>
      <c r="I679">
        <v>0.01</v>
      </c>
      <c r="J679">
        <v>9999999.9900000002</v>
      </c>
      <c r="K679" t="s">
        <v>335</v>
      </c>
      <c r="L679" t="s">
        <v>336</v>
      </c>
      <c r="P679" t="s">
        <v>230</v>
      </c>
      <c r="Q679" t="s">
        <v>230</v>
      </c>
      <c r="R679" t="s">
        <v>335</v>
      </c>
    </row>
    <row r="680" spans="1:18" x14ac:dyDescent="0.25">
      <c r="A680" t="str">
        <f>"20201"</f>
        <v>20201</v>
      </c>
      <c r="B680" t="str">
        <f>"05160"</f>
        <v>05160</v>
      </c>
      <c r="C680" t="str">
        <f>"1800"</f>
        <v>1800</v>
      </c>
      <c r="D680" t="str">
        <f>""</f>
        <v/>
      </c>
      <c r="E680" t="s">
        <v>750</v>
      </c>
      <c r="F680" t="s">
        <v>379</v>
      </c>
      <c r="G680" t="str">
        <f>""</f>
        <v/>
      </c>
      <c r="H680" t="str">
        <f>" 00"</f>
        <v xml:space="preserve"> 00</v>
      </c>
      <c r="I680">
        <v>0.01</v>
      </c>
      <c r="J680">
        <v>9999999.9900000002</v>
      </c>
      <c r="K680" t="s">
        <v>335</v>
      </c>
      <c r="L680" t="s">
        <v>336</v>
      </c>
      <c r="M680" t="s">
        <v>368</v>
      </c>
      <c r="P680" t="s">
        <v>230</v>
      </c>
      <c r="Q680" t="s">
        <v>230</v>
      </c>
      <c r="R680" t="s">
        <v>335</v>
      </c>
    </row>
    <row r="681" spans="1:18" x14ac:dyDescent="0.25">
      <c r="A681" t="str">
        <f>"20301"</f>
        <v>20301</v>
      </c>
      <c r="B681" t="str">
        <f>"05160"</f>
        <v>05160</v>
      </c>
      <c r="C681" t="str">
        <f>"1400"</f>
        <v>1400</v>
      </c>
      <c r="D681" t="str">
        <f>""</f>
        <v/>
      </c>
      <c r="E681" t="s">
        <v>751</v>
      </c>
      <c r="F681" t="s">
        <v>379</v>
      </c>
      <c r="G681" t="str">
        <f>""</f>
        <v/>
      </c>
      <c r="H681" t="str">
        <f>" 00"</f>
        <v xml:space="preserve"> 00</v>
      </c>
      <c r="I681">
        <v>0.01</v>
      </c>
      <c r="J681">
        <v>9999999.9900000002</v>
      </c>
      <c r="K681" t="s">
        <v>335</v>
      </c>
      <c r="L681" t="s">
        <v>336</v>
      </c>
      <c r="M681" t="s">
        <v>368</v>
      </c>
      <c r="P681" t="s">
        <v>230</v>
      </c>
      <c r="Q681" t="s">
        <v>230</v>
      </c>
      <c r="R681" t="s">
        <v>335</v>
      </c>
    </row>
    <row r="682" spans="1:18" x14ac:dyDescent="0.25">
      <c r="A682" t="str">
        <f>"20302"</f>
        <v>20302</v>
      </c>
      <c r="B682" t="str">
        <f>"05140"</f>
        <v>05140</v>
      </c>
      <c r="C682" t="str">
        <f>"1700"</f>
        <v>1700</v>
      </c>
      <c r="D682" t="str">
        <f>"20302"</f>
        <v>20302</v>
      </c>
      <c r="E682" t="s">
        <v>752</v>
      </c>
      <c r="F682" t="s">
        <v>373</v>
      </c>
      <c r="G682" t="str">
        <f>""</f>
        <v/>
      </c>
      <c r="H682" t="str">
        <f>" 00"</f>
        <v xml:space="preserve"> 00</v>
      </c>
      <c r="I682">
        <v>0.01</v>
      </c>
      <c r="J682">
        <v>9999999.9900000002</v>
      </c>
      <c r="K682" t="s">
        <v>27</v>
      </c>
      <c r="L682" t="s">
        <v>611</v>
      </c>
      <c r="M682" t="s">
        <v>28</v>
      </c>
      <c r="P682" t="s">
        <v>230</v>
      </c>
      <c r="Q682" t="s">
        <v>230</v>
      </c>
      <c r="R682" t="s">
        <v>374</v>
      </c>
    </row>
    <row r="683" spans="1:18" x14ac:dyDescent="0.25">
      <c r="A683" t="str">
        <f>"20303"</f>
        <v>20303</v>
      </c>
      <c r="B683" t="str">
        <f>"05160"</f>
        <v>05160</v>
      </c>
      <c r="C683" t="str">
        <f>"1600"</f>
        <v>1600</v>
      </c>
      <c r="D683" t="str">
        <f>""</f>
        <v/>
      </c>
      <c r="E683" t="s">
        <v>753</v>
      </c>
      <c r="F683" t="s">
        <v>379</v>
      </c>
      <c r="G683" t="str">
        <f>""</f>
        <v/>
      </c>
      <c r="H683" t="str">
        <f>" 00"</f>
        <v xml:space="preserve"> 00</v>
      </c>
      <c r="I683">
        <v>0.01</v>
      </c>
      <c r="J683">
        <v>9999999.9900000002</v>
      </c>
      <c r="K683" t="s">
        <v>335</v>
      </c>
      <c r="L683" t="s">
        <v>336</v>
      </c>
      <c r="M683" t="s">
        <v>368</v>
      </c>
      <c r="P683" t="s">
        <v>230</v>
      </c>
      <c r="Q683" t="s">
        <v>230</v>
      </c>
      <c r="R683" t="s">
        <v>335</v>
      </c>
    </row>
    <row r="684" spans="1:18" x14ac:dyDescent="0.25">
      <c r="A684" t="str">
        <f>"20304"</f>
        <v>20304</v>
      </c>
      <c r="B684" t="str">
        <f>"05160"</f>
        <v>05160</v>
      </c>
      <c r="C684" t="str">
        <f>"1600"</f>
        <v>1600</v>
      </c>
      <c r="D684" t="str">
        <f>""</f>
        <v/>
      </c>
      <c r="E684" t="s">
        <v>754</v>
      </c>
      <c r="F684" t="s">
        <v>379</v>
      </c>
      <c r="G684" t="str">
        <f>""</f>
        <v/>
      </c>
      <c r="H684" t="str">
        <f>" 00"</f>
        <v xml:space="preserve"> 00</v>
      </c>
      <c r="I684">
        <v>0.01</v>
      </c>
      <c r="J684">
        <v>9999999.9900000002</v>
      </c>
      <c r="K684" t="s">
        <v>335</v>
      </c>
      <c r="L684" t="s">
        <v>336</v>
      </c>
      <c r="M684" t="s">
        <v>368</v>
      </c>
      <c r="P684" t="s">
        <v>230</v>
      </c>
      <c r="Q684" t="s">
        <v>230</v>
      </c>
      <c r="R684" t="s">
        <v>335</v>
      </c>
    </row>
    <row r="685" spans="1:18" x14ac:dyDescent="0.25">
      <c r="A685" t="str">
        <f>"23001"</f>
        <v>23001</v>
      </c>
      <c r="B685" t="str">
        <f>"05160"</f>
        <v>05160</v>
      </c>
      <c r="C685" t="str">
        <f>"1800"</f>
        <v>1800</v>
      </c>
      <c r="D685" t="str">
        <f>""</f>
        <v/>
      </c>
      <c r="E685" t="s">
        <v>784</v>
      </c>
      <c r="F685" t="s">
        <v>379</v>
      </c>
      <c r="G685" t="str">
        <f>""</f>
        <v/>
      </c>
      <c r="H685" t="str">
        <f>" 00"</f>
        <v xml:space="preserve"> 00</v>
      </c>
      <c r="I685">
        <v>0.01</v>
      </c>
      <c r="J685">
        <v>9999999.9900000002</v>
      </c>
      <c r="K685" t="s">
        <v>335</v>
      </c>
      <c r="L685" t="s">
        <v>336</v>
      </c>
      <c r="M685" t="s">
        <v>368</v>
      </c>
      <c r="P685" t="s">
        <v>230</v>
      </c>
      <c r="Q685" t="s">
        <v>230</v>
      </c>
      <c r="R685" t="s">
        <v>335</v>
      </c>
    </row>
    <row r="686" spans="1:18" x14ac:dyDescent="0.25">
      <c r="A686" t="str">
        <f>"23006"</f>
        <v>23006</v>
      </c>
      <c r="B686" t="str">
        <f>"05160"</f>
        <v>05160</v>
      </c>
      <c r="C686" t="str">
        <f>"1800"</f>
        <v>1800</v>
      </c>
      <c r="D686" t="str">
        <f>""</f>
        <v/>
      </c>
      <c r="E686" t="s">
        <v>785</v>
      </c>
      <c r="F686" t="s">
        <v>379</v>
      </c>
      <c r="G686" t="str">
        <f>""</f>
        <v/>
      </c>
      <c r="H686" t="str">
        <f>" 00"</f>
        <v xml:space="preserve"> 00</v>
      </c>
      <c r="I686">
        <v>0.01</v>
      </c>
      <c r="J686">
        <v>9999999.9900000002</v>
      </c>
      <c r="K686" t="s">
        <v>335</v>
      </c>
      <c r="L686" t="s">
        <v>336</v>
      </c>
      <c r="M686" t="s">
        <v>368</v>
      </c>
      <c r="P686" t="s">
        <v>230</v>
      </c>
      <c r="Q686" t="s">
        <v>230</v>
      </c>
      <c r="R686" t="s">
        <v>335</v>
      </c>
    </row>
    <row r="687" spans="1:18" x14ac:dyDescent="0.25">
      <c r="A687" t="str">
        <f>"23007"</f>
        <v>23007</v>
      </c>
      <c r="B687" t="str">
        <f>"05160"</f>
        <v>05160</v>
      </c>
      <c r="C687" t="str">
        <f>"1800"</f>
        <v>1800</v>
      </c>
      <c r="D687" t="str">
        <f>""</f>
        <v/>
      </c>
      <c r="E687" t="s">
        <v>786</v>
      </c>
      <c r="F687" t="s">
        <v>379</v>
      </c>
      <c r="G687" t="str">
        <f>""</f>
        <v/>
      </c>
      <c r="H687" t="str">
        <f>" 00"</f>
        <v xml:space="preserve"> 00</v>
      </c>
      <c r="I687">
        <v>0.01</v>
      </c>
      <c r="J687">
        <v>9999999.9900000002</v>
      </c>
      <c r="K687" t="s">
        <v>335</v>
      </c>
      <c r="L687" t="s">
        <v>336</v>
      </c>
      <c r="M687" t="s">
        <v>368</v>
      </c>
      <c r="P687" t="s">
        <v>230</v>
      </c>
      <c r="Q687" t="s">
        <v>230</v>
      </c>
      <c r="R687" t="s">
        <v>335</v>
      </c>
    </row>
    <row r="688" spans="1:18" x14ac:dyDescent="0.25">
      <c r="A688" t="str">
        <f>"23008"</f>
        <v>23008</v>
      </c>
      <c r="B688" t="str">
        <f>"05160"</f>
        <v>05160</v>
      </c>
      <c r="C688" t="str">
        <f>"1800"</f>
        <v>1800</v>
      </c>
      <c r="D688" t="str">
        <f>""</f>
        <v/>
      </c>
      <c r="E688" t="s">
        <v>787</v>
      </c>
      <c r="F688" t="s">
        <v>379</v>
      </c>
      <c r="G688" t="str">
        <f>""</f>
        <v/>
      </c>
      <c r="H688" t="str">
        <f>" 00"</f>
        <v xml:space="preserve"> 00</v>
      </c>
      <c r="I688">
        <v>0.01</v>
      </c>
      <c r="J688">
        <v>9999999.9900000002</v>
      </c>
      <c r="K688" t="s">
        <v>335</v>
      </c>
      <c r="L688" t="s">
        <v>336</v>
      </c>
      <c r="M688" t="s">
        <v>368</v>
      </c>
      <c r="P688" t="s">
        <v>230</v>
      </c>
      <c r="Q688" t="s">
        <v>230</v>
      </c>
      <c r="R688" t="s">
        <v>335</v>
      </c>
    </row>
    <row r="689" spans="1:18" x14ac:dyDescent="0.25">
      <c r="A689" t="str">
        <f>"23012"</f>
        <v>23012</v>
      </c>
      <c r="B689" t="str">
        <f>"05160"</f>
        <v>05160</v>
      </c>
      <c r="C689" t="str">
        <f>"1800"</f>
        <v>1800</v>
      </c>
      <c r="D689" t="str">
        <f>""</f>
        <v/>
      </c>
      <c r="E689" t="s">
        <v>788</v>
      </c>
      <c r="F689" t="s">
        <v>379</v>
      </c>
      <c r="G689" t="str">
        <f>""</f>
        <v/>
      </c>
      <c r="H689" t="str">
        <f>" 00"</f>
        <v xml:space="preserve"> 00</v>
      </c>
      <c r="I689">
        <v>0.01</v>
      </c>
      <c r="J689">
        <v>9999999.9900000002</v>
      </c>
      <c r="K689" t="s">
        <v>335</v>
      </c>
      <c r="L689" t="s">
        <v>336</v>
      </c>
      <c r="M689" t="s">
        <v>368</v>
      </c>
      <c r="P689" t="s">
        <v>230</v>
      </c>
      <c r="Q689" t="s">
        <v>230</v>
      </c>
      <c r="R689" t="s">
        <v>335</v>
      </c>
    </row>
    <row r="690" spans="1:18" x14ac:dyDescent="0.25">
      <c r="A690" t="str">
        <f>"23017"</f>
        <v>23017</v>
      </c>
      <c r="B690" t="str">
        <f>"05160"</f>
        <v>05160</v>
      </c>
      <c r="C690" t="str">
        <f>"1800"</f>
        <v>1800</v>
      </c>
      <c r="D690" t="str">
        <f>""</f>
        <v/>
      </c>
      <c r="E690" t="s">
        <v>789</v>
      </c>
      <c r="F690" t="s">
        <v>379</v>
      </c>
      <c r="G690" t="str">
        <f>""</f>
        <v/>
      </c>
      <c r="H690" t="str">
        <f>" 00"</f>
        <v xml:space="preserve"> 00</v>
      </c>
      <c r="I690">
        <v>0.01</v>
      </c>
      <c r="J690">
        <v>9999999.9900000002</v>
      </c>
      <c r="K690" t="s">
        <v>335</v>
      </c>
      <c r="L690" t="s">
        <v>336</v>
      </c>
      <c r="M690" t="s">
        <v>368</v>
      </c>
      <c r="P690" t="s">
        <v>230</v>
      </c>
      <c r="Q690" t="s">
        <v>230</v>
      </c>
      <c r="R690" t="s">
        <v>335</v>
      </c>
    </row>
    <row r="691" spans="1:18" x14ac:dyDescent="0.25">
      <c r="A691" t="str">
        <f>"23021"</f>
        <v>23021</v>
      </c>
      <c r="B691" t="str">
        <f>"05160"</f>
        <v>05160</v>
      </c>
      <c r="C691" t="str">
        <f>"1800"</f>
        <v>1800</v>
      </c>
      <c r="D691" t="str">
        <f>""</f>
        <v/>
      </c>
      <c r="E691" t="s">
        <v>790</v>
      </c>
      <c r="F691" t="s">
        <v>379</v>
      </c>
      <c r="G691" t="str">
        <f>""</f>
        <v/>
      </c>
      <c r="H691" t="str">
        <f>" 00"</f>
        <v xml:space="preserve"> 00</v>
      </c>
      <c r="I691">
        <v>0.01</v>
      </c>
      <c r="J691">
        <v>9999999.9900000002</v>
      </c>
      <c r="K691" t="s">
        <v>335</v>
      </c>
      <c r="L691" t="s">
        <v>336</v>
      </c>
      <c r="M691" t="s">
        <v>368</v>
      </c>
      <c r="P691" t="s">
        <v>230</v>
      </c>
      <c r="Q691" t="s">
        <v>230</v>
      </c>
      <c r="R691" t="s">
        <v>335</v>
      </c>
    </row>
    <row r="692" spans="1:18" x14ac:dyDescent="0.25">
      <c r="A692" t="str">
        <f>"23022"</f>
        <v>23022</v>
      </c>
      <c r="B692" t="str">
        <f>"05160"</f>
        <v>05160</v>
      </c>
      <c r="C692" t="str">
        <f>"1800"</f>
        <v>1800</v>
      </c>
      <c r="D692" t="str">
        <f>""</f>
        <v/>
      </c>
      <c r="E692" t="s">
        <v>791</v>
      </c>
      <c r="F692" t="s">
        <v>379</v>
      </c>
      <c r="G692" t="str">
        <f>""</f>
        <v/>
      </c>
      <c r="H692" t="str">
        <f>" 00"</f>
        <v xml:space="preserve"> 00</v>
      </c>
      <c r="I692">
        <v>0.01</v>
      </c>
      <c r="J692">
        <v>9999999.9900000002</v>
      </c>
      <c r="K692" t="s">
        <v>335</v>
      </c>
      <c r="L692" t="s">
        <v>336</v>
      </c>
      <c r="M692" t="s">
        <v>368</v>
      </c>
      <c r="P692" t="s">
        <v>230</v>
      </c>
      <c r="Q692" t="s">
        <v>230</v>
      </c>
      <c r="R692" t="s">
        <v>335</v>
      </c>
    </row>
    <row r="693" spans="1:18" x14ac:dyDescent="0.25">
      <c r="A693" t="str">
        <f>"23023"</f>
        <v>23023</v>
      </c>
      <c r="B693" t="str">
        <f>"05160"</f>
        <v>05160</v>
      </c>
      <c r="C693" t="str">
        <f>"1800"</f>
        <v>1800</v>
      </c>
      <c r="D693" t="str">
        <f>""</f>
        <v/>
      </c>
      <c r="E693" t="s">
        <v>792</v>
      </c>
      <c r="F693" t="s">
        <v>379</v>
      </c>
      <c r="G693" t="str">
        <f>""</f>
        <v/>
      </c>
      <c r="H693" t="str">
        <f>" 00"</f>
        <v xml:space="preserve"> 00</v>
      </c>
      <c r="I693">
        <v>0.01</v>
      </c>
      <c r="J693">
        <v>9999999.9900000002</v>
      </c>
      <c r="K693" t="s">
        <v>335</v>
      </c>
      <c r="L693" t="s">
        <v>336</v>
      </c>
      <c r="M693" t="s">
        <v>368</v>
      </c>
      <c r="P693" t="s">
        <v>230</v>
      </c>
      <c r="Q693" t="s">
        <v>230</v>
      </c>
      <c r="R693" t="s">
        <v>335</v>
      </c>
    </row>
    <row r="694" spans="1:18" x14ac:dyDescent="0.25">
      <c r="A694" t="str">
        <f>"23025"</f>
        <v>23025</v>
      </c>
      <c r="B694" t="str">
        <f>"05160"</f>
        <v>05160</v>
      </c>
      <c r="C694" t="str">
        <f>"1800"</f>
        <v>1800</v>
      </c>
      <c r="D694" t="str">
        <f>""</f>
        <v/>
      </c>
      <c r="E694" t="s">
        <v>793</v>
      </c>
      <c r="F694" t="s">
        <v>379</v>
      </c>
      <c r="G694" t="str">
        <f>""</f>
        <v/>
      </c>
      <c r="H694" t="str">
        <f>" 00"</f>
        <v xml:space="preserve"> 00</v>
      </c>
      <c r="I694">
        <v>0.01</v>
      </c>
      <c r="J694">
        <v>9999999.9900000002</v>
      </c>
      <c r="K694" t="s">
        <v>335</v>
      </c>
      <c r="L694" t="s">
        <v>336</v>
      </c>
      <c r="M694" t="s">
        <v>368</v>
      </c>
      <c r="P694" t="s">
        <v>230</v>
      </c>
      <c r="Q694" t="s">
        <v>230</v>
      </c>
      <c r="R694" t="s">
        <v>335</v>
      </c>
    </row>
    <row r="695" spans="1:18" x14ac:dyDescent="0.25">
      <c r="A695" t="str">
        <f>"31110"</f>
        <v>31110</v>
      </c>
      <c r="B695" t="str">
        <f>"02000"</f>
        <v>02000</v>
      </c>
      <c r="C695" t="str">
        <f>"1930"</f>
        <v>1930</v>
      </c>
      <c r="D695" t="str">
        <f>"31110"</f>
        <v>31110</v>
      </c>
      <c r="E695" t="s">
        <v>867</v>
      </c>
      <c r="F695" t="s">
        <v>187</v>
      </c>
      <c r="G695" t="str">
        <f>""</f>
        <v/>
      </c>
      <c r="H695" t="str">
        <f>" 00"</f>
        <v xml:space="preserve"> 00</v>
      </c>
      <c r="I695">
        <v>0.01</v>
      </c>
      <c r="J695">
        <v>9999999.9900000002</v>
      </c>
      <c r="K695" t="s">
        <v>188</v>
      </c>
      <c r="L695" t="s">
        <v>208</v>
      </c>
      <c r="P695" t="s">
        <v>230</v>
      </c>
      <c r="Q695" t="s">
        <v>230</v>
      </c>
      <c r="R695" t="s">
        <v>190</v>
      </c>
    </row>
    <row r="696" spans="1:18" x14ac:dyDescent="0.25">
      <c r="A696" t="str">
        <f>"32005"</f>
        <v>32005</v>
      </c>
      <c r="B696" t="str">
        <f>"03100"</f>
        <v>03100</v>
      </c>
      <c r="C696" t="str">
        <f>"1930"</f>
        <v>1930</v>
      </c>
      <c r="D696" t="str">
        <f>"03100"</f>
        <v>03100</v>
      </c>
      <c r="E696" t="s">
        <v>869</v>
      </c>
      <c r="F696" t="s">
        <v>655</v>
      </c>
      <c r="G696" t="str">
        <f>""</f>
        <v/>
      </c>
      <c r="H696" t="str">
        <f>" 00"</f>
        <v xml:space="preserve"> 00</v>
      </c>
      <c r="I696">
        <v>0.01</v>
      </c>
      <c r="J696">
        <v>9999999.9900000002</v>
      </c>
      <c r="K696" t="s">
        <v>240</v>
      </c>
      <c r="L696" t="s">
        <v>870</v>
      </c>
      <c r="P696" t="s">
        <v>230</v>
      </c>
      <c r="Q696" t="s">
        <v>230</v>
      </c>
      <c r="R696" t="s">
        <v>230</v>
      </c>
    </row>
    <row r="697" spans="1:18" x14ac:dyDescent="0.25">
      <c r="A697" t="str">
        <f>"42001"</f>
        <v>42001</v>
      </c>
      <c r="B697" t="str">
        <f>"05160"</f>
        <v>05160</v>
      </c>
      <c r="C697" t="str">
        <f>"1400"</f>
        <v>1400</v>
      </c>
      <c r="D697" t="str">
        <f>""</f>
        <v/>
      </c>
      <c r="E697" t="s">
        <v>896</v>
      </c>
      <c r="F697" t="s">
        <v>379</v>
      </c>
      <c r="G697" t="str">
        <f>""</f>
        <v/>
      </c>
      <c r="H697" t="str">
        <f>" 00"</f>
        <v xml:space="preserve"> 00</v>
      </c>
      <c r="I697">
        <v>0.01</v>
      </c>
      <c r="J697">
        <v>9999999.9900000002</v>
      </c>
      <c r="K697" t="s">
        <v>335</v>
      </c>
      <c r="L697" t="s">
        <v>336</v>
      </c>
      <c r="M697" t="s">
        <v>368</v>
      </c>
      <c r="P697" t="s">
        <v>230</v>
      </c>
      <c r="Q697" t="s">
        <v>230</v>
      </c>
      <c r="R697" t="s">
        <v>335</v>
      </c>
    </row>
    <row r="698" spans="1:18" x14ac:dyDescent="0.25">
      <c r="A698" t="str">
        <f>"42002"</f>
        <v>42002</v>
      </c>
      <c r="B698" t="str">
        <f>"05160"</f>
        <v>05160</v>
      </c>
      <c r="C698" t="str">
        <f>"1400"</f>
        <v>1400</v>
      </c>
      <c r="D698" t="str">
        <f>""</f>
        <v/>
      </c>
      <c r="E698" t="s">
        <v>897</v>
      </c>
      <c r="F698" t="s">
        <v>379</v>
      </c>
      <c r="G698" t="str">
        <f>""</f>
        <v/>
      </c>
      <c r="H698" t="str">
        <f>" 00"</f>
        <v xml:space="preserve"> 00</v>
      </c>
      <c r="I698">
        <v>0.01</v>
      </c>
      <c r="J698">
        <v>9999999.9900000002</v>
      </c>
      <c r="K698" t="s">
        <v>335</v>
      </c>
      <c r="L698" t="s">
        <v>336</v>
      </c>
      <c r="M698" t="s">
        <v>368</v>
      </c>
      <c r="P698" t="s">
        <v>230</v>
      </c>
      <c r="Q698" t="s">
        <v>230</v>
      </c>
      <c r="R698" t="s">
        <v>335</v>
      </c>
    </row>
    <row r="699" spans="1:18" x14ac:dyDescent="0.25">
      <c r="A699" t="str">
        <f>"42101"</f>
        <v>42101</v>
      </c>
      <c r="B699" t="str">
        <f>"05160"</f>
        <v>05160</v>
      </c>
      <c r="C699" t="str">
        <f>"1400"</f>
        <v>1400</v>
      </c>
      <c r="D699" t="str">
        <f>""</f>
        <v/>
      </c>
      <c r="E699" t="s">
        <v>898</v>
      </c>
      <c r="F699" t="s">
        <v>379</v>
      </c>
      <c r="G699" t="str">
        <f>""</f>
        <v/>
      </c>
      <c r="H699" t="str">
        <f>" 00"</f>
        <v xml:space="preserve"> 00</v>
      </c>
      <c r="I699">
        <v>0.01</v>
      </c>
      <c r="J699">
        <v>9999999.9900000002</v>
      </c>
      <c r="K699" t="s">
        <v>335</v>
      </c>
      <c r="L699" t="s">
        <v>336</v>
      </c>
      <c r="M699" t="s">
        <v>368</v>
      </c>
      <c r="P699" t="s">
        <v>230</v>
      </c>
      <c r="Q699" t="s">
        <v>230</v>
      </c>
      <c r="R699" t="s">
        <v>335</v>
      </c>
    </row>
    <row r="700" spans="1:18" x14ac:dyDescent="0.25">
      <c r="A700" t="str">
        <f>"42103"</f>
        <v>42103</v>
      </c>
      <c r="B700" t="str">
        <f>"05160"</f>
        <v>05160</v>
      </c>
      <c r="C700" t="str">
        <f>"1400"</f>
        <v>1400</v>
      </c>
      <c r="D700" t="str">
        <f>""</f>
        <v/>
      </c>
      <c r="E700" t="s">
        <v>899</v>
      </c>
      <c r="F700" t="s">
        <v>379</v>
      </c>
      <c r="G700" t="str">
        <f>""</f>
        <v/>
      </c>
      <c r="H700" t="str">
        <f>" 00"</f>
        <v xml:space="preserve"> 00</v>
      </c>
      <c r="I700">
        <v>0.01</v>
      </c>
      <c r="J700">
        <v>9999999.9900000002</v>
      </c>
      <c r="K700" t="s">
        <v>335</v>
      </c>
      <c r="L700" t="s">
        <v>336</v>
      </c>
      <c r="M700" t="s">
        <v>368</v>
      </c>
      <c r="P700" t="s">
        <v>230</v>
      </c>
      <c r="Q700" t="s">
        <v>230</v>
      </c>
      <c r="R700" t="s">
        <v>335</v>
      </c>
    </row>
    <row r="701" spans="1:18" x14ac:dyDescent="0.25">
      <c r="A701" t="str">
        <f>"42901"</f>
        <v>42901</v>
      </c>
      <c r="B701" t="str">
        <f>"05160"</f>
        <v>05160</v>
      </c>
      <c r="C701" t="str">
        <f>"1400"</f>
        <v>1400</v>
      </c>
      <c r="D701" t="str">
        <f>""</f>
        <v/>
      </c>
      <c r="E701" t="s">
        <v>900</v>
      </c>
      <c r="F701" t="s">
        <v>379</v>
      </c>
      <c r="G701" t="str">
        <f>""</f>
        <v/>
      </c>
      <c r="H701" t="str">
        <f>" 00"</f>
        <v xml:space="preserve"> 00</v>
      </c>
      <c r="I701">
        <v>0.01</v>
      </c>
      <c r="J701">
        <v>9999999.9900000002</v>
      </c>
      <c r="K701" t="s">
        <v>335</v>
      </c>
      <c r="L701" t="s">
        <v>336</v>
      </c>
      <c r="M701" t="s">
        <v>368</v>
      </c>
      <c r="P701" t="s">
        <v>230</v>
      </c>
      <c r="Q701" t="s">
        <v>230</v>
      </c>
      <c r="R701" t="s">
        <v>335</v>
      </c>
    </row>
    <row r="702" spans="1:18" x14ac:dyDescent="0.25">
      <c r="A702" t="str">
        <f>"83001"</f>
        <v>83001</v>
      </c>
      <c r="B702" t="str">
        <f>"07010"</f>
        <v>07010</v>
      </c>
      <c r="C702" t="str">
        <f>"1800"</f>
        <v>1800</v>
      </c>
      <c r="D702" t="str">
        <f>""</f>
        <v/>
      </c>
      <c r="E702" t="s">
        <v>463</v>
      </c>
      <c r="F702" t="s">
        <v>901</v>
      </c>
      <c r="G702" t="str">
        <f>""</f>
        <v/>
      </c>
      <c r="H702" t="str">
        <f>" 00"</f>
        <v xml:space="preserve"> 00</v>
      </c>
      <c r="I702">
        <v>0.01</v>
      </c>
      <c r="J702">
        <v>9999999.9900000002</v>
      </c>
      <c r="K702" t="s">
        <v>240</v>
      </c>
      <c r="P702" t="s">
        <v>230</v>
      </c>
      <c r="Q702" t="s">
        <v>230</v>
      </c>
      <c r="R702" t="s">
        <v>231</v>
      </c>
    </row>
    <row r="703" spans="1:18" x14ac:dyDescent="0.25">
      <c r="A703" t="str">
        <f>"83034"</f>
        <v>83034</v>
      </c>
      <c r="B703" t="str">
        <f>"07010"</f>
        <v>07010</v>
      </c>
      <c r="C703" t="str">
        <f>"1800"</f>
        <v>1800</v>
      </c>
      <c r="D703" t="str">
        <f>""</f>
        <v/>
      </c>
      <c r="E703" t="s">
        <v>902</v>
      </c>
      <c r="F703" t="s">
        <v>901</v>
      </c>
      <c r="G703" t="str">
        <f>""</f>
        <v/>
      </c>
      <c r="H703" t="str">
        <f>" 00"</f>
        <v xml:space="preserve"> 00</v>
      </c>
      <c r="I703">
        <v>0.01</v>
      </c>
      <c r="J703">
        <v>9999999.9900000002</v>
      </c>
      <c r="K703" t="s">
        <v>240</v>
      </c>
      <c r="P703" t="s">
        <v>230</v>
      </c>
      <c r="Q703" t="s">
        <v>230</v>
      </c>
      <c r="R703" t="s">
        <v>231</v>
      </c>
    </row>
    <row r="704" spans="1:18" x14ac:dyDescent="0.25">
      <c r="A704" t="str">
        <f>"83999"</f>
        <v>83999</v>
      </c>
      <c r="B704" t="str">
        <f>"07010"</f>
        <v>07010</v>
      </c>
      <c r="C704" t="str">
        <f>"1800"</f>
        <v>1800</v>
      </c>
      <c r="D704" t="str">
        <f>""</f>
        <v/>
      </c>
      <c r="E704" t="s">
        <v>461</v>
      </c>
      <c r="F704" t="s">
        <v>901</v>
      </c>
      <c r="G704" t="str">
        <f>""</f>
        <v/>
      </c>
      <c r="H704" t="str">
        <f>" 00"</f>
        <v xml:space="preserve"> 00</v>
      </c>
      <c r="I704">
        <v>0.01</v>
      </c>
      <c r="J704">
        <v>9999999.9900000002</v>
      </c>
      <c r="K704" t="s">
        <v>240</v>
      </c>
      <c r="P704" t="s">
        <v>230</v>
      </c>
      <c r="Q704" t="s">
        <v>230</v>
      </c>
      <c r="R704" t="s">
        <v>231</v>
      </c>
    </row>
    <row r="705" spans="1:18" x14ac:dyDescent="0.25">
      <c r="A705" t="str">
        <f>"40002"</f>
        <v>40002</v>
      </c>
      <c r="B705" t="str">
        <f>"03050"</f>
        <v>03050</v>
      </c>
      <c r="C705" t="str">
        <f>"1400"</f>
        <v>1400</v>
      </c>
      <c r="D705" t="str">
        <f>""</f>
        <v/>
      </c>
      <c r="E705" t="s">
        <v>895</v>
      </c>
      <c r="F705" t="s">
        <v>229</v>
      </c>
      <c r="G705" t="str">
        <f>""</f>
        <v/>
      </c>
      <c r="H705" t="str">
        <f>" 00"</f>
        <v xml:space="preserve"> 00</v>
      </c>
      <c r="I705">
        <v>0.01</v>
      </c>
      <c r="J705">
        <v>9999999.9900000002</v>
      </c>
      <c r="K705" t="s">
        <v>217</v>
      </c>
      <c r="P705" t="s">
        <v>241</v>
      </c>
      <c r="Q705" t="s">
        <v>241</v>
      </c>
      <c r="R705" t="s">
        <v>241</v>
      </c>
    </row>
    <row r="706" spans="1:18" x14ac:dyDescent="0.25">
      <c r="A706" t="str">
        <f>"10001"</f>
        <v>10001</v>
      </c>
      <c r="B706" t="str">
        <f>"03092"</f>
        <v>03092</v>
      </c>
      <c r="C706" t="str">
        <f>"1500"</f>
        <v>1500</v>
      </c>
      <c r="D706" t="str">
        <f>"03092"</f>
        <v>03092</v>
      </c>
      <c r="E706" t="s">
        <v>20</v>
      </c>
      <c r="F706" t="s">
        <v>247</v>
      </c>
      <c r="G706" t="str">
        <f>""</f>
        <v/>
      </c>
      <c r="H706" t="str">
        <f>" 00"</f>
        <v xml:space="preserve"> 00</v>
      </c>
      <c r="I706">
        <v>0.01</v>
      </c>
      <c r="J706">
        <v>9999999.9900000002</v>
      </c>
      <c r="K706" t="s">
        <v>248</v>
      </c>
      <c r="L706" t="s">
        <v>249</v>
      </c>
      <c r="P706" t="s">
        <v>250</v>
      </c>
      <c r="Q706" t="s">
        <v>250</v>
      </c>
      <c r="R706" t="s">
        <v>251</v>
      </c>
    </row>
    <row r="707" spans="1:18" x14ac:dyDescent="0.25">
      <c r="A707" t="str">
        <f>"10001"</f>
        <v>10001</v>
      </c>
      <c r="B707" t="str">
        <f>"03140"</f>
        <v>03140</v>
      </c>
      <c r="C707" t="str">
        <f>"1500"</f>
        <v>1500</v>
      </c>
      <c r="D707" t="str">
        <f>"03140A"</f>
        <v>03140A</v>
      </c>
      <c r="E707" t="s">
        <v>20</v>
      </c>
      <c r="F707" t="s">
        <v>259</v>
      </c>
      <c r="G707" t="str">
        <f>""</f>
        <v/>
      </c>
      <c r="H707" t="str">
        <f>" 00"</f>
        <v xml:space="preserve"> 00</v>
      </c>
      <c r="I707">
        <v>0.01</v>
      </c>
      <c r="J707">
        <v>9999999.9900000002</v>
      </c>
      <c r="K707" t="s">
        <v>248</v>
      </c>
      <c r="L707" t="s">
        <v>249</v>
      </c>
      <c r="P707" t="s">
        <v>250</v>
      </c>
      <c r="Q707" t="s">
        <v>250</v>
      </c>
      <c r="R707" t="s">
        <v>251</v>
      </c>
    </row>
    <row r="708" spans="1:18" x14ac:dyDescent="0.25">
      <c r="A708" t="str">
        <f>"10001"</f>
        <v>10001</v>
      </c>
      <c r="B708" t="str">
        <f>"03141"</f>
        <v>03141</v>
      </c>
      <c r="C708" t="str">
        <f>"1500"</f>
        <v>1500</v>
      </c>
      <c r="D708" t="str">
        <f>"03141"</f>
        <v>03141</v>
      </c>
      <c r="E708" t="s">
        <v>20</v>
      </c>
      <c r="F708" t="s">
        <v>260</v>
      </c>
      <c r="G708" t="str">
        <f>""</f>
        <v/>
      </c>
      <c r="H708" t="str">
        <f>" 00"</f>
        <v xml:space="preserve"> 00</v>
      </c>
      <c r="I708">
        <v>0.01</v>
      </c>
      <c r="J708">
        <v>9999999.9900000002</v>
      </c>
      <c r="K708" t="s">
        <v>248</v>
      </c>
      <c r="L708" t="s">
        <v>249</v>
      </c>
      <c r="P708" t="s">
        <v>250</v>
      </c>
      <c r="Q708" t="s">
        <v>250</v>
      </c>
      <c r="R708" t="s">
        <v>248</v>
      </c>
    </row>
    <row r="709" spans="1:18" x14ac:dyDescent="0.25">
      <c r="A709" t="str">
        <f>"10001"</f>
        <v>10001</v>
      </c>
      <c r="B709" t="str">
        <f>"03142"</f>
        <v>03142</v>
      </c>
      <c r="C709" t="str">
        <f>"1500"</f>
        <v>1500</v>
      </c>
      <c r="D709" t="str">
        <f>"03142"</f>
        <v>03142</v>
      </c>
      <c r="E709" t="s">
        <v>20</v>
      </c>
      <c r="F709" t="s">
        <v>261</v>
      </c>
      <c r="G709" t="str">
        <f>""</f>
        <v/>
      </c>
      <c r="H709" t="str">
        <f>" 00"</f>
        <v xml:space="preserve"> 00</v>
      </c>
      <c r="I709">
        <v>0.01</v>
      </c>
      <c r="J709">
        <v>9999999.9900000002</v>
      </c>
      <c r="K709" t="s">
        <v>248</v>
      </c>
      <c r="L709" t="s">
        <v>249</v>
      </c>
      <c r="P709" t="s">
        <v>250</v>
      </c>
      <c r="Q709" t="s">
        <v>250</v>
      </c>
      <c r="R709" t="s">
        <v>249</v>
      </c>
    </row>
    <row r="710" spans="1:18" x14ac:dyDescent="0.25">
      <c r="A710" t="str">
        <f>"10001"</f>
        <v>10001</v>
      </c>
      <c r="B710" t="str">
        <f>"03143"</f>
        <v>03143</v>
      </c>
      <c r="C710" t="str">
        <f>"1500"</f>
        <v>1500</v>
      </c>
      <c r="D710" t="str">
        <f>"03143"</f>
        <v>03143</v>
      </c>
      <c r="E710" t="s">
        <v>20</v>
      </c>
      <c r="F710" t="s">
        <v>262</v>
      </c>
      <c r="G710" t="str">
        <f>""</f>
        <v/>
      </c>
      <c r="H710" t="str">
        <f>" 00"</f>
        <v xml:space="preserve"> 00</v>
      </c>
      <c r="I710">
        <v>0.01</v>
      </c>
      <c r="J710">
        <v>9999999.9900000002</v>
      </c>
      <c r="K710" t="s">
        <v>248</v>
      </c>
      <c r="L710" t="s">
        <v>249</v>
      </c>
      <c r="P710" t="s">
        <v>250</v>
      </c>
      <c r="Q710" t="s">
        <v>250</v>
      </c>
      <c r="R710" t="s">
        <v>249</v>
      </c>
    </row>
    <row r="711" spans="1:18" x14ac:dyDescent="0.25">
      <c r="A711" t="str">
        <f>"10001"</f>
        <v>10001</v>
      </c>
      <c r="B711" t="str">
        <f>"03144"</f>
        <v>03144</v>
      </c>
      <c r="C711" t="str">
        <f>"1500"</f>
        <v>1500</v>
      </c>
      <c r="D711" t="str">
        <f>"03144"</f>
        <v>03144</v>
      </c>
      <c r="E711" t="s">
        <v>20</v>
      </c>
      <c r="F711" t="s">
        <v>263</v>
      </c>
      <c r="G711" t="str">
        <f>""</f>
        <v/>
      </c>
      <c r="H711" t="str">
        <f>" 00"</f>
        <v xml:space="preserve"> 00</v>
      </c>
      <c r="I711">
        <v>0.01</v>
      </c>
      <c r="J711">
        <v>9999999.9900000002</v>
      </c>
      <c r="K711" t="s">
        <v>248</v>
      </c>
      <c r="L711" t="s">
        <v>249</v>
      </c>
      <c r="P711" t="s">
        <v>250</v>
      </c>
      <c r="Q711" t="s">
        <v>250</v>
      </c>
      <c r="R711" t="s">
        <v>248</v>
      </c>
    </row>
    <row r="712" spans="1:18" x14ac:dyDescent="0.25">
      <c r="A712" t="str">
        <f>"10001"</f>
        <v>10001</v>
      </c>
      <c r="B712" t="str">
        <f>"03145"</f>
        <v>03145</v>
      </c>
      <c r="C712" t="str">
        <f>"1500"</f>
        <v>1500</v>
      </c>
      <c r="D712" t="str">
        <f>"03145"</f>
        <v>03145</v>
      </c>
      <c r="E712" t="s">
        <v>20</v>
      </c>
      <c r="F712" t="s">
        <v>264</v>
      </c>
      <c r="G712" t="str">
        <f>""</f>
        <v/>
      </c>
      <c r="H712" t="str">
        <f>" 00"</f>
        <v xml:space="preserve"> 00</v>
      </c>
      <c r="I712">
        <v>0.01</v>
      </c>
      <c r="J712">
        <v>9999999.9900000002</v>
      </c>
      <c r="K712" t="s">
        <v>248</v>
      </c>
      <c r="L712" t="s">
        <v>249</v>
      </c>
      <c r="P712" t="s">
        <v>250</v>
      </c>
      <c r="Q712" t="s">
        <v>250</v>
      </c>
      <c r="R712" t="s">
        <v>251</v>
      </c>
    </row>
    <row r="713" spans="1:18" x14ac:dyDescent="0.25">
      <c r="A713" t="str">
        <f>"10001"</f>
        <v>10001</v>
      </c>
      <c r="B713" t="str">
        <f>"03150"</f>
        <v>03150</v>
      </c>
      <c r="C713" t="str">
        <f>"1500"</f>
        <v>1500</v>
      </c>
      <c r="D713" t="str">
        <f>"03150"</f>
        <v>03150</v>
      </c>
      <c r="E713" t="s">
        <v>20</v>
      </c>
      <c r="F713" t="s">
        <v>265</v>
      </c>
      <c r="G713" t="str">
        <f>""</f>
        <v/>
      </c>
      <c r="H713" t="str">
        <f>" 00"</f>
        <v xml:space="preserve"> 00</v>
      </c>
      <c r="I713">
        <v>0.01</v>
      </c>
      <c r="J713">
        <v>9999999.9900000002</v>
      </c>
      <c r="K713" t="s">
        <v>266</v>
      </c>
      <c r="L713" t="s">
        <v>249</v>
      </c>
      <c r="M713" t="s">
        <v>248</v>
      </c>
      <c r="P713" t="s">
        <v>250</v>
      </c>
      <c r="Q713" t="s">
        <v>250</v>
      </c>
      <c r="R713" t="s">
        <v>251</v>
      </c>
    </row>
    <row r="714" spans="1:18" x14ac:dyDescent="0.25">
      <c r="A714" t="str">
        <f>"10001"</f>
        <v>10001</v>
      </c>
      <c r="B714" t="str">
        <f>"03800"</f>
        <v>03800</v>
      </c>
      <c r="C714" t="str">
        <f>"1400"</f>
        <v>1400</v>
      </c>
      <c r="D714" t="str">
        <f>""</f>
        <v/>
      </c>
      <c r="E714" t="s">
        <v>20</v>
      </c>
      <c r="F714" t="s">
        <v>324</v>
      </c>
      <c r="G714" t="str">
        <f>""</f>
        <v/>
      </c>
      <c r="H714" t="str">
        <f>" 00"</f>
        <v xml:space="preserve"> 00</v>
      </c>
      <c r="I714">
        <v>0.01</v>
      </c>
      <c r="J714">
        <v>9999999.9900000002</v>
      </c>
      <c r="K714" t="s">
        <v>31</v>
      </c>
      <c r="L714" t="s">
        <v>217</v>
      </c>
      <c r="P714" t="s">
        <v>250</v>
      </c>
      <c r="Q714" t="s">
        <v>250</v>
      </c>
      <c r="R714" t="s">
        <v>31</v>
      </c>
    </row>
    <row r="715" spans="1:18" x14ac:dyDescent="0.25">
      <c r="A715" t="str">
        <f>"11005"</f>
        <v>11005</v>
      </c>
      <c r="B715" t="str">
        <f>"03092"</f>
        <v>03092</v>
      </c>
      <c r="C715" t="str">
        <f>"1500"</f>
        <v>1500</v>
      </c>
      <c r="D715" t="str">
        <f>""</f>
        <v/>
      </c>
      <c r="E715" t="s">
        <v>408</v>
      </c>
      <c r="F715" t="s">
        <v>247</v>
      </c>
      <c r="G715" t="str">
        <f>""</f>
        <v/>
      </c>
      <c r="H715" t="str">
        <f>" 00"</f>
        <v xml:space="preserve"> 00</v>
      </c>
      <c r="I715">
        <v>0.01</v>
      </c>
      <c r="J715">
        <v>9999999.9900000002</v>
      </c>
      <c r="K715" t="s">
        <v>31</v>
      </c>
      <c r="L715" t="s">
        <v>217</v>
      </c>
      <c r="P715" t="s">
        <v>250</v>
      </c>
      <c r="Q715" t="s">
        <v>250</v>
      </c>
      <c r="R715" t="s">
        <v>31</v>
      </c>
    </row>
    <row r="716" spans="1:18" x14ac:dyDescent="0.25">
      <c r="A716" t="str">
        <f>"18098"</f>
        <v>18098</v>
      </c>
      <c r="B716" t="str">
        <f>"03150"</f>
        <v>03150</v>
      </c>
      <c r="C716" t="str">
        <f>"1500"</f>
        <v>1500</v>
      </c>
      <c r="D716" t="str">
        <f>"18098"</f>
        <v>18098</v>
      </c>
      <c r="E716" t="s">
        <v>265</v>
      </c>
      <c r="F716" t="s">
        <v>265</v>
      </c>
      <c r="G716" t="str">
        <f>""</f>
        <v/>
      </c>
      <c r="H716" t="str">
        <f>" 00"</f>
        <v xml:space="preserve"> 00</v>
      </c>
      <c r="I716">
        <v>0.01</v>
      </c>
      <c r="J716">
        <v>9999999.9900000002</v>
      </c>
      <c r="K716" t="s">
        <v>266</v>
      </c>
      <c r="L716" t="s">
        <v>249</v>
      </c>
      <c r="M716" t="s">
        <v>248</v>
      </c>
      <c r="P716" t="s">
        <v>250</v>
      </c>
      <c r="Q716" t="s">
        <v>250</v>
      </c>
      <c r="R716" t="s">
        <v>251</v>
      </c>
    </row>
    <row r="717" spans="1:18" x14ac:dyDescent="0.25">
      <c r="A717" t="str">
        <f>"31010"</f>
        <v>31010</v>
      </c>
      <c r="B717" t="str">
        <f>"03140"</f>
        <v>03140</v>
      </c>
      <c r="C717" t="str">
        <f>"1921"</f>
        <v>1921</v>
      </c>
      <c r="D717" t="str">
        <f>"03140B"</f>
        <v>03140B</v>
      </c>
      <c r="E717" t="s">
        <v>855</v>
      </c>
      <c r="F717" t="s">
        <v>259</v>
      </c>
      <c r="G717" t="str">
        <f>""</f>
        <v/>
      </c>
      <c r="H717" t="str">
        <f>" 00"</f>
        <v xml:space="preserve"> 00</v>
      </c>
      <c r="I717">
        <v>0.01</v>
      </c>
      <c r="J717">
        <v>9999999.9900000002</v>
      </c>
      <c r="K717" t="s">
        <v>248</v>
      </c>
      <c r="L717" t="s">
        <v>856</v>
      </c>
      <c r="P717" t="s">
        <v>250</v>
      </c>
      <c r="Q717" t="s">
        <v>250</v>
      </c>
      <c r="R717" t="s">
        <v>251</v>
      </c>
    </row>
    <row r="718" spans="1:18" x14ac:dyDescent="0.25">
      <c r="A718" t="str">
        <f>"31068"</f>
        <v>31068</v>
      </c>
      <c r="B718" t="str">
        <f>"03140"</f>
        <v>03140</v>
      </c>
      <c r="C718" t="str">
        <f>"1921"</f>
        <v>1921</v>
      </c>
      <c r="D718" t="str">
        <f>"31068"</f>
        <v>31068</v>
      </c>
      <c r="E718" t="s">
        <v>864</v>
      </c>
      <c r="F718" t="s">
        <v>259</v>
      </c>
      <c r="G718" t="str">
        <f>"GN0031068"</f>
        <v>GN0031068</v>
      </c>
      <c r="H718" t="str">
        <f>" 00"</f>
        <v xml:space="preserve"> 00</v>
      </c>
      <c r="I718">
        <v>0.01</v>
      </c>
      <c r="J718">
        <v>9999999.9900000002</v>
      </c>
      <c r="K718" t="s">
        <v>248</v>
      </c>
      <c r="L718" t="s">
        <v>856</v>
      </c>
      <c r="P718" t="s">
        <v>250</v>
      </c>
      <c r="Q718" t="s">
        <v>250</v>
      </c>
      <c r="R718" t="s">
        <v>865</v>
      </c>
    </row>
    <row r="719" spans="1:18" x14ac:dyDescent="0.25">
      <c r="A719" t="str">
        <f>"31105"</f>
        <v>31105</v>
      </c>
      <c r="B719" t="str">
        <f>"03140"</f>
        <v>03140</v>
      </c>
      <c r="C719" t="str">
        <f>"1930"</f>
        <v>1930</v>
      </c>
      <c r="D719" t="str">
        <f>"03140D"</f>
        <v>03140D</v>
      </c>
      <c r="E719" t="s">
        <v>866</v>
      </c>
      <c r="F719" t="s">
        <v>259</v>
      </c>
      <c r="G719" t="str">
        <f>""</f>
        <v/>
      </c>
      <c r="H719" t="str">
        <f>" 00"</f>
        <v xml:space="preserve"> 00</v>
      </c>
      <c r="I719">
        <v>0.01</v>
      </c>
      <c r="J719">
        <v>9999999.9900000002</v>
      </c>
      <c r="K719" t="s">
        <v>248</v>
      </c>
      <c r="L719" t="s">
        <v>249</v>
      </c>
      <c r="P719" t="s">
        <v>250</v>
      </c>
      <c r="Q719" t="s">
        <v>250</v>
      </c>
      <c r="R719" t="s">
        <v>251</v>
      </c>
    </row>
    <row r="720" spans="1:18" x14ac:dyDescent="0.25">
      <c r="A720" t="str">
        <f>"32105"</f>
        <v>32105</v>
      </c>
      <c r="B720" t="str">
        <f>"03140"</f>
        <v>03140</v>
      </c>
      <c r="C720" t="str">
        <f>"1930"</f>
        <v>1930</v>
      </c>
      <c r="D720" t="str">
        <f>"03140E"</f>
        <v>03140E</v>
      </c>
      <c r="E720" t="s">
        <v>871</v>
      </c>
      <c r="F720" t="s">
        <v>259</v>
      </c>
      <c r="G720" t="str">
        <f>""</f>
        <v/>
      </c>
      <c r="H720" t="str">
        <f>" 00"</f>
        <v xml:space="preserve"> 00</v>
      </c>
      <c r="I720">
        <v>0.01</v>
      </c>
      <c r="J720">
        <v>9999999.9900000002</v>
      </c>
      <c r="K720" t="s">
        <v>248</v>
      </c>
      <c r="L720" t="s">
        <v>249</v>
      </c>
      <c r="P720" t="s">
        <v>250</v>
      </c>
      <c r="Q720" t="s">
        <v>250</v>
      </c>
      <c r="R720" t="s">
        <v>251</v>
      </c>
    </row>
    <row r="721" spans="1:18" x14ac:dyDescent="0.25">
      <c r="A721" t="str">
        <f>"33110"</f>
        <v>33110</v>
      </c>
      <c r="B721" t="str">
        <f>"03140"</f>
        <v>03140</v>
      </c>
      <c r="C721" t="str">
        <f>"1930"</f>
        <v>1930</v>
      </c>
      <c r="D721" t="str">
        <f>"33110"</f>
        <v>33110</v>
      </c>
      <c r="E721" t="s">
        <v>881</v>
      </c>
      <c r="F721" t="s">
        <v>259</v>
      </c>
      <c r="G721" t="str">
        <f>""</f>
        <v/>
      </c>
      <c r="H721" t="str">
        <f>" 00"</f>
        <v xml:space="preserve"> 00</v>
      </c>
      <c r="I721">
        <v>0.01</v>
      </c>
      <c r="J721">
        <v>9999999.9900000002</v>
      </c>
      <c r="K721" t="s">
        <v>248</v>
      </c>
      <c r="L721" t="s">
        <v>249</v>
      </c>
      <c r="P721" t="s">
        <v>250</v>
      </c>
      <c r="Q721" t="s">
        <v>250</v>
      </c>
      <c r="R721" t="s">
        <v>251</v>
      </c>
    </row>
    <row r="722" spans="1:18" x14ac:dyDescent="0.25">
      <c r="A722" t="str">
        <f>"35010"</f>
        <v>35010</v>
      </c>
      <c r="B722" t="str">
        <f>"03140"</f>
        <v>03140</v>
      </c>
      <c r="C722" t="str">
        <f>"1930"</f>
        <v>1930</v>
      </c>
      <c r="D722" t="str">
        <f>"35010"</f>
        <v>35010</v>
      </c>
      <c r="E722" t="s">
        <v>885</v>
      </c>
      <c r="F722" t="s">
        <v>259</v>
      </c>
      <c r="G722" t="str">
        <f>""</f>
        <v/>
      </c>
      <c r="H722" t="str">
        <f>" 00"</f>
        <v xml:space="preserve"> 00</v>
      </c>
      <c r="I722">
        <v>0.01</v>
      </c>
      <c r="J722">
        <v>9999999.9900000002</v>
      </c>
      <c r="K722" t="s">
        <v>248</v>
      </c>
      <c r="L722" t="s">
        <v>249</v>
      </c>
      <c r="P722" t="s">
        <v>250</v>
      </c>
      <c r="Q722" t="s">
        <v>250</v>
      </c>
      <c r="R722" t="s">
        <v>251</v>
      </c>
    </row>
    <row r="723" spans="1:18" x14ac:dyDescent="0.25">
      <c r="A723" t="str">
        <f>"35105"</f>
        <v>35105</v>
      </c>
      <c r="B723" t="str">
        <f>"03140"</f>
        <v>03140</v>
      </c>
      <c r="C723" t="str">
        <f>"1930"</f>
        <v>1930</v>
      </c>
      <c r="D723" t="str">
        <f>"35105"</f>
        <v>35105</v>
      </c>
      <c r="E723" t="s">
        <v>889</v>
      </c>
      <c r="F723" t="s">
        <v>259</v>
      </c>
      <c r="G723" t="str">
        <f>""</f>
        <v/>
      </c>
      <c r="H723" t="str">
        <f>" 00"</f>
        <v xml:space="preserve"> 00</v>
      </c>
      <c r="I723">
        <v>0.01</v>
      </c>
      <c r="J723">
        <v>9999999.9900000002</v>
      </c>
      <c r="K723" t="s">
        <v>248</v>
      </c>
      <c r="L723" t="s">
        <v>249</v>
      </c>
      <c r="P723" t="s">
        <v>250</v>
      </c>
      <c r="Q723" t="s">
        <v>250</v>
      </c>
      <c r="R723" t="s">
        <v>251</v>
      </c>
    </row>
    <row r="724" spans="1:18" x14ac:dyDescent="0.25">
      <c r="A724" t="str">
        <f>"35135"</f>
        <v>35135</v>
      </c>
      <c r="B724" t="str">
        <f>"03140"</f>
        <v>03140</v>
      </c>
      <c r="C724" t="str">
        <f>"1930"</f>
        <v>1930</v>
      </c>
      <c r="D724" t="str">
        <f>"35135"</f>
        <v>35135</v>
      </c>
      <c r="E724" t="s">
        <v>891</v>
      </c>
      <c r="F724" t="s">
        <v>259</v>
      </c>
      <c r="G724" t="str">
        <f>""</f>
        <v/>
      </c>
      <c r="H724" t="str">
        <f>" 00"</f>
        <v xml:space="preserve"> 00</v>
      </c>
      <c r="I724">
        <v>0.01</v>
      </c>
      <c r="J724">
        <v>9999999.9900000002</v>
      </c>
      <c r="K724" t="s">
        <v>248</v>
      </c>
      <c r="L724" t="s">
        <v>249</v>
      </c>
      <c r="P724" t="s">
        <v>250</v>
      </c>
      <c r="Q724" t="s">
        <v>250</v>
      </c>
      <c r="R724" t="s">
        <v>251</v>
      </c>
    </row>
    <row r="725" spans="1:18" x14ac:dyDescent="0.25">
      <c r="A725" t="str">
        <f>"90005"</f>
        <v>90005</v>
      </c>
      <c r="B725" t="str">
        <f>"03000"</f>
        <v>03000</v>
      </c>
      <c r="C725" t="str">
        <f>"1921"</f>
        <v>1921</v>
      </c>
      <c r="D725" t="str">
        <f>""</f>
        <v/>
      </c>
      <c r="E725" t="s">
        <v>1139</v>
      </c>
      <c r="F725" t="s">
        <v>216</v>
      </c>
      <c r="G725" t="str">
        <f>""</f>
        <v/>
      </c>
      <c r="H725" t="str">
        <f>" 00"</f>
        <v xml:space="preserve"> 00</v>
      </c>
      <c r="I725">
        <v>0.01</v>
      </c>
      <c r="J725">
        <v>9999999.9900000002</v>
      </c>
      <c r="K725" t="s">
        <v>31</v>
      </c>
      <c r="L725" t="s">
        <v>217</v>
      </c>
      <c r="P725" t="s">
        <v>250</v>
      </c>
      <c r="Q725" t="s">
        <v>250</v>
      </c>
      <c r="R725" t="s">
        <v>31</v>
      </c>
    </row>
    <row r="726" spans="1:18" x14ac:dyDescent="0.25">
      <c r="A726" t="str">
        <f>"90007"</f>
        <v>90007</v>
      </c>
      <c r="B726" t="str">
        <f>"03000"</f>
        <v>03000</v>
      </c>
      <c r="C726" t="str">
        <f>"1930"</f>
        <v>1930</v>
      </c>
      <c r="D726" t="str">
        <f>""</f>
        <v/>
      </c>
      <c r="E726" t="s">
        <v>1140</v>
      </c>
      <c r="F726" t="s">
        <v>216</v>
      </c>
      <c r="G726" t="str">
        <f>""</f>
        <v/>
      </c>
      <c r="H726" t="str">
        <f>" 00"</f>
        <v xml:space="preserve"> 00</v>
      </c>
      <c r="I726">
        <v>0.01</v>
      </c>
      <c r="J726">
        <v>9999999.9900000002</v>
      </c>
      <c r="K726" t="s">
        <v>31</v>
      </c>
      <c r="L726" t="s">
        <v>217</v>
      </c>
      <c r="P726" t="s">
        <v>250</v>
      </c>
      <c r="Q726" t="s">
        <v>250</v>
      </c>
      <c r="R726" t="s">
        <v>31</v>
      </c>
    </row>
    <row r="727" spans="1:18" x14ac:dyDescent="0.25">
      <c r="A727" t="str">
        <f>"90015"</f>
        <v>90015</v>
      </c>
      <c r="B727" t="str">
        <f>"03000"</f>
        <v>03000</v>
      </c>
      <c r="C727" t="str">
        <f>"1921"</f>
        <v>1921</v>
      </c>
      <c r="D727" t="str">
        <f>""</f>
        <v/>
      </c>
      <c r="E727" t="s">
        <v>1141</v>
      </c>
      <c r="F727" t="s">
        <v>216</v>
      </c>
      <c r="G727" t="str">
        <f>""</f>
        <v/>
      </c>
      <c r="H727" t="str">
        <f>" 00"</f>
        <v xml:space="preserve"> 00</v>
      </c>
      <c r="I727">
        <v>0.01</v>
      </c>
      <c r="J727">
        <v>9999999.9900000002</v>
      </c>
      <c r="K727" t="s">
        <v>31</v>
      </c>
      <c r="L727" t="s">
        <v>217</v>
      </c>
      <c r="P727" t="s">
        <v>250</v>
      </c>
      <c r="Q727" t="s">
        <v>250</v>
      </c>
      <c r="R727" t="s">
        <v>31</v>
      </c>
    </row>
    <row r="728" spans="1:18" x14ac:dyDescent="0.25">
      <c r="A728" t="str">
        <f>"90020"</f>
        <v>90020</v>
      </c>
      <c r="B728" t="str">
        <f>"03000"</f>
        <v>03000</v>
      </c>
      <c r="C728" t="str">
        <f>"1930"</f>
        <v>1930</v>
      </c>
      <c r="D728" t="str">
        <f>""</f>
        <v/>
      </c>
      <c r="E728" t="s">
        <v>1142</v>
      </c>
      <c r="F728" t="s">
        <v>216</v>
      </c>
      <c r="G728" t="str">
        <f>""</f>
        <v/>
      </c>
      <c r="H728" t="str">
        <f>" 00"</f>
        <v xml:space="preserve"> 00</v>
      </c>
      <c r="I728">
        <v>0.01</v>
      </c>
      <c r="J728">
        <v>9999999.9900000002</v>
      </c>
      <c r="K728" t="s">
        <v>31</v>
      </c>
      <c r="L728" t="s">
        <v>217</v>
      </c>
      <c r="P728" t="s">
        <v>250</v>
      </c>
      <c r="Q728" t="s">
        <v>250</v>
      </c>
      <c r="R728" t="s">
        <v>31</v>
      </c>
    </row>
    <row r="729" spans="1:18" x14ac:dyDescent="0.25">
      <c r="A729" t="str">
        <f>"90105"</f>
        <v>90105</v>
      </c>
      <c r="B729" t="str">
        <f>"03000"</f>
        <v>03000</v>
      </c>
      <c r="C729" t="str">
        <f>"1930"</f>
        <v>1930</v>
      </c>
      <c r="D729" t="str">
        <f>""</f>
        <v/>
      </c>
      <c r="E729" t="s">
        <v>1143</v>
      </c>
      <c r="F729" t="s">
        <v>216</v>
      </c>
      <c r="G729" t="str">
        <f>""</f>
        <v/>
      </c>
      <c r="H729" t="str">
        <f>" 00"</f>
        <v xml:space="preserve"> 00</v>
      </c>
      <c r="I729">
        <v>0.01</v>
      </c>
      <c r="J729">
        <v>9999999.9900000002</v>
      </c>
      <c r="K729" t="s">
        <v>31</v>
      </c>
      <c r="L729" t="s">
        <v>217</v>
      </c>
      <c r="P729" t="s">
        <v>250</v>
      </c>
      <c r="Q729" t="s">
        <v>250</v>
      </c>
      <c r="R729" t="s">
        <v>31</v>
      </c>
    </row>
    <row r="730" spans="1:18" x14ac:dyDescent="0.25">
      <c r="A730" t="str">
        <f>"90110"</f>
        <v>90110</v>
      </c>
      <c r="B730" t="str">
        <f>"03000"</f>
        <v>03000</v>
      </c>
      <c r="C730" t="str">
        <f>"1930"</f>
        <v>1930</v>
      </c>
      <c r="D730" t="str">
        <f>""</f>
        <v/>
      </c>
      <c r="E730" t="s">
        <v>1144</v>
      </c>
      <c r="F730" t="s">
        <v>216</v>
      </c>
      <c r="G730" t="str">
        <f>""</f>
        <v/>
      </c>
      <c r="H730" t="str">
        <f>" 00"</f>
        <v xml:space="preserve"> 00</v>
      </c>
      <c r="I730">
        <v>0.01</v>
      </c>
      <c r="J730">
        <v>9999999.9900000002</v>
      </c>
      <c r="K730" t="s">
        <v>31</v>
      </c>
      <c r="L730" t="s">
        <v>217</v>
      </c>
      <c r="P730" t="s">
        <v>250</v>
      </c>
      <c r="Q730" t="s">
        <v>250</v>
      </c>
      <c r="R730" t="s">
        <v>31</v>
      </c>
    </row>
    <row r="731" spans="1:18" x14ac:dyDescent="0.25">
      <c r="A731" t="str">
        <f>"90121"</f>
        <v>90121</v>
      </c>
      <c r="B731" t="str">
        <f>"03000"</f>
        <v>03000</v>
      </c>
      <c r="C731" t="str">
        <f>"1300"</f>
        <v>1300</v>
      </c>
      <c r="D731" t="str">
        <f>""</f>
        <v/>
      </c>
      <c r="E731" t="s">
        <v>1145</v>
      </c>
      <c r="F731" t="s">
        <v>216</v>
      </c>
      <c r="G731" t="str">
        <f>""</f>
        <v/>
      </c>
      <c r="H731" t="str">
        <f>" 00"</f>
        <v xml:space="preserve"> 00</v>
      </c>
      <c r="I731">
        <v>0.01</v>
      </c>
      <c r="J731">
        <v>9999999.9900000002</v>
      </c>
      <c r="K731" t="s">
        <v>31</v>
      </c>
      <c r="L731" t="s">
        <v>217</v>
      </c>
      <c r="P731" t="s">
        <v>250</v>
      </c>
      <c r="Q731" t="s">
        <v>250</v>
      </c>
      <c r="R731" t="s">
        <v>31</v>
      </c>
    </row>
    <row r="732" spans="1:18" x14ac:dyDescent="0.25">
      <c r="A732" t="str">
        <f>"90130"</f>
        <v>90130</v>
      </c>
      <c r="B732" t="str">
        <f>"03000"</f>
        <v>03000</v>
      </c>
      <c r="C732" t="str">
        <f>"1930"</f>
        <v>1930</v>
      </c>
      <c r="D732" t="str">
        <f>""</f>
        <v/>
      </c>
      <c r="E732" t="s">
        <v>1146</v>
      </c>
      <c r="F732" t="s">
        <v>216</v>
      </c>
      <c r="G732" t="str">
        <f>""</f>
        <v/>
      </c>
      <c r="H732" t="str">
        <f>" 00"</f>
        <v xml:space="preserve"> 00</v>
      </c>
      <c r="I732">
        <v>0.01</v>
      </c>
      <c r="J732">
        <v>9999999.9900000002</v>
      </c>
      <c r="K732" t="s">
        <v>31</v>
      </c>
      <c r="L732" t="s">
        <v>217</v>
      </c>
      <c r="P732" t="s">
        <v>250</v>
      </c>
      <c r="Q732" t="s">
        <v>250</v>
      </c>
      <c r="R732" t="s">
        <v>31</v>
      </c>
    </row>
    <row r="733" spans="1:18" x14ac:dyDescent="0.25">
      <c r="A733" t="str">
        <f>"90135"</f>
        <v>90135</v>
      </c>
      <c r="B733" t="str">
        <f>"03000"</f>
        <v>03000</v>
      </c>
      <c r="C733" t="str">
        <f>"1930"</f>
        <v>1930</v>
      </c>
      <c r="D733" t="str">
        <f>""</f>
        <v/>
      </c>
      <c r="E733" t="s">
        <v>1147</v>
      </c>
      <c r="F733" t="s">
        <v>216</v>
      </c>
      <c r="G733" t="str">
        <f>""</f>
        <v/>
      </c>
      <c r="H733" t="str">
        <f>" 00"</f>
        <v xml:space="preserve"> 00</v>
      </c>
      <c r="I733">
        <v>0.01</v>
      </c>
      <c r="J733">
        <v>9999999.9900000002</v>
      </c>
      <c r="K733" t="s">
        <v>31</v>
      </c>
      <c r="L733" t="s">
        <v>217</v>
      </c>
      <c r="P733" t="s">
        <v>250</v>
      </c>
      <c r="Q733" t="s">
        <v>250</v>
      </c>
      <c r="R733" t="s">
        <v>31</v>
      </c>
    </row>
    <row r="734" spans="1:18" x14ac:dyDescent="0.25">
      <c r="A734" t="str">
        <f>"90136"</f>
        <v>90136</v>
      </c>
      <c r="B734" t="str">
        <f>"03000"</f>
        <v>03000</v>
      </c>
      <c r="C734" t="str">
        <f>"1930"</f>
        <v>1930</v>
      </c>
      <c r="D734" t="str">
        <f>""</f>
        <v/>
      </c>
      <c r="E734" t="s">
        <v>1148</v>
      </c>
      <c r="F734" t="s">
        <v>216</v>
      </c>
      <c r="G734" t="str">
        <f>""</f>
        <v/>
      </c>
      <c r="H734" t="str">
        <f>" 00"</f>
        <v xml:space="preserve"> 00</v>
      </c>
      <c r="I734">
        <v>0.01</v>
      </c>
      <c r="J734">
        <v>9999999.9900000002</v>
      </c>
      <c r="K734" t="s">
        <v>31</v>
      </c>
      <c r="L734" t="s">
        <v>217</v>
      </c>
      <c r="P734" t="s">
        <v>250</v>
      </c>
      <c r="Q734" t="s">
        <v>250</v>
      </c>
      <c r="R734" t="s">
        <v>31</v>
      </c>
    </row>
    <row r="735" spans="1:18" x14ac:dyDescent="0.25">
      <c r="A735" t="str">
        <f>"90145"</f>
        <v>90145</v>
      </c>
      <c r="B735" t="str">
        <f>"02000"</f>
        <v>02000</v>
      </c>
      <c r="C735" t="str">
        <f>"1400"</f>
        <v>1400</v>
      </c>
      <c r="D735" t="str">
        <f>""</f>
        <v/>
      </c>
      <c r="E735" t="s">
        <v>1149</v>
      </c>
      <c r="F735" t="s">
        <v>187</v>
      </c>
      <c r="G735" t="str">
        <f>""</f>
        <v/>
      </c>
      <c r="H735" t="str">
        <f>" 00"</f>
        <v xml:space="preserve"> 00</v>
      </c>
      <c r="I735">
        <v>0.01</v>
      </c>
      <c r="J735">
        <v>9999999.9900000002</v>
      </c>
      <c r="K735" t="s">
        <v>202</v>
      </c>
      <c r="L735" t="s">
        <v>203</v>
      </c>
      <c r="P735" t="s">
        <v>250</v>
      </c>
      <c r="Q735" t="s">
        <v>250</v>
      </c>
      <c r="R735" t="s">
        <v>203</v>
      </c>
    </row>
    <row r="736" spans="1:18" x14ac:dyDescent="0.25">
      <c r="A736" t="str">
        <f>"90146"</f>
        <v>90146</v>
      </c>
      <c r="B736" t="str">
        <f>"02070"</f>
        <v>02070</v>
      </c>
      <c r="C736" t="str">
        <f>"1400"</f>
        <v>1400</v>
      </c>
      <c r="D736" t="str">
        <f>""</f>
        <v/>
      </c>
      <c r="E736" t="s">
        <v>1150</v>
      </c>
      <c r="F736" t="s">
        <v>199</v>
      </c>
      <c r="G736" t="str">
        <f>""</f>
        <v/>
      </c>
      <c r="H736" t="str">
        <f>" 00"</f>
        <v xml:space="preserve"> 00</v>
      </c>
      <c r="I736">
        <v>0.01</v>
      </c>
      <c r="J736">
        <v>9999999.9900000002</v>
      </c>
      <c r="K736" t="s">
        <v>197</v>
      </c>
      <c r="L736" t="s">
        <v>198</v>
      </c>
      <c r="P736" t="s">
        <v>250</v>
      </c>
      <c r="Q736" t="s">
        <v>250</v>
      </c>
      <c r="R736" t="s">
        <v>200</v>
      </c>
    </row>
    <row r="737" spans="1:18" x14ac:dyDescent="0.25">
      <c r="A737" t="str">
        <f>"90165"</f>
        <v>90165</v>
      </c>
      <c r="B737" t="str">
        <f>"03000"</f>
        <v>03000</v>
      </c>
      <c r="C737" t="str">
        <f>"1930"</f>
        <v>1930</v>
      </c>
      <c r="D737" t="str">
        <f>""</f>
        <v/>
      </c>
      <c r="E737" t="s">
        <v>1151</v>
      </c>
      <c r="F737" t="s">
        <v>216</v>
      </c>
      <c r="G737" t="str">
        <f>""</f>
        <v/>
      </c>
      <c r="H737" t="str">
        <f>" 00"</f>
        <v xml:space="preserve"> 00</v>
      </c>
      <c r="I737">
        <v>0.01</v>
      </c>
      <c r="J737">
        <v>9999999.9900000002</v>
      </c>
      <c r="K737" t="s">
        <v>31</v>
      </c>
      <c r="L737" t="s">
        <v>217</v>
      </c>
      <c r="P737" t="s">
        <v>250</v>
      </c>
      <c r="Q737" t="s">
        <v>250</v>
      </c>
      <c r="R737" t="s">
        <v>31</v>
      </c>
    </row>
    <row r="738" spans="1:18" x14ac:dyDescent="0.25">
      <c r="A738" t="str">
        <f>"90175"</f>
        <v>90175</v>
      </c>
      <c r="B738" t="str">
        <f>"03000"</f>
        <v>03000</v>
      </c>
      <c r="C738" t="str">
        <f>"1930"</f>
        <v>1930</v>
      </c>
      <c r="D738" t="str">
        <f>""</f>
        <v/>
      </c>
      <c r="E738" t="s">
        <v>1152</v>
      </c>
      <c r="F738" t="s">
        <v>216</v>
      </c>
      <c r="G738" t="str">
        <f>""</f>
        <v/>
      </c>
      <c r="H738" t="str">
        <f>" 00"</f>
        <v xml:space="preserve"> 00</v>
      </c>
      <c r="I738">
        <v>0.01</v>
      </c>
      <c r="J738">
        <v>9999999.9900000002</v>
      </c>
      <c r="K738" t="s">
        <v>31</v>
      </c>
      <c r="L738" t="s">
        <v>217</v>
      </c>
      <c r="P738" t="s">
        <v>250</v>
      </c>
      <c r="Q738" t="s">
        <v>250</v>
      </c>
      <c r="R738" t="s">
        <v>31</v>
      </c>
    </row>
    <row r="739" spans="1:18" x14ac:dyDescent="0.25">
      <c r="A739" t="str">
        <f>"90205"</f>
        <v>90205</v>
      </c>
      <c r="B739" t="str">
        <f>"03000"</f>
        <v>03000</v>
      </c>
      <c r="C739" t="str">
        <f>"1500"</f>
        <v>1500</v>
      </c>
      <c r="D739" t="str">
        <f>""</f>
        <v/>
      </c>
      <c r="E739" t="s">
        <v>1153</v>
      </c>
      <c r="F739" t="s">
        <v>216</v>
      </c>
      <c r="G739" t="str">
        <f>""</f>
        <v/>
      </c>
      <c r="H739" t="str">
        <f>" 00"</f>
        <v xml:space="preserve"> 00</v>
      </c>
      <c r="I739">
        <v>0.01</v>
      </c>
      <c r="J739">
        <v>9999999.9900000002</v>
      </c>
      <c r="K739" t="s">
        <v>31</v>
      </c>
      <c r="L739" t="s">
        <v>217</v>
      </c>
      <c r="P739" t="s">
        <v>250</v>
      </c>
      <c r="Q739" t="s">
        <v>250</v>
      </c>
      <c r="R739" t="s">
        <v>31</v>
      </c>
    </row>
    <row r="740" spans="1:18" x14ac:dyDescent="0.25">
      <c r="A740" t="str">
        <f>"91005"</f>
        <v>91005</v>
      </c>
      <c r="B740" t="str">
        <f>"03000"</f>
        <v>03000</v>
      </c>
      <c r="C740" t="str">
        <f>"1500"</f>
        <v>1500</v>
      </c>
      <c r="D740" t="str">
        <f>""</f>
        <v/>
      </c>
      <c r="E740" t="s">
        <v>1154</v>
      </c>
      <c r="F740" t="s">
        <v>216</v>
      </c>
      <c r="G740" t="str">
        <f>""</f>
        <v/>
      </c>
      <c r="H740" t="str">
        <f>" 00"</f>
        <v xml:space="preserve"> 00</v>
      </c>
      <c r="I740">
        <v>0.01</v>
      </c>
      <c r="J740">
        <v>9999999.9900000002</v>
      </c>
      <c r="K740" t="s">
        <v>31</v>
      </c>
      <c r="L740" t="s">
        <v>217</v>
      </c>
      <c r="P740" t="s">
        <v>250</v>
      </c>
      <c r="Q740" t="s">
        <v>250</v>
      </c>
      <c r="R740" t="s">
        <v>31</v>
      </c>
    </row>
    <row r="741" spans="1:18" x14ac:dyDescent="0.25">
      <c r="A741" t="str">
        <f>"91025"</f>
        <v>91025</v>
      </c>
      <c r="B741" t="str">
        <f>"03000"</f>
        <v>03000</v>
      </c>
      <c r="C741" t="str">
        <f>"1500"</f>
        <v>1500</v>
      </c>
      <c r="D741" t="str">
        <f>"91025"</f>
        <v>91025</v>
      </c>
      <c r="E741" t="s">
        <v>1155</v>
      </c>
      <c r="F741" t="s">
        <v>216</v>
      </c>
      <c r="G741" t="str">
        <f>""</f>
        <v/>
      </c>
      <c r="H741" t="str">
        <f>" 00"</f>
        <v xml:space="preserve"> 00</v>
      </c>
      <c r="I741">
        <v>0.01</v>
      </c>
      <c r="J741">
        <v>9999999.9900000002</v>
      </c>
      <c r="K741" t="s">
        <v>31</v>
      </c>
      <c r="L741" t="s">
        <v>217</v>
      </c>
      <c r="P741" t="s">
        <v>250</v>
      </c>
      <c r="Q741" t="s">
        <v>250</v>
      </c>
      <c r="R741" t="s">
        <v>31</v>
      </c>
    </row>
    <row r="742" spans="1:18" x14ac:dyDescent="0.25">
      <c r="A742" t="str">
        <f>"91050"</f>
        <v>91050</v>
      </c>
      <c r="B742" t="str">
        <f>"03140"</f>
        <v>03140</v>
      </c>
      <c r="C742" t="str">
        <f>"1500"</f>
        <v>1500</v>
      </c>
      <c r="D742" t="str">
        <f>""</f>
        <v/>
      </c>
      <c r="E742" t="s">
        <v>1156</v>
      </c>
      <c r="F742" t="s">
        <v>259</v>
      </c>
      <c r="G742" t="str">
        <f>""</f>
        <v/>
      </c>
      <c r="H742" t="str">
        <f>" 00"</f>
        <v xml:space="preserve"> 00</v>
      </c>
      <c r="I742">
        <v>0.01</v>
      </c>
      <c r="J742">
        <v>9999999.9900000002</v>
      </c>
      <c r="K742" t="s">
        <v>31</v>
      </c>
      <c r="L742" t="s">
        <v>217</v>
      </c>
      <c r="P742" t="s">
        <v>250</v>
      </c>
      <c r="Q742" t="s">
        <v>250</v>
      </c>
      <c r="R742" t="s">
        <v>31</v>
      </c>
    </row>
    <row r="743" spans="1:18" x14ac:dyDescent="0.25">
      <c r="A743" t="str">
        <f>"91372"</f>
        <v>91372</v>
      </c>
      <c r="B743" t="str">
        <f>"03140"</f>
        <v>03140</v>
      </c>
      <c r="C743" t="str">
        <f>"1500"</f>
        <v>1500</v>
      </c>
      <c r="D743" t="str">
        <f>"91372"</f>
        <v>91372</v>
      </c>
      <c r="E743" t="s">
        <v>1157</v>
      </c>
      <c r="F743" t="s">
        <v>259</v>
      </c>
      <c r="G743" t="str">
        <f>"GN0091372"</f>
        <v>GN0091372</v>
      </c>
      <c r="H743" t="str">
        <f>" 00"</f>
        <v xml:space="preserve"> 00</v>
      </c>
      <c r="I743">
        <v>0.01</v>
      </c>
      <c r="J743">
        <v>9999999.9900000002</v>
      </c>
      <c r="K743" t="s">
        <v>248</v>
      </c>
      <c r="L743" t="s">
        <v>31</v>
      </c>
      <c r="P743" t="s">
        <v>250</v>
      </c>
      <c r="Q743" t="s">
        <v>250</v>
      </c>
      <c r="R743" t="s">
        <v>251</v>
      </c>
    </row>
    <row r="744" spans="1:18" x14ac:dyDescent="0.25">
      <c r="A744" t="str">
        <f>"91379"</f>
        <v>91379</v>
      </c>
      <c r="B744" t="str">
        <f>"03140"</f>
        <v>03140</v>
      </c>
      <c r="C744" t="str">
        <f>"1930"</f>
        <v>1930</v>
      </c>
      <c r="D744" t="str">
        <f>"91379"</f>
        <v>91379</v>
      </c>
      <c r="E744" t="s">
        <v>1158</v>
      </c>
      <c r="F744" t="s">
        <v>259</v>
      </c>
      <c r="G744" t="str">
        <f>"GN0091379"</f>
        <v>GN0091379</v>
      </c>
      <c r="H744" t="str">
        <f>" 00"</f>
        <v xml:space="preserve"> 00</v>
      </c>
      <c r="I744">
        <v>0.01</v>
      </c>
      <c r="J744">
        <v>9999999.9900000002</v>
      </c>
      <c r="K744" t="s">
        <v>248</v>
      </c>
      <c r="L744" t="s">
        <v>31</v>
      </c>
      <c r="P744" t="s">
        <v>250</v>
      </c>
      <c r="Q744" t="s">
        <v>250</v>
      </c>
      <c r="R744" t="s">
        <v>251</v>
      </c>
    </row>
    <row r="745" spans="1:18" x14ac:dyDescent="0.25">
      <c r="A745" t="str">
        <f>"91404"</f>
        <v>91404</v>
      </c>
      <c r="B745" t="str">
        <f>"03140"</f>
        <v>03140</v>
      </c>
      <c r="C745" t="str">
        <f>"1700"</f>
        <v>1700</v>
      </c>
      <c r="D745" t="str">
        <f>"91404"</f>
        <v>91404</v>
      </c>
      <c r="E745" t="s">
        <v>1159</v>
      </c>
      <c r="F745" t="s">
        <v>259</v>
      </c>
      <c r="G745" t="str">
        <f>"GN0091404"</f>
        <v>GN0091404</v>
      </c>
      <c r="H745" t="str">
        <f>" 00"</f>
        <v xml:space="preserve"> 00</v>
      </c>
      <c r="I745">
        <v>0.01</v>
      </c>
      <c r="J745">
        <v>9999999.9900000002</v>
      </c>
      <c r="K745" t="s">
        <v>248</v>
      </c>
      <c r="L745" t="s">
        <v>31</v>
      </c>
      <c r="P745" t="s">
        <v>250</v>
      </c>
      <c r="Q745" t="s">
        <v>250</v>
      </c>
      <c r="R745" t="s">
        <v>251</v>
      </c>
    </row>
    <row r="746" spans="1:18" x14ac:dyDescent="0.25">
      <c r="A746" t="str">
        <f>"91407"</f>
        <v>91407</v>
      </c>
      <c r="B746" t="str">
        <f>"03140"</f>
        <v>03140</v>
      </c>
      <c r="C746" t="str">
        <f>"1500"</f>
        <v>1500</v>
      </c>
      <c r="D746" t="str">
        <f>"91407"</f>
        <v>91407</v>
      </c>
      <c r="E746" t="s">
        <v>1160</v>
      </c>
      <c r="F746" t="s">
        <v>259</v>
      </c>
      <c r="G746" t="str">
        <f>"GN0091407"</f>
        <v>GN0091407</v>
      </c>
      <c r="H746" t="str">
        <f>" 00"</f>
        <v xml:space="preserve"> 00</v>
      </c>
      <c r="I746">
        <v>0.01</v>
      </c>
      <c r="J746">
        <v>9999999.9900000002</v>
      </c>
      <c r="K746" t="s">
        <v>248</v>
      </c>
      <c r="L746" t="s">
        <v>31</v>
      </c>
      <c r="P746" t="s">
        <v>250</v>
      </c>
      <c r="Q746" t="s">
        <v>250</v>
      </c>
      <c r="R746" t="s">
        <v>251</v>
      </c>
    </row>
    <row r="747" spans="1:18" x14ac:dyDescent="0.25">
      <c r="A747" t="str">
        <f>"91409"</f>
        <v>91409</v>
      </c>
      <c r="B747" t="str">
        <f>"03140"</f>
        <v>03140</v>
      </c>
      <c r="C747" t="str">
        <f>"1500"</f>
        <v>1500</v>
      </c>
      <c r="D747" t="str">
        <f>"91409"</f>
        <v>91409</v>
      </c>
      <c r="E747" t="s">
        <v>1161</v>
      </c>
      <c r="F747" t="s">
        <v>259</v>
      </c>
      <c r="G747" t="str">
        <f>"GN0091409"</f>
        <v>GN0091409</v>
      </c>
      <c r="H747" t="str">
        <f>" 00"</f>
        <v xml:space="preserve"> 00</v>
      </c>
      <c r="I747">
        <v>0.01</v>
      </c>
      <c r="J747">
        <v>9999999.9900000002</v>
      </c>
      <c r="K747" t="s">
        <v>248</v>
      </c>
      <c r="L747" t="s">
        <v>31</v>
      </c>
      <c r="P747" t="s">
        <v>250</v>
      </c>
      <c r="Q747" t="s">
        <v>250</v>
      </c>
      <c r="R747" t="s">
        <v>251</v>
      </c>
    </row>
    <row r="748" spans="1:18" x14ac:dyDescent="0.25">
      <c r="A748" t="str">
        <f>"91410"</f>
        <v>91410</v>
      </c>
      <c r="B748" t="str">
        <f>"03140"</f>
        <v>03140</v>
      </c>
      <c r="C748" t="str">
        <f>"1500"</f>
        <v>1500</v>
      </c>
      <c r="D748" t="str">
        <f>"91410"</f>
        <v>91410</v>
      </c>
      <c r="E748" t="s">
        <v>1162</v>
      </c>
      <c r="F748" t="s">
        <v>259</v>
      </c>
      <c r="G748" t="str">
        <f>"GN0091410"</f>
        <v>GN0091410</v>
      </c>
      <c r="H748" t="str">
        <f>" 00"</f>
        <v xml:space="preserve"> 00</v>
      </c>
      <c r="I748">
        <v>0.01</v>
      </c>
      <c r="J748">
        <v>9999999.9900000002</v>
      </c>
      <c r="K748" t="s">
        <v>248</v>
      </c>
      <c r="L748" t="s">
        <v>31</v>
      </c>
      <c r="P748" t="s">
        <v>250</v>
      </c>
      <c r="Q748" t="s">
        <v>250</v>
      </c>
      <c r="R748" t="s">
        <v>251</v>
      </c>
    </row>
    <row r="749" spans="1:18" x14ac:dyDescent="0.25">
      <c r="A749" t="str">
        <f>"91412"</f>
        <v>91412</v>
      </c>
      <c r="B749" t="str">
        <f>"03140"</f>
        <v>03140</v>
      </c>
      <c r="C749" t="str">
        <f>"1500"</f>
        <v>1500</v>
      </c>
      <c r="D749" t="str">
        <f>"91412"</f>
        <v>91412</v>
      </c>
      <c r="E749" t="s">
        <v>1163</v>
      </c>
      <c r="F749" t="s">
        <v>259</v>
      </c>
      <c r="G749" t="str">
        <f>"GN0091412"</f>
        <v>GN0091412</v>
      </c>
      <c r="H749" t="str">
        <f>" 00"</f>
        <v xml:space="preserve"> 00</v>
      </c>
      <c r="I749">
        <v>0.01</v>
      </c>
      <c r="J749">
        <v>9999999.9900000002</v>
      </c>
      <c r="K749" t="s">
        <v>248</v>
      </c>
      <c r="L749" t="s">
        <v>31</v>
      </c>
      <c r="P749" t="s">
        <v>250</v>
      </c>
      <c r="Q749" t="s">
        <v>250</v>
      </c>
      <c r="R749" t="s">
        <v>1164</v>
      </c>
    </row>
    <row r="750" spans="1:18" x14ac:dyDescent="0.25">
      <c r="A750" t="str">
        <f>"91413"</f>
        <v>91413</v>
      </c>
      <c r="B750" t="str">
        <f>"03140"</f>
        <v>03140</v>
      </c>
      <c r="C750" t="str">
        <f>"1921"</f>
        <v>1921</v>
      </c>
      <c r="D750" t="str">
        <f>"91413"</f>
        <v>91413</v>
      </c>
      <c r="E750" t="s">
        <v>1165</v>
      </c>
      <c r="F750" t="s">
        <v>259</v>
      </c>
      <c r="G750" t="str">
        <f>"GN0091413"</f>
        <v>GN0091413</v>
      </c>
      <c r="H750" t="str">
        <f>" 00"</f>
        <v xml:space="preserve"> 00</v>
      </c>
      <c r="I750">
        <v>0.01</v>
      </c>
      <c r="J750">
        <v>9999999.9900000002</v>
      </c>
      <c r="K750" t="s">
        <v>248</v>
      </c>
      <c r="L750" t="s">
        <v>31</v>
      </c>
      <c r="P750" t="s">
        <v>250</v>
      </c>
      <c r="Q750" t="s">
        <v>250</v>
      </c>
      <c r="R750" t="s">
        <v>248</v>
      </c>
    </row>
    <row r="751" spans="1:18" x14ac:dyDescent="0.25">
      <c r="A751" t="str">
        <f>"91414"</f>
        <v>91414</v>
      </c>
      <c r="B751" t="str">
        <f>"03140"</f>
        <v>03140</v>
      </c>
      <c r="C751" t="str">
        <f>"1500"</f>
        <v>1500</v>
      </c>
      <c r="D751" t="str">
        <f>"91414"</f>
        <v>91414</v>
      </c>
      <c r="E751" t="s">
        <v>1166</v>
      </c>
      <c r="F751" t="s">
        <v>259</v>
      </c>
      <c r="G751" t="str">
        <f>"GN0091414"</f>
        <v>GN0091414</v>
      </c>
      <c r="H751" t="str">
        <f>" 00"</f>
        <v xml:space="preserve"> 00</v>
      </c>
      <c r="I751">
        <v>0.01</v>
      </c>
      <c r="J751">
        <v>9999999.9900000002</v>
      </c>
      <c r="K751" t="s">
        <v>248</v>
      </c>
      <c r="L751" t="s">
        <v>31</v>
      </c>
      <c r="P751" t="s">
        <v>250</v>
      </c>
      <c r="Q751" t="s">
        <v>250</v>
      </c>
      <c r="R751" t="s">
        <v>1164</v>
      </c>
    </row>
    <row r="752" spans="1:18" x14ac:dyDescent="0.25">
      <c r="A752" t="str">
        <f>"91415"</f>
        <v>91415</v>
      </c>
      <c r="B752" t="str">
        <f>"03140"</f>
        <v>03140</v>
      </c>
      <c r="C752" t="str">
        <f>"1500"</f>
        <v>1500</v>
      </c>
      <c r="D752" t="str">
        <f>"91415"</f>
        <v>91415</v>
      </c>
      <c r="E752" t="s">
        <v>1167</v>
      </c>
      <c r="F752" t="s">
        <v>259</v>
      </c>
      <c r="G752" t="str">
        <f>"GN0091415"</f>
        <v>GN0091415</v>
      </c>
      <c r="H752" t="str">
        <f>" 00"</f>
        <v xml:space="preserve"> 00</v>
      </c>
      <c r="I752">
        <v>0.01</v>
      </c>
      <c r="J752">
        <v>9999999.9900000002</v>
      </c>
      <c r="K752" t="s">
        <v>248</v>
      </c>
      <c r="L752" t="s">
        <v>31</v>
      </c>
      <c r="P752" t="s">
        <v>250</v>
      </c>
      <c r="Q752" t="s">
        <v>250</v>
      </c>
      <c r="R752" t="s">
        <v>1164</v>
      </c>
    </row>
    <row r="753" spans="1:18" x14ac:dyDescent="0.25">
      <c r="A753" t="str">
        <f>"91416"</f>
        <v>91416</v>
      </c>
      <c r="B753" t="str">
        <f>"03140"</f>
        <v>03140</v>
      </c>
      <c r="C753" t="str">
        <f>"1921"</f>
        <v>1921</v>
      </c>
      <c r="D753" t="str">
        <f>"91416"</f>
        <v>91416</v>
      </c>
      <c r="E753" t="s">
        <v>1168</v>
      </c>
      <c r="F753" t="s">
        <v>259</v>
      </c>
      <c r="G753" t="str">
        <f>"GN0091416"</f>
        <v>GN0091416</v>
      </c>
      <c r="H753" t="str">
        <f>" 00"</f>
        <v xml:space="preserve"> 00</v>
      </c>
      <c r="I753">
        <v>0.01</v>
      </c>
      <c r="J753">
        <v>9999999.9900000002</v>
      </c>
      <c r="K753" t="s">
        <v>248</v>
      </c>
      <c r="L753" t="s">
        <v>31</v>
      </c>
      <c r="P753" t="s">
        <v>250</v>
      </c>
      <c r="Q753" t="s">
        <v>250</v>
      </c>
      <c r="R753" t="s">
        <v>251</v>
      </c>
    </row>
    <row r="754" spans="1:18" x14ac:dyDescent="0.25">
      <c r="A754" t="str">
        <f>"92155"</f>
        <v>92155</v>
      </c>
      <c r="B754" t="str">
        <f>"03050"</f>
        <v>03050</v>
      </c>
      <c r="C754" t="str">
        <f>"1500"</f>
        <v>1500</v>
      </c>
      <c r="D754" t="str">
        <f>"92155"</f>
        <v>92155</v>
      </c>
      <c r="E754" t="s">
        <v>1169</v>
      </c>
      <c r="F754" t="s">
        <v>229</v>
      </c>
      <c r="G754" t="str">
        <f>""</f>
        <v/>
      </c>
      <c r="H754" t="str">
        <f>" 00"</f>
        <v xml:space="preserve"> 00</v>
      </c>
      <c r="I754">
        <v>0.01</v>
      </c>
      <c r="J754">
        <v>9999999.9900000002</v>
      </c>
      <c r="K754" t="s">
        <v>217</v>
      </c>
      <c r="P754" t="s">
        <v>250</v>
      </c>
      <c r="Q754" t="s">
        <v>250</v>
      </c>
      <c r="R754" t="s">
        <v>231</v>
      </c>
    </row>
    <row r="755" spans="1:18" x14ac:dyDescent="0.25">
      <c r="A755" t="str">
        <f>"92157"</f>
        <v>92157</v>
      </c>
      <c r="B755" t="str">
        <f>"03140"</f>
        <v>03140</v>
      </c>
      <c r="C755" t="str">
        <f>"1500"</f>
        <v>1500</v>
      </c>
      <c r="D755" t="str">
        <f>"92157"</f>
        <v>92157</v>
      </c>
      <c r="E755" t="s">
        <v>1170</v>
      </c>
      <c r="F755" t="s">
        <v>259</v>
      </c>
      <c r="G755" t="str">
        <f>"GN0092157"</f>
        <v>GN0092157</v>
      </c>
      <c r="H755" t="str">
        <f>" 00"</f>
        <v xml:space="preserve"> 00</v>
      </c>
      <c r="I755">
        <v>0.01</v>
      </c>
      <c r="J755">
        <v>9999999.9900000002</v>
      </c>
      <c r="K755" t="s">
        <v>248</v>
      </c>
      <c r="L755" t="s">
        <v>31</v>
      </c>
      <c r="O755" t="s">
        <v>1171</v>
      </c>
      <c r="P755" t="s">
        <v>250</v>
      </c>
      <c r="Q755" t="s">
        <v>250</v>
      </c>
      <c r="R755" t="s">
        <v>251</v>
      </c>
    </row>
    <row r="756" spans="1:18" x14ac:dyDescent="0.25">
      <c r="A756" t="str">
        <f>"92158"</f>
        <v>92158</v>
      </c>
      <c r="B756" t="str">
        <f>"03140"</f>
        <v>03140</v>
      </c>
      <c r="C756" t="str">
        <f>"1930"</f>
        <v>1930</v>
      </c>
      <c r="D756" t="str">
        <f>"92158"</f>
        <v>92158</v>
      </c>
      <c r="E756" t="s">
        <v>1172</v>
      </c>
      <c r="F756" t="s">
        <v>259</v>
      </c>
      <c r="G756" t="str">
        <f>"GN0092158"</f>
        <v>GN0092158</v>
      </c>
      <c r="H756" t="str">
        <f>" 00"</f>
        <v xml:space="preserve"> 00</v>
      </c>
      <c r="I756">
        <v>0.01</v>
      </c>
      <c r="J756">
        <v>9999999.9900000002</v>
      </c>
      <c r="K756" t="s">
        <v>248</v>
      </c>
      <c r="L756" t="s">
        <v>31</v>
      </c>
      <c r="P756" t="s">
        <v>250</v>
      </c>
      <c r="Q756" t="s">
        <v>250</v>
      </c>
      <c r="R756" t="s">
        <v>251</v>
      </c>
    </row>
    <row r="757" spans="1:18" x14ac:dyDescent="0.25">
      <c r="A757" t="str">
        <f>"92159"</f>
        <v>92159</v>
      </c>
      <c r="B757" t="str">
        <f>"03140"</f>
        <v>03140</v>
      </c>
      <c r="C757" t="str">
        <f>"1500"</f>
        <v>1500</v>
      </c>
      <c r="D757" t="str">
        <f>"92159"</f>
        <v>92159</v>
      </c>
      <c r="E757" t="s">
        <v>1173</v>
      </c>
      <c r="F757" t="s">
        <v>259</v>
      </c>
      <c r="G757" t="str">
        <f>"GN0092159"</f>
        <v>GN0092159</v>
      </c>
      <c r="H757" t="str">
        <f>" 00"</f>
        <v xml:space="preserve"> 00</v>
      </c>
      <c r="I757">
        <v>0.01</v>
      </c>
      <c r="J757">
        <v>9999999.9900000002</v>
      </c>
      <c r="K757" t="s">
        <v>248</v>
      </c>
      <c r="L757" t="s">
        <v>31</v>
      </c>
      <c r="P757" t="s">
        <v>250</v>
      </c>
      <c r="Q757" t="s">
        <v>250</v>
      </c>
      <c r="R757" t="s">
        <v>251</v>
      </c>
    </row>
    <row r="758" spans="1:18" x14ac:dyDescent="0.25">
      <c r="A758" t="str">
        <f>"92232"</f>
        <v>92232</v>
      </c>
      <c r="B758" t="str">
        <f>"03140"</f>
        <v>03140</v>
      </c>
      <c r="C758" t="str">
        <f>"1500"</f>
        <v>1500</v>
      </c>
      <c r="D758" t="str">
        <f>"92232"</f>
        <v>92232</v>
      </c>
      <c r="E758" t="s">
        <v>1174</v>
      </c>
      <c r="F758" t="s">
        <v>259</v>
      </c>
      <c r="G758" t="str">
        <f>"GN0092232"</f>
        <v>GN0092232</v>
      </c>
      <c r="H758" t="str">
        <f>" 00"</f>
        <v xml:space="preserve"> 00</v>
      </c>
      <c r="I758">
        <v>0.01</v>
      </c>
      <c r="J758">
        <v>9999999.9900000002</v>
      </c>
      <c r="K758" t="s">
        <v>248</v>
      </c>
      <c r="L758" t="s">
        <v>31</v>
      </c>
      <c r="P758" t="s">
        <v>250</v>
      </c>
      <c r="Q758" t="s">
        <v>250</v>
      </c>
      <c r="R758" t="s">
        <v>1164</v>
      </c>
    </row>
    <row r="759" spans="1:18" x14ac:dyDescent="0.25">
      <c r="A759" t="str">
        <f>"93005"</f>
        <v>93005</v>
      </c>
      <c r="B759" t="str">
        <f>"03000"</f>
        <v>03000</v>
      </c>
      <c r="C759" t="str">
        <f>"1500"</f>
        <v>1500</v>
      </c>
      <c r="D759" t="str">
        <f>"93005"</f>
        <v>93005</v>
      </c>
      <c r="E759" t="s">
        <v>1175</v>
      </c>
      <c r="F759" t="s">
        <v>216</v>
      </c>
      <c r="G759" t="str">
        <f>""</f>
        <v/>
      </c>
      <c r="H759" t="str">
        <f>" 00"</f>
        <v xml:space="preserve"> 00</v>
      </c>
      <c r="I759">
        <v>0.01</v>
      </c>
      <c r="J759">
        <v>9999999.9900000002</v>
      </c>
      <c r="K759" t="s">
        <v>31</v>
      </c>
      <c r="L759" t="s">
        <v>217</v>
      </c>
      <c r="P759" t="s">
        <v>250</v>
      </c>
      <c r="Q759" t="s">
        <v>250</v>
      </c>
      <c r="R759" t="s">
        <v>31</v>
      </c>
    </row>
    <row r="760" spans="1:18" x14ac:dyDescent="0.25">
      <c r="A760" t="str">
        <f>"93178"</f>
        <v>93178</v>
      </c>
      <c r="B760" t="str">
        <f>"03140"</f>
        <v>03140</v>
      </c>
      <c r="C760" t="str">
        <f>"1500"</f>
        <v>1500</v>
      </c>
      <c r="D760" t="str">
        <f>"93178"</f>
        <v>93178</v>
      </c>
      <c r="E760" t="s">
        <v>1176</v>
      </c>
      <c r="F760" t="s">
        <v>259</v>
      </c>
      <c r="G760" t="str">
        <f>"GN0093178"</f>
        <v>GN0093178</v>
      </c>
      <c r="H760" t="str">
        <f>" 00"</f>
        <v xml:space="preserve"> 00</v>
      </c>
      <c r="I760">
        <v>0.01</v>
      </c>
      <c r="J760">
        <v>9999999.9900000002</v>
      </c>
      <c r="K760" t="s">
        <v>248</v>
      </c>
      <c r="L760" t="s">
        <v>31</v>
      </c>
      <c r="P760" t="s">
        <v>250</v>
      </c>
      <c r="Q760" t="s">
        <v>250</v>
      </c>
      <c r="R760" t="s">
        <v>251</v>
      </c>
    </row>
    <row r="761" spans="1:18" x14ac:dyDescent="0.25">
      <c r="A761" t="str">
        <f>"93179"</f>
        <v>93179</v>
      </c>
      <c r="B761" t="str">
        <f>"03140"</f>
        <v>03140</v>
      </c>
      <c r="C761" t="str">
        <f>"1500"</f>
        <v>1500</v>
      </c>
      <c r="D761" t="str">
        <f>"93179"</f>
        <v>93179</v>
      </c>
      <c r="E761" t="s">
        <v>1177</v>
      </c>
      <c r="F761" t="s">
        <v>259</v>
      </c>
      <c r="G761" t="str">
        <f>"GN0093179"</f>
        <v>GN0093179</v>
      </c>
      <c r="H761" t="str">
        <f>" 00"</f>
        <v xml:space="preserve"> 00</v>
      </c>
      <c r="I761">
        <v>0.01</v>
      </c>
      <c r="J761">
        <v>9999999.9900000002</v>
      </c>
      <c r="K761" t="s">
        <v>248</v>
      </c>
      <c r="L761" t="s">
        <v>31</v>
      </c>
      <c r="P761" t="s">
        <v>250</v>
      </c>
      <c r="Q761" t="s">
        <v>250</v>
      </c>
      <c r="R761" t="s">
        <v>251</v>
      </c>
    </row>
    <row r="762" spans="1:18" x14ac:dyDescent="0.25">
      <c r="A762" t="str">
        <f>"93181"</f>
        <v>93181</v>
      </c>
      <c r="B762" t="str">
        <f>"03140"</f>
        <v>03140</v>
      </c>
      <c r="C762" t="str">
        <f>"1500"</f>
        <v>1500</v>
      </c>
      <c r="D762" t="str">
        <f>"93181"</f>
        <v>93181</v>
      </c>
      <c r="E762" t="s">
        <v>1178</v>
      </c>
      <c r="F762" t="s">
        <v>259</v>
      </c>
      <c r="G762" t="str">
        <f>"GN0093181"</f>
        <v>GN0093181</v>
      </c>
      <c r="H762" t="str">
        <f>" 00"</f>
        <v xml:space="preserve"> 00</v>
      </c>
      <c r="I762">
        <v>0.01</v>
      </c>
      <c r="J762">
        <v>9999999.9900000002</v>
      </c>
      <c r="K762" t="s">
        <v>248</v>
      </c>
      <c r="L762" t="s">
        <v>31</v>
      </c>
      <c r="P762" t="s">
        <v>250</v>
      </c>
      <c r="Q762" t="s">
        <v>250</v>
      </c>
      <c r="R762" t="s">
        <v>1179</v>
      </c>
    </row>
    <row r="763" spans="1:18" x14ac:dyDescent="0.25">
      <c r="A763" t="str">
        <f>"93182"</f>
        <v>93182</v>
      </c>
      <c r="B763" t="str">
        <f>"03140"</f>
        <v>03140</v>
      </c>
      <c r="C763" t="str">
        <f>"1500"</f>
        <v>1500</v>
      </c>
      <c r="D763" t="str">
        <f>"93182"</f>
        <v>93182</v>
      </c>
      <c r="E763" t="s">
        <v>1180</v>
      </c>
      <c r="F763" t="s">
        <v>259</v>
      </c>
      <c r="G763" t="str">
        <f>"GN0093182"</f>
        <v>GN0093182</v>
      </c>
      <c r="H763" t="str">
        <f>" 00"</f>
        <v xml:space="preserve"> 00</v>
      </c>
      <c r="I763">
        <v>0.01</v>
      </c>
      <c r="J763">
        <v>9999999.9900000002</v>
      </c>
      <c r="K763" t="s">
        <v>248</v>
      </c>
      <c r="L763" t="s">
        <v>31</v>
      </c>
      <c r="P763" t="s">
        <v>250</v>
      </c>
      <c r="Q763" t="s">
        <v>250</v>
      </c>
      <c r="R763" t="s">
        <v>248</v>
      </c>
    </row>
    <row r="764" spans="1:18" x14ac:dyDescent="0.25">
      <c r="A764" t="str">
        <f>"93183"</f>
        <v>93183</v>
      </c>
      <c r="B764" t="str">
        <f>"03140"</f>
        <v>03140</v>
      </c>
      <c r="C764" t="str">
        <f>"1500"</f>
        <v>1500</v>
      </c>
      <c r="D764" t="str">
        <f>"93183"</f>
        <v>93183</v>
      </c>
      <c r="E764" t="s">
        <v>1181</v>
      </c>
      <c r="F764" t="s">
        <v>259</v>
      </c>
      <c r="G764" t="str">
        <f>"GN0093183"</f>
        <v>GN0093183</v>
      </c>
      <c r="H764" t="str">
        <f>" 00"</f>
        <v xml:space="preserve"> 00</v>
      </c>
      <c r="I764">
        <v>0.01</v>
      </c>
      <c r="J764">
        <v>9999999.9900000002</v>
      </c>
      <c r="K764" t="s">
        <v>248</v>
      </c>
      <c r="L764" t="s">
        <v>31</v>
      </c>
      <c r="P764" t="s">
        <v>250</v>
      </c>
      <c r="Q764" t="s">
        <v>250</v>
      </c>
      <c r="R764" t="s">
        <v>249</v>
      </c>
    </row>
    <row r="765" spans="1:18" x14ac:dyDescent="0.25">
      <c r="A765" t="str">
        <f>"93184"</f>
        <v>93184</v>
      </c>
      <c r="B765" t="str">
        <f>"03140"</f>
        <v>03140</v>
      </c>
      <c r="C765" t="str">
        <f>"1500"</f>
        <v>1500</v>
      </c>
      <c r="D765" t="str">
        <f>"93184"</f>
        <v>93184</v>
      </c>
      <c r="E765" t="s">
        <v>1182</v>
      </c>
      <c r="F765" t="s">
        <v>259</v>
      </c>
      <c r="G765" t="str">
        <f>"GN0093184"</f>
        <v>GN0093184</v>
      </c>
      <c r="H765" t="str">
        <f>" 00"</f>
        <v xml:space="preserve"> 00</v>
      </c>
      <c r="I765">
        <v>0.01</v>
      </c>
      <c r="J765">
        <v>9999999.9900000002</v>
      </c>
      <c r="K765" t="s">
        <v>248</v>
      </c>
      <c r="L765" t="s">
        <v>31</v>
      </c>
      <c r="P765" t="s">
        <v>250</v>
      </c>
      <c r="Q765" t="s">
        <v>250</v>
      </c>
      <c r="R765" t="s">
        <v>248</v>
      </c>
    </row>
    <row r="766" spans="1:18" x14ac:dyDescent="0.25">
      <c r="A766" t="str">
        <f>"93185"</f>
        <v>93185</v>
      </c>
      <c r="B766" t="str">
        <f>"03140"</f>
        <v>03140</v>
      </c>
      <c r="C766" t="str">
        <f>"1500"</f>
        <v>1500</v>
      </c>
      <c r="D766" t="str">
        <f>"93185"</f>
        <v>93185</v>
      </c>
      <c r="E766" t="s">
        <v>1183</v>
      </c>
      <c r="F766" t="s">
        <v>259</v>
      </c>
      <c r="G766" t="str">
        <f>"GN0093185"</f>
        <v>GN0093185</v>
      </c>
      <c r="H766" t="str">
        <f>" 00"</f>
        <v xml:space="preserve"> 00</v>
      </c>
      <c r="I766">
        <v>0.01</v>
      </c>
      <c r="J766">
        <v>9999999.9900000002</v>
      </c>
      <c r="K766" t="s">
        <v>248</v>
      </c>
      <c r="L766" t="s">
        <v>31</v>
      </c>
      <c r="P766" t="s">
        <v>250</v>
      </c>
      <c r="Q766" t="s">
        <v>250</v>
      </c>
      <c r="R766" t="s">
        <v>251</v>
      </c>
    </row>
    <row r="767" spans="1:18" x14ac:dyDescent="0.25">
      <c r="A767" t="str">
        <f>"93186"</f>
        <v>93186</v>
      </c>
      <c r="B767" t="str">
        <f>"03140"</f>
        <v>03140</v>
      </c>
      <c r="C767" t="str">
        <f>"1500"</f>
        <v>1500</v>
      </c>
      <c r="D767" t="str">
        <f>""</f>
        <v/>
      </c>
      <c r="E767" t="s">
        <v>1184</v>
      </c>
      <c r="F767" t="s">
        <v>259</v>
      </c>
      <c r="G767" t="str">
        <f>"GN0093186"</f>
        <v>GN0093186</v>
      </c>
      <c r="H767" t="str">
        <f>" 00"</f>
        <v xml:space="preserve"> 00</v>
      </c>
      <c r="I767">
        <v>0.01</v>
      </c>
      <c r="J767">
        <v>9999999.9900000002</v>
      </c>
      <c r="K767" t="s">
        <v>248</v>
      </c>
      <c r="L767" t="s">
        <v>31</v>
      </c>
      <c r="P767" t="s">
        <v>250</v>
      </c>
      <c r="Q767" t="s">
        <v>250</v>
      </c>
      <c r="R767" t="s">
        <v>251</v>
      </c>
    </row>
    <row r="768" spans="1:18" x14ac:dyDescent="0.25">
      <c r="A768" t="str">
        <f>"93187"</f>
        <v>93187</v>
      </c>
      <c r="B768" t="str">
        <f>"03140"</f>
        <v>03140</v>
      </c>
      <c r="C768" t="str">
        <f>"1500"</f>
        <v>1500</v>
      </c>
      <c r="D768" t="str">
        <f>"93187"</f>
        <v>93187</v>
      </c>
      <c r="E768" t="s">
        <v>1185</v>
      </c>
      <c r="F768" t="s">
        <v>259</v>
      </c>
      <c r="G768" t="str">
        <f>"GN0093187"</f>
        <v>GN0093187</v>
      </c>
      <c r="H768" t="str">
        <f>" 00"</f>
        <v xml:space="preserve"> 00</v>
      </c>
      <c r="I768">
        <v>0.01</v>
      </c>
      <c r="J768">
        <v>9999999.9900000002</v>
      </c>
      <c r="K768" t="s">
        <v>248</v>
      </c>
      <c r="L768" t="s">
        <v>31</v>
      </c>
      <c r="P768" t="s">
        <v>250</v>
      </c>
      <c r="Q768" t="s">
        <v>250</v>
      </c>
      <c r="R768" t="s">
        <v>251</v>
      </c>
    </row>
    <row r="769" spans="1:18" x14ac:dyDescent="0.25">
      <c r="A769" t="str">
        <f>"93188"</f>
        <v>93188</v>
      </c>
      <c r="B769" t="str">
        <f>"03140"</f>
        <v>03140</v>
      </c>
      <c r="C769" t="str">
        <f>"1500"</f>
        <v>1500</v>
      </c>
      <c r="D769" t="str">
        <f>"93188"</f>
        <v>93188</v>
      </c>
      <c r="E769" t="s">
        <v>1186</v>
      </c>
      <c r="F769" t="s">
        <v>259</v>
      </c>
      <c r="G769" t="str">
        <f>"GN0093188"</f>
        <v>GN0093188</v>
      </c>
      <c r="H769" t="str">
        <f>" 00"</f>
        <v xml:space="preserve"> 00</v>
      </c>
      <c r="I769">
        <v>0.01</v>
      </c>
      <c r="J769">
        <v>9999999.9900000002</v>
      </c>
      <c r="K769" t="s">
        <v>248</v>
      </c>
      <c r="L769" t="s">
        <v>31</v>
      </c>
      <c r="P769" t="s">
        <v>250</v>
      </c>
      <c r="Q769" t="s">
        <v>250</v>
      </c>
      <c r="R769" t="s">
        <v>251</v>
      </c>
    </row>
    <row r="770" spans="1:18" x14ac:dyDescent="0.25">
      <c r="A770" t="str">
        <f>"93189"</f>
        <v>93189</v>
      </c>
      <c r="B770" t="str">
        <f>"03140"</f>
        <v>03140</v>
      </c>
      <c r="C770" t="str">
        <f>"1500"</f>
        <v>1500</v>
      </c>
      <c r="D770" t="str">
        <f>"93189"</f>
        <v>93189</v>
      </c>
      <c r="E770" t="s">
        <v>1187</v>
      </c>
      <c r="F770" t="s">
        <v>259</v>
      </c>
      <c r="G770" t="str">
        <f>"GN0093189"</f>
        <v>GN0093189</v>
      </c>
      <c r="H770" t="str">
        <f>" 00"</f>
        <v xml:space="preserve"> 00</v>
      </c>
      <c r="I770">
        <v>0.01</v>
      </c>
      <c r="J770">
        <v>9999999.9900000002</v>
      </c>
      <c r="K770" t="s">
        <v>248</v>
      </c>
      <c r="L770" t="s">
        <v>31</v>
      </c>
      <c r="P770" t="s">
        <v>250</v>
      </c>
      <c r="Q770" t="s">
        <v>250</v>
      </c>
      <c r="R770" t="s">
        <v>251</v>
      </c>
    </row>
    <row r="771" spans="1:18" x14ac:dyDescent="0.25">
      <c r="A771" t="str">
        <f>"94041"</f>
        <v>94041</v>
      </c>
      <c r="B771" t="str">
        <f>"03050"</f>
        <v>03050</v>
      </c>
      <c r="C771" t="str">
        <f>"2100"</f>
        <v>2100</v>
      </c>
      <c r="D771" t="str">
        <f>"94041"</f>
        <v>94041</v>
      </c>
      <c r="E771" t="s">
        <v>1188</v>
      </c>
      <c r="F771" t="s">
        <v>229</v>
      </c>
      <c r="G771" t="str">
        <f>""</f>
        <v/>
      </c>
      <c r="H771" t="str">
        <f>" 00"</f>
        <v xml:space="preserve"> 00</v>
      </c>
      <c r="I771">
        <v>0.01</v>
      </c>
      <c r="J771">
        <v>9999999.9900000002</v>
      </c>
      <c r="K771" t="s">
        <v>217</v>
      </c>
      <c r="P771" t="s">
        <v>250</v>
      </c>
      <c r="Q771" t="s">
        <v>250</v>
      </c>
      <c r="R771" t="s">
        <v>231</v>
      </c>
    </row>
    <row r="772" spans="1:18" x14ac:dyDescent="0.25">
      <c r="A772" t="str">
        <f>"94042"</f>
        <v>94042</v>
      </c>
      <c r="B772" t="str">
        <f>"03050"</f>
        <v>03050</v>
      </c>
      <c r="C772" t="str">
        <f>"2100"</f>
        <v>2100</v>
      </c>
      <c r="D772" t="str">
        <f>"94042"</f>
        <v>94042</v>
      </c>
      <c r="E772" t="s">
        <v>1189</v>
      </c>
      <c r="F772" t="s">
        <v>229</v>
      </c>
      <c r="G772" t="str">
        <f>""</f>
        <v/>
      </c>
      <c r="H772" t="str">
        <f>" 00"</f>
        <v xml:space="preserve"> 00</v>
      </c>
      <c r="I772">
        <v>0.01</v>
      </c>
      <c r="J772">
        <v>9999999.9900000002</v>
      </c>
      <c r="K772" t="s">
        <v>217</v>
      </c>
      <c r="P772" t="s">
        <v>250</v>
      </c>
      <c r="Q772" t="s">
        <v>250</v>
      </c>
      <c r="R772" t="s">
        <v>231</v>
      </c>
    </row>
    <row r="773" spans="1:18" x14ac:dyDescent="0.25">
      <c r="A773" t="str">
        <f>"94043"</f>
        <v>94043</v>
      </c>
      <c r="B773" t="str">
        <f>"03050"</f>
        <v>03050</v>
      </c>
      <c r="C773" t="str">
        <f>"2100"</f>
        <v>2100</v>
      </c>
      <c r="D773" t="str">
        <f>"94043"</f>
        <v>94043</v>
      </c>
      <c r="E773" t="s">
        <v>1190</v>
      </c>
      <c r="F773" t="s">
        <v>229</v>
      </c>
      <c r="G773" t="str">
        <f>""</f>
        <v/>
      </c>
      <c r="H773" t="str">
        <f>" 00"</f>
        <v xml:space="preserve"> 00</v>
      </c>
      <c r="I773">
        <v>0.01</v>
      </c>
      <c r="J773">
        <v>9999999.9900000002</v>
      </c>
      <c r="K773" t="s">
        <v>217</v>
      </c>
      <c r="P773" t="s">
        <v>250</v>
      </c>
      <c r="Q773" t="s">
        <v>250</v>
      </c>
      <c r="R773" t="s">
        <v>231</v>
      </c>
    </row>
    <row r="774" spans="1:18" x14ac:dyDescent="0.25">
      <c r="A774" t="str">
        <f>"94045"</f>
        <v>94045</v>
      </c>
      <c r="B774" t="str">
        <f>"03050"</f>
        <v>03050</v>
      </c>
      <c r="C774" t="str">
        <f>"2100"</f>
        <v>2100</v>
      </c>
      <c r="D774" t="str">
        <f>"94045"</f>
        <v>94045</v>
      </c>
      <c r="E774" t="s">
        <v>1191</v>
      </c>
      <c r="F774" t="s">
        <v>229</v>
      </c>
      <c r="G774" t="str">
        <f>""</f>
        <v/>
      </c>
      <c r="H774" t="str">
        <f>" 00"</f>
        <v xml:space="preserve"> 00</v>
      </c>
      <c r="I774">
        <v>0.01</v>
      </c>
      <c r="J774">
        <v>9999999.9900000002</v>
      </c>
      <c r="K774" t="s">
        <v>217</v>
      </c>
      <c r="P774" t="s">
        <v>250</v>
      </c>
      <c r="Q774" t="s">
        <v>250</v>
      </c>
      <c r="R774" t="s">
        <v>231</v>
      </c>
    </row>
    <row r="775" spans="1:18" x14ac:dyDescent="0.25">
      <c r="A775" t="str">
        <f>"94046"</f>
        <v>94046</v>
      </c>
      <c r="B775" t="str">
        <f>"03050"</f>
        <v>03050</v>
      </c>
      <c r="C775" t="str">
        <f>"2100"</f>
        <v>2100</v>
      </c>
      <c r="D775" t="str">
        <f>"94046"</f>
        <v>94046</v>
      </c>
      <c r="E775" t="s">
        <v>1192</v>
      </c>
      <c r="F775" t="s">
        <v>229</v>
      </c>
      <c r="G775" t="str">
        <f>""</f>
        <v/>
      </c>
      <c r="H775" t="str">
        <f>" 00"</f>
        <v xml:space="preserve"> 00</v>
      </c>
      <c r="I775">
        <v>0.01</v>
      </c>
      <c r="J775">
        <v>9999999.9900000002</v>
      </c>
      <c r="K775" t="s">
        <v>217</v>
      </c>
      <c r="P775" t="s">
        <v>250</v>
      </c>
      <c r="Q775" t="s">
        <v>250</v>
      </c>
      <c r="R775" t="s">
        <v>231</v>
      </c>
    </row>
    <row r="776" spans="1:18" x14ac:dyDescent="0.25">
      <c r="A776" t="str">
        <f>"94225"</f>
        <v>94225</v>
      </c>
      <c r="B776" t="str">
        <f>"03050"</f>
        <v>03050</v>
      </c>
      <c r="C776" t="str">
        <f>"2100"</f>
        <v>2100</v>
      </c>
      <c r="D776" t="str">
        <f>"94225"</f>
        <v>94225</v>
      </c>
      <c r="E776" t="s">
        <v>1193</v>
      </c>
      <c r="F776" t="s">
        <v>229</v>
      </c>
      <c r="G776" t="str">
        <f>""</f>
        <v/>
      </c>
      <c r="H776" t="str">
        <f>" 00"</f>
        <v xml:space="preserve"> 00</v>
      </c>
      <c r="I776">
        <v>0.01</v>
      </c>
      <c r="J776">
        <v>9999999.9900000002</v>
      </c>
      <c r="K776" t="s">
        <v>217</v>
      </c>
      <c r="P776" t="s">
        <v>250</v>
      </c>
      <c r="Q776" t="s">
        <v>250</v>
      </c>
      <c r="R776" t="s">
        <v>231</v>
      </c>
    </row>
    <row r="777" spans="1:18" x14ac:dyDescent="0.25">
      <c r="A777" t="str">
        <f>"95005"</f>
        <v>95005</v>
      </c>
      <c r="B777" t="str">
        <f>"03000"</f>
        <v>03000</v>
      </c>
      <c r="C777" t="str">
        <f>"1500"</f>
        <v>1500</v>
      </c>
      <c r="D777" t="str">
        <f>""</f>
        <v/>
      </c>
      <c r="E777" t="s">
        <v>1194</v>
      </c>
      <c r="F777" t="s">
        <v>216</v>
      </c>
      <c r="G777" t="str">
        <f>""</f>
        <v/>
      </c>
      <c r="H777" t="str">
        <f>" 00"</f>
        <v xml:space="preserve"> 00</v>
      </c>
      <c r="I777">
        <v>0.01</v>
      </c>
      <c r="J777">
        <v>9999999.9900000002</v>
      </c>
      <c r="K777" t="s">
        <v>31</v>
      </c>
      <c r="L777" t="s">
        <v>217</v>
      </c>
      <c r="P777" t="s">
        <v>250</v>
      </c>
      <c r="Q777" t="s">
        <v>250</v>
      </c>
      <c r="R777" t="s">
        <v>31</v>
      </c>
    </row>
    <row r="778" spans="1:18" x14ac:dyDescent="0.25">
      <c r="A778" t="str">
        <f>"95010"</f>
        <v>95010</v>
      </c>
      <c r="B778" t="str">
        <f>"03000"</f>
        <v>03000</v>
      </c>
      <c r="C778" t="str">
        <f>"1500"</f>
        <v>1500</v>
      </c>
      <c r="D778" t="str">
        <f>""</f>
        <v/>
      </c>
      <c r="E778" t="s">
        <v>1195</v>
      </c>
      <c r="F778" t="s">
        <v>216</v>
      </c>
      <c r="G778" t="str">
        <f>""</f>
        <v/>
      </c>
      <c r="H778" t="str">
        <f>" 00"</f>
        <v xml:space="preserve"> 00</v>
      </c>
      <c r="I778">
        <v>0.01</v>
      </c>
      <c r="J778">
        <v>9999999.9900000002</v>
      </c>
      <c r="K778" t="s">
        <v>31</v>
      </c>
      <c r="L778" t="s">
        <v>217</v>
      </c>
      <c r="P778" t="s">
        <v>250</v>
      </c>
      <c r="Q778" t="s">
        <v>250</v>
      </c>
      <c r="R778" t="s">
        <v>31</v>
      </c>
    </row>
    <row r="779" spans="1:18" x14ac:dyDescent="0.25">
      <c r="A779" t="str">
        <f>"95011"</f>
        <v>95011</v>
      </c>
      <c r="B779" t="str">
        <f>"03000"</f>
        <v>03000</v>
      </c>
      <c r="C779" t="str">
        <f>"1500"</f>
        <v>1500</v>
      </c>
      <c r="D779" t="str">
        <f>""</f>
        <v/>
      </c>
      <c r="E779" t="s">
        <v>1196</v>
      </c>
      <c r="F779" t="s">
        <v>216</v>
      </c>
      <c r="G779" t="str">
        <f>""</f>
        <v/>
      </c>
      <c r="H779" t="str">
        <f>" 00"</f>
        <v xml:space="preserve"> 00</v>
      </c>
      <c r="I779">
        <v>0.01</v>
      </c>
      <c r="J779">
        <v>9999999.9900000002</v>
      </c>
      <c r="K779" t="s">
        <v>31</v>
      </c>
      <c r="L779" t="s">
        <v>217</v>
      </c>
      <c r="P779" t="s">
        <v>250</v>
      </c>
      <c r="Q779" t="s">
        <v>250</v>
      </c>
      <c r="R779" t="s">
        <v>31</v>
      </c>
    </row>
    <row r="780" spans="1:18" x14ac:dyDescent="0.25">
      <c r="A780" t="str">
        <f>"95015"</f>
        <v>95015</v>
      </c>
      <c r="B780" t="str">
        <f>"03000"</f>
        <v>03000</v>
      </c>
      <c r="C780" t="str">
        <f>"1500"</f>
        <v>1500</v>
      </c>
      <c r="D780" t="str">
        <f>""</f>
        <v/>
      </c>
      <c r="E780" t="s">
        <v>1197</v>
      </c>
      <c r="F780" t="s">
        <v>216</v>
      </c>
      <c r="G780" t="str">
        <f>""</f>
        <v/>
      </c>
      <c r="H780" t="str">
        <f>" 00"</f>
        <v xml:space="preserve"> 00</v>
      </c>
      <c r="I780">
        <v>0.01</v>
      </c>
      <c r="J780">
        <v>9999999.9900000002</v>
      </c>
      <c r="K780" t="s">
        <v>31</v>
      </c>
      <c r="L780" t="s">
        <v>217</v>
      </c>
      <c r="P780" t="s">
        <v>250</v>
      </c>
      <c r="Q780" t="s">
        <v>250</v>
      </c>
      <c r="R780" t="s">
        <v>31</v>
      </c>
    </row>
    <row r="781" spans="1:18" x14ac:dyDescent="0.25">
      <c r="A781" t="str">
        <f>"95020"</f>
        <v>95020</v>
      </c>
      <c r="B781" t="str">
        <f>"03000"</f>
        <v>03000</v>
      </c>
      <c r="C781" t="str">
        <f>"1500"</f>
        <v>1500</v>
      </c>
      <c r="D781" t="str">
        <f>""</f>
        <v/>
      </c>
      <c r="E781" t="s">
        <v>1198</v>
      </c>
      <c r="F781" t="s">
        <v>216</v>
      </c>
      <c r="G781" t="str">
        <f>""</f>
        <v/>
      </c>
      <c r="H781" t="str">
        <f>" 00"</f>
        <v xml:space="preserve"> 00</v>
      </c>
      <c r="I781">
        <v>0.01</v>
      </c>
      <c r="J781">
        <v>9999999.9900000002</v>
      </c>
      <c r="K781" t="s">
        <v>31</v>
      </c>
      <c r="L781" t="s">
        <v>217</v>
      </c>
      <c r="P781" t="s">
        <v>250</v>
      </c>
      <c r="Q781" t="s">
        <v>250</v>
      </c>
      <c r="R781" t="s">
        <v>31</v>
      </c>
    </row>
    <row r="782" spans="1:18" x14ac:dyDescent="0.25">
      <c r="A782" t="str">
        <f>"95025"</f>
        <v>95025</v>
      </c>
      <c r="B782" t="str">
        <f>"03000"</f>
        <v>03000</v>
      </c>
      <c r="C782" t="str">
        <f>"1500"</f>
        <v>1500</v>
      </c>
      <c r="D782" t="str">
        <f>""</f>
        <v/>
      </c>
      <c r="E782" t="s">
        <v>1199</v>
      </c>
      <c r="F782" t="s">
        <v>216</v>
      </c>
      <c r="G782" t="str">
        <f>""</f>
        <v/>
      </c>
      <c r="H782" t="str">
        <f>" 00"</f>
        <v xml:space="preserve"> 00</v>
      </c>
      <c r="I782">
        <v>0.01</v>
      </c>
      <c r="J782">
        <v>9999999.9900000002</v>
      </c>
      <c r="K782" t="s">
        <v>31</v>
      </c>
      <c r="L782" t="s">
        <v>217</v>
      </c>
      <c r="P782" t="s">
        <v>250</v>
      </c>
      <c r="Q782" t="s">
        <v>250</v>
      </c>
      <c r="R782" t="s">
        <v>31</v>
      </c>
    </row>
    <row r="783" spans="1:18" x14ac:dyDescent="0.25">
      <c r="A783" t="str">
        <f>"95035"</f>
        <v>95035</v>
      </c>
      <c r="B783" t="str">
        <f>"03000"</f>
        <v>03000</v>
      </c>
      <c r="C783" t="str">
        <f>"1500"</f>
        <v>1500</v>
      </c>
      <c r="D783" t="str">
        <f>""</f>
        <v/>
      </c>
      <c r="E783" t="s">
        <v>1200</v>
      </c>
      <c r="F783" t="s">
        <v>216</v>
      </c>
      <c r="G783" t="str">
        <f>""</f>
        <v/>
      </c>
      <c r="H783" t="str">
        <f>" 00"</f>
        <v xml:space="preserve"> 00</v>
      </c>
      <c r="I783">
        <v>0.01</v>
      </c>
      <c r="J783">
        <v>9999999.9900000002</v>
      </c>
      <c r="K783" t="s">
        <v>31</v>
      </c>
      <c r="L783" t="s">
        <v>217</v>
      </c>
      <c r="P783" t="s">
        <v>250</v>
      </c>
      <c r="Q783" t="s">
        <v>250</v>
      </c>
      <c r="R783" t="s">
        <v>31</v>
      </c>
    </row>
    <row r="784" spans="1:18" x14ac:dyDescent="0.25">
      <c r="A784" t="str">
        <f>"95040"</f>
        <v>95040</v>
      </c>
      <c r="B784" t="str">
        <f>"03000"</f>
        <v>03000</v>
      </c>
      <c r="C784" t="str">
        <f>"1500"</f>
        <v>1500</v>
      </c>
      <c r="D784" t="str">
        <f>""</f>
        <v/>
      </c>
      <c r="E784" t="s">
        <v>1201</v>
      </c>
      <c r="F784" t="s">
        <v>216</v>
      </c>
      <c r="G784" t="str">
        <f>""</f>
        <v/>
      </c>
      <c r="H784" t="str">
        <f>" 00"</f>
        <v xml:space="preserve"> 00</v>
      </c>
      <c r="I784">
        <v>0.01</v>
      </c>
      <c r="J784">
        <v>9999999.9900000002</v>
      </c>
      <c r="K784" t="s">
        <v>31</v>
      </c>
      <c r="L784" t="s">
        <v>217</v>
      </c>
      <c r="P784" t="s">
        <v>250</v>
      </c>
      <c r="Q784" t="s">
        <v>250</v>
      </c>
      <c r="R784" t="s">
        <v>31</v>
      </c>
    </row>
    <row r="785" spans="1:18" x14ac:dyDescent="0.25">
      <c r="A785" t="str">
        <f>"95045"</f>
        <v>95045</v>
      </c>
      <c r="B785" t="str">
        <f>"03000"</f>
        <v>03000</v>
      </c>
      <c r="C785" t="str">
        <f>"1500"</f>
        <v>1500</v>
      </c>
      <c r="D785" t="str">
        <f>""</f>
        <v/>
      </c>
      <c r="E785" t="s">
        <v>1202</v>
      </c>
      <c r="F785" t="s">
        <v>216</v>
      </c>
      <c r="G785" t="str">
        <f>""</f>
        <v/>
      </c>
      <c r="H785" t="str">
        <f>" 00"</f>
        <v xml:space="preserve"> 00</v>
      </c>
      <c r="I785">
        <v>0.01</v>
      </c>
      <c r="J785">
        <v>9999999.9900000002</v>
      </c>
      <c r="K785" t="s">
        <v>31</v>
      </c>
      <c r="L785" t="s">
        <v>217</v>
      </c>
      <c r="P785" t="s">
        <v>250</v>
      </c>
      <c r="Q785" t="s">
        <v>250</v>
      </c>
      <c r="R785" t="s">
        <v>31</v>
      </c>
    </row>
    <row r="786" spans="1:18" x14ac:dyDescent="0.25">
      <c r="A786" t="str">
        <f>"95050"</f>
        <v>95050</v>
      </c>
      <c r="B786" t="str">
        <f>"03000"</f>
        <v>03000</v>
      </c>
      <c r="C786" t="str">
        <f>"1500"</f>
        <v>1500</v>
      </c>
      <c r="D786" t="str">
        <f>""</f>
        <v/>
      </c>
      <c r="E786" t="s">
        <v>1203</v>
      </c>
      <c r="F786" t="s">
        <v>216</v>
      </c>
      <c r="G786" t="str">
        <f>""</f>
        <v/>
      </c>
      <c r="H786" t="str">
        <f>" 00"</f>
        <v xml:space="preserve"> 00</v>
      </c>
      <c r="I786">
        <v>0.01</v>
      </c>
      <c r="J786">
        <v>9999999.9900000002</v>
      </c>
      <c r="K786" t="s">
        <v>31</v>
      </c>
      <c r="L786" t="s">
        <v>217</v>
      </c>
      <c r="P786" t="s">
        <v>250</v>
      </c>
      <c r="Q786" t="s">
        <v>250</v>
      </c>
      <c r="R786" t="s">
        <v>31</v>
      </c>
    </row>
    <row r="787" spans="1:18" x14ac:dyDescent="0.25">
      <c r="A787" t="str">
        <f>"95055"</f>
        <v>95055</v>
      </c>
      <c r="B787" t="str">
        <f>"03000"</f>
        <v>03000</v>
      </c>
      <c r="C787" t="str">
        <f>"1500"</f>
        <v>1500</v>
      </c>
      <c r="D787" t="str">
        <f>""</f>
        <v/>
      </c>
      <c r="E787" t="s">
        <v>1204</v>
      </c>
      <c r="F787" t="s">
        <v>216</v>
      </c>
      <c r="G787" t="str">
        <f>""</f>
        <v/>
      </c>
      <c r="H787" t="str">
        <f>" 00"</f>
        <v xml:space="preserve"> 00</v>
      </c>
      <c r="I787">
        <v>0.01</v>
      </c>
      <c r="J787">
        <v>9999999.9900000002</v>
      </c>
      <c r="K787" t="s">
        <v>31</v>
      </c>
      <c r="L787" t="s">
        <v>217</v>
      </c>
      <c r="P787" t="s">
        <v>250</v>
      </c>
      <c r="Q787" t="s">
        <v>250</v>
      </c>
      <c r="R787" t="s">
        <v>31</v>
      </c>
    </row>
    <row r="788" spans="1:18" x14ac:dyDescent="0.25">
      <c r="A788" t="str">
        <f>"95060"</f>
        <v>95060</v>
      </c>
      <c r="B788" t="str">
        <f>"03000"</f>
        <v>03000</v>
      </c>
      <c r="C788" t="str">
        <f>"1500"</f>
        <v>1500</v>
      </c>
      <c r="D788" t="str">
        <f>""</f>
        <v/>
      </c>
      <c r="E788" t="s">
        <v>1205</v>
      </c>
      <c r="F788" t="s">
        <v>216</v>
      </c>
      <c r="G788" t="str">
        <f>""</f>
        <v/>
      </c>
      <c r="H788" t="str">
        <f>" 00"</f>
        <v xml:space="preserve"> 00</v>
      </c>
      <c r="I788">
        <v>0.01</v>
      </c>
      <c r="J788">
        <v>9999999.9900000002</v>
      </c>
      <c r="K788" t="s">
        <v>31</v>
      </c>
      <c r="L788" t="s">
        <v>217</v>
      </c>
      <c r="P788" t="s">
        <v>250</v>
      </c>
      <c r="Q788" t="s">
        <v>250</v>
      </c>
      <c r="R788" t="s">
        <v>31</v>
      </c>
    </row>
    <row r="789" spans="1:18" x14ac:dyDescent="0.25">
      <c r="A789" t="str">
        <f>"95065"</f>
        <v>95065</v>
      </c>
      <c r="B789" t="str">
        <f>"03000"</f>
        <v>03000</v>
      </c>
      <c r="C789" t="str">
        <f>"1500"</f>
        <v>1500</v>
      </c>
      <c r="D789" t="str">
        <f>""</f>
        <v/>
      </c>
      <c r="E789" t="s">
        <v>1206</v>
      </c>
      <c r="F789" t="s">
        <v>216</v>
      </c>
      <c r="G789" t="str">
        <f>""</f>
        <v/>
      </c>
      <c r="H789" t="str">
        <f>" 00"</f>
        <v xml:space="preserve"> 00</v>
      </c>
      <c r="I789">
        <v>0.01</v>
      </c>
      <c r="J789">
        <v>9999999.9900000002</v>
      </c>
      <c r="K789" t="s">
        <v>31</v>
      </c>
      <c r="L789" t="s">
        <v>217</v>
      </c>
      <c r="P789" t="s">
        <v>250</v>
      </c>
      <c r="Q789" t="s">
        <v>250</v>
      </c>
      <c r="R789" t="s">
        <v>31</v>
      </c>
    </row>
    <row r="790" spans="1:18" x14ac:dyDescent="0.25">
      <c r="A790" t="str">
        <f>"95075"</f>
        <v>95075</v>
      </c>
      <c r="B790" t="str">
        <f>"03000"</f>
        <v>03000</v>
      </c>
      <c r="C790" t="str">
        <f>"1500"</f>
        <v>1500</v>
      </c>
      <c r="D790" t="str">
        <f>""</f>
        <v/>
      </c>
      <c r="E790" t="s">
        <v>1207</v>
      </c>
      <c r="F790" t="s">
        <v>216</v>
      </c>
      <c r="G790" t="str">
        <f>""</f>
        <v/>
      </c>
      <c r="H790" t="str">
        <f>" 00"</f>
        <v xml:space="preserve"> 00</v>
      </c>
      <c r="I790">
        <v>0.01</v>
      </c>
      <c r="J790">
        <v>9999999.9900000002</v>
      </c>
      <c r="K790" t="s">
        <v>31</v>
      </c>
      <c r="L790" t="s">
        <v>217</v>
      </c>
      <c r="P790" t="s">
        <v>250</v>
      </c>
      <c r="Q790" t="s">
        <v>250</v>
      </c>
      <c r="R790" t="s">
        <v>31</v>
      </c>
    </row>
    <row r="791" spans="1:18" x14ac:dyDescent="0.25">
      <c r="A791" t="str">
        <f>"95085"</f>
        <v>95085</v>
      </c>
      <c r="B791" t="str">
        <f>"03000"</f>
        <v>03000</v>
      </c>
      <c r="C791" t="str">
        <f>"1500"</f>
        <v>1500</v>
      </c>
      <c r="D791" t="str">
        <f>""</f>
        <v/>
      </c>
      <c r="E791" t="s">
        <v>1208</v>
      </c>
      <c r="F791" t="s">
        <v>216</v>
      </c>
      <c r="G791" t="str">
        <f>""</f>
        <v/>
      </c>
      <c r="H791" t="str">
        <f>" 00"</f>
        <v xml:space="preserve"> 00</v>
      </c>
      <c r="I791">
        <v>0.01</v>
      </c>
      <c r="J791">
        <v>9999999.9900000002</v>
      </c>
      <c r="K791" t="s">
        <v>31</v>
      </c>
      <c r="L791" t="s">
        <v>217</v>
      </c>
      <c r="P791" t="s">
        <v>250</v>
      </c>
      <c r="Q791" t="s">
        <v>250</v>
      </c>
      <c r="R791" t="s">
        <v>31</v>
      </c>
    </row>
    <row r="792" spans="1:18" x14ac:dyDescent="0.25">
      <c r="A792" t="str">
        <f>"95089"</f>
        <v>95089</v>
      </c>
      <c r="B792" t="str">
        <f>"03000"</f>
        <v>03000</v>
      </c>
      <c r="C792" t="str">
        <f>"1500"</f>
        <v>1500</v>
      </c>
      <c r="D792" t="str">
        <f>""</f>
        <v/>
      </c>
      <c r="E792" t="s">
        <v>1209</v>
      </c>
      <c r="F792" t="s">
        <v>216</v>
      </c>
      <c r="G792" t="str">
        <f>""</f>
        <v/>
      </c>
      <c r="H792" t="str">
        <f>" 00"</f>
        <v xml:space="preserve"> 00</v>
      </c>
      <c r="I792">
        <v>0.01</v>
      </c>
      <c r="J792">
        <v>9999999.9900000002</v>
      </c>
      <c r="K792" t="s">
        <v>31</v>
      </c>
      <c r="L792" t="s">
        <v>217</v>
      </c>
      <c r="P792" t="s">
        <v>250</v>
      </c>
      <c r="Q792" t="s">
        <v>250</v>
      </c>
      <c r="R792" t="s">
        <v>31</v>
      </c>
    </row>
    <row r="793" spans="1:18" x14ac:dyDescent="0.25">
      <c r="A793" t="str">
        <f>"95090"</f>
        <v>95090</v>
      </c>
      <c r="B793" t="str">
        <f>"03000"</f>
        <v>03000</v>
      </c>
      <c r="C793" t="str">
        <f>"1500"</f>
        <v>1500</v>
      </c>
      <c r="D793" t="str">
        <f>""</f>
        <v/>
      </c>
      <c r="E793" t="s">
        <v>1210</v>
      </c>
      <c r="F793" t="s">
        <v>216</v>
      </c>
      <c r="G793" t="str">
        <f>""</f>
        <v/>
      </c>
      <c r="H793" t="str">
        <f>" 00"</f>
        <v xml:space="preserve"> 00</v>
      </c>
      <c r="I793">
        <v>0.01</v>
      </c>
      <c r="J793">
        <v>9999999.9900000002</v>
      </c>
      <c r="K793" t="s">
        <v>31</v>
      </c>
      <c r="L793" t="s">
        <v>217</v>
      </c>
      <c r="P793" t="s">
        <v>250</v>
      </c>
      <c r="Q793" t="s">
        <v>250</v>
      </c>
      <c r="R793" t="s">
        <v>31</v>
      </c>
    </row>
    <row r="794" spans="1:18" x14ac:dyDescent="0.25">
      <c r="A794" t="str">
        <f>"95091"</f>
        <v>95091</v>
      </c>
      <c r="B794" t="str">
        <f>"03000"</f>
        <v>03000</v>
      </c>
      <c r="C794" t="str">
        <f>"1500"</f>
        <v>1500</v>
      </c>
      <c r="D794" t="str">
        <f>""</f>
        <v/>
      </c>
      <c r="E794" t="s">
        <v>1211</v>
      </c>
      <c r="F794" t="s">
        <v>216</v>
      </c>
      <c r="G794" t="str">
        <f>""</f>
        <v/>
      </c>
      <c r="H794" t="str">
        <f>" 00"</f>
        <v xml:space="preserve"> 00</v>
      </c>
      <c r="I794">
        <v>0.01</v>
      </c>
      <c r="J794">
        <v>9999999.9900000002</v>
      </c>
      <c r="K794" t="s">
        <v>31</v>
      </c>
      <c r="L794" t="s">
        <v>217</v>
      </c>
      <c r="P794" t="s">
        <v>250</v>
      </c>
      <c r="Q794" t="s">
        <v>250</v>
      </c>
      <c r="R794" t="s">
        <v>31</v>
      </c>
    </row>
    <row r="795" spans="1:18" x14ac:dyDescent="0.25">
      <c r="A795" t="str">
        <f>"95092"</f>
        <v>95092</v>
      </c>
      <c r="B795" t="str">
        <f>"03000"</f>
        <v>03000</v>
      </c>
      <c r="C795" t="str">
        <f>"1500"</f>
        <v>1500</v>
      </c>
      <c r="D795" t="str">
        <f>""</f>
        <v/>
      </c>
      <c r="E795" t="s">
        <v>1212</v>
      </c>
      <c r="F795" t="s">
        <v>216</v>
      </c>
      <c r="G795" t="str">
        <f>""</f>
        <v/>
      </c>
      <c r="H795" t="str">
        <f>" 00"</f>
        <v xml:space="preserve"> 00</v>
      </c>
      <c r="I795">
        <v>0.01</v>
      </c>
      <c r="J795">
        <v>9999999.9900000002</v>
      </c>
      <c r="K795" t="s">
        <v>31</v>
      </c>
      <c r="L795" t="s">
        <v>217</v>
      </c>
      <c r="P795" t="s">
        <v>250</v>
      </c>
      <c r="Q795" t="s">
        <v>250</v>
      </c>
      <c r="R795" t="s">
        <v>31</v>
      </c>
    </row>
    <row r="796" spans="1:18" x14ac:dyDescent="0.25">
      <c r="A796" t="str">
        <f>"95093"</f>
        <v>95093</v>
      </c>
      <c r="B796" t="str">
        <f>"03000"</f>
        <v>03000</v>
      </c>
      <c r="C796" t="str">
        <f>"1500"</f>
        <v>1500</v>
      </c>
      <c r="D796" t="str">
        <f>""</f>
        <v/>
      </c>
      <c r="E796" t="s">
        <v>1213</v>
      </c>
      <c r="F796" t="s">
        <v>216</v>
      </c>
      <c r="G796" t="str">
        <f>""</f>
        <v/>
      </c>
      <c r="H796" t="str">
        <f>" 00"</f>
        <v xml:space="preserve"> 00</v>
      </c>
      <c r="I796">
        <v>0.01</v>
      </c>
      <c r="J796">
        <v>9999999.9900000002</v>
      </c>
      <c r="K796" t="s">
        <v>31</v>
      </c>
      <c r="L796" t="s">
        <v>217</v>
      </c>
      <c r="P796" t="s">
        <v>250</v>
      </c>
      <c r="Q796" t="s">
        <v>250</v>
      </c>
      <c r="R796" t="s">
        <v>31</v>
      </c>
    </row>
    <row r="797" spans="1:18" x14ac:dyDescent="0.25">
      <c r="A797" t="str">
        <f>"95094"</f>
        <v>95094</v>
      </c>
      <c r="B797" t="str">
        <f>"03000"</f>
        <v>03000</v>
      </c>
      <c r="C797" t="str">
        <f>"1500"</f>
        <v>1500</v>
      </c>
      <c r="D797" t="str">
        <f>""</f>
        <v/>
      </c>
      <c r="E797" t="s">
        <v>1214</v>
      </c>
      <c r="F797" t="s">
        <v>216</v>
      </c>
      <c r="G797" t="str">
        <f>""</f>
        <v/>
      </c>
      <c r="H797" t="str">
        <f>" 00"</f>
        <v xml:space="preserve"> 00</v>
      </c>
      <c r="I797">
        <v>0.01</v>
      </c>
      <c r="J797">
        <v>9999999.9900000002</v>
      </c>
      <c r="K797" t="s">
        <v>31</v>
      </c>
      <c r="L797" t="s">
        <v>217</v>
      </c>
      <c r="P797" t="s">
        <v>250</v>
      </c>
      <c r="Q797" t="s">
        <v>250</v>
      </c>
      <c r="R797" t="s">
        <v>31</v>
      </c>
    </row>
    <row r="798" spans="1:18" x14ac:dyDescent="0.25">
      <c r="A798" t="str">
        <f>"95095"</f>
        <v>95095</v>
      </c>
      <c r="B798" t="str">
        <f>"03000"</f>
        <v>03000</v>
      </c>
      <c r="C798" t="str">
        <f>"1500"</f>
        <v>1500</v>
      </c>
      <c r="D798" t="str">
        <f>""</f>
        <v/>
      </c>
      <c r="E798" t="s">
        <v>1215</v>
      </c>
      <c r="F798" t="s">
        <v>216</v>
      </c>
      <c r="G798" t="str">
        <f>""</f>
        <v/>
      </c>
      <c r="H798" t="str">
        <f>" 00"</f>
        <v xml:space="preserve"> 00</v>
      </c>
      <c r="I798">
        <v>0.01</v>
      </c>
      <c r="J798">
        <v>9999999.9900000002</v>
      </c>
      <c r="K798" t="s">
        <v>31</v>
      </c>
      <c r="L798" t="s">
        <v>217</v>
      </c>
      <c r="P798" t="s">
        <v>250</v>
      </c>
      <c r="Q798" t="s">
        <v>250</v>
      </c>
      <c r="R798" t="s">
        <v>31</v>
      </c>
    </row>
    <row r="799" spans="1:18" x14ac:dyDescent="0.25">
      <c r="A799" t="str">
        <f>"95096"</f>
        <v>95096</v>
      </c>
      <c r="B799" t="str">
        <f>"03000"</f>
        <v>03000</v>
      </c>
      <c r="C799" t="str">
        <f>"1500"</f>
        <v>1500</v>
      </c>
      <c r="D799" t="str">
        <f>""</f>
        <v/>
      </c>
      <c r="E799" t="s">
        <v>1216</v>
      </c>
      <c r="F799" t="s">
        <v>216</v>
      </c>
      <c r="G799" t="str">
        <f>""</f>
        <v/>
      </c>
      <c r="H799" t="str">
        <f>" 00"</f>
        <v xml:space="preserve"> 00</v>
      </c>
      <c r="I799">
        <v>0.01</v>
      </c>
      <c r="J799">
        <v>9999999.9900000002</v>
      </c>
      <c r="K799" t="s">
        <v>31</v>
      </c>
      <c r="L799" t="s">
        <v>217</v>
      </c>
      <c r="P799" t="s">
        <v>250</v>
      </c>
      <c r="Q799" t="s">
        <v>250</v>
      </c>
      <c r="R799" t="s">
        <v>31</v>
      </c>
    </row>
    <row r="800" spans="1:18" x14ac:dyDescent="0.25">
      <c r="A800" t="str">
        <f>"95097"</f>
        <v>95097</v>
      </c>
      <c r="B800" t="str">
        <f>"03000"</f>
        <v>03000</v>
      </c>
      <c r="C800" t="str">
        <f>"1500"</f>
        <v>1500</v>
      </c>
      <c r="D800" t="str">
        <f>""</f>
        <v/>
      </c>
      <c r="E800" t="s">
        <v>1217</v>
      </c>
      <c r="F800" t="s">
        <v>216</v>
      </c>
      <c r="G800" t="str">
        <f>""</f>
        <v/>
      </c>
      <c r="H800" t="str">
        <f>" 00"</f>
        <v xml:space="preserve"> 00</v>
      </c>
      <c r="I800">
        <v>0.01</v>
      </c>
      <c r="J800">
        <v>9999999.9900000002</v>
      </c>
      <c r="K800" t="s">
        <v>31</v>
      </c>
      <c r="L800" t="s">
        <v>217</v>
      </c>
      <c r="P800" t="s">
        <v>250</v>
      </c>
      <c r="Q800" t="s">
        <v>250</v>
      </c>
      <c r="R800" t="s">
        <v>31</v>
      </c>
    </row>
    <row r="801" spans="1:18" x14ac:dyDescent="0.25">
      <c r="A801" t="str">
        <f>"95098"</f>
        <v>95098</v>
      </c>
      <c r="B801" t="str">
        <f>"03000"</f>
        <v>03000</v>
      </c>
      <c r="C801" t="str">
        <f>"1500"</f>
        <v>1500</v>
      </c>
      <c r="D801" t="str">
        <f>""</f>
        <v/>
      </c>
      <c r="E801" t="s">
        <v>1218</v>
      </c>
      <c r="F801" t="s">
        <v>216</v>
      </c>
      <c r="G801" t="str">
        <f>""</f>
        <v/>
      </c>
      <c r="H801" t="str">
        <f>" 00"</f>
        <v xml:space="preserve"> 00</v>
      </c>
      <c r="I801">
        <v>0.01</v>
      </c>
      <c r="J801">
        <v>9999999.9900000002</v>
      </c>
      <c r="K801" t="s">
        <v>31</v>
      </c>
      <c r="L801" t="s">
        <v>217</v>
      </c>
      <c r="P801" t="s">
        <v>250</v>
      </c>
      <c r="Q801" t="s">
        <v>250</v>
      </c>
      <c r="R801" t="s">
        <v>31</v>
      </c>
    </row>
    <row r="802" spans="1:18" x14ac:dyDescent="0.25">
      <c r="A802" t="str">
        <f>"95099"</f>
        <v>95099</v>
      </c>
      <c r="B802" t="str">
        <f>"03000"</f>
        <v>03000</v>
      </c>
      <c r="C802" t="str">
        <f>"1500"</f>
        <v>1500</v>
      </c>
      <c r="D802" t="str">
        <f>""</f>
        <v/>
      </c>
      <c r="E802" t="s">
        <v>1219</v>
      </c>
      <c r="F802" t="s">
        <v>216</v>
      </c>
      <c r="G802" t="str">
        <f>""</f>
        <v/>
      </c>
      <c r="H802" t="str">
        <f>" 00"</f>
        <v xml:space="preserve"> 00</v>
      </c>
      <c r="I802">
        <v>0.01</v>
      </c>
      <c r="J802">
        <v>9999999.9900000002</v>
      </c>
      <c r="K802" t="s">
        <v>31</v>
      </c>
      <c r="L802" t="s">
        <v>217</v>
      </c>
      <c r="P802" t="s">
        <v>250</v>
      </c>
      <c r="Q802" t="s">
        <v>250</v>
      </c>
      <c r="R802" t="s">
        <v>31</v>
      </c>
    </row>
    <row r="803" spans="1:18" x14ac:dyDescent="0.25">
      <c r="A803" t="str">
        <f>"95101"</f>
        <v>95101</v>
      </c>
      <c r="B803" t="str">
        <f>"03000"</f>
        <v>03000</v>
      </c>
      <c r="C803" t="str">
        <f>"1500"</f>
        <v>1500</v>
      </c>
      <c r="D803" t="str">
        <f>""</f>
        <v/>
      </c>
      <c r="E803" t="s">
        <v>1220</v>
      </c>
      <c r="F803" t="s">
        <v>216</v>
      </c>
      <c r="G803" t="str">
        <f>""</f>
        <v/>
      </c>
      <c r="H803" t="str">
        <f>" 00"</f>
        <v xml:space="preserve"> 00</v>
      </c>
      <c r="I803">
        <v>0.01</v>
      </c>
      <c r="J803">
        <v>9999999.9900000002</v>
      </c>
      <c r="K803" t="s">
        <v>31</v>
      </c>
      <c r="L803" t="s">
        <v>217</v>
      </c>
      <c r="P803" t="s">
        <v>250</v>
      </c>
      <c r="Q803" t="s">
        <v>250</v>
      </c>
      <c r="R803" t="s">
        <v>31</v>
      </c>
    </row>
    <row r="804" spans="1:18" x14ac:dyDescent="0.25">
      <c r="A804" t="str">
        <f>"95104"</f>
        <v>95104</v>
      </c>
      <c r="B804" t="str">
        <f>"03000"</f>
        <v>03000</v>
      </c>
      <c r="C804" t="str">
        <f>"1500"</f>
        <v>1500</v>
      </c>
      <c r="D804" t="str">
        <f>""</f>
        <v/>
      </c>
      <c r="E804" t="s">
        <v>1221</v>
      </c>
      <c r="F804" t="s">
        <v>216</v>
      </c>
      <c r="G804" t="str">
        <f>""</f>
        <v/>
      </c>
      <c r="H804" t="str">
        <f>" 00"</f>
        <v xml:space="preserve"> 00</v>
      </c>
      <c r="I804">
        <v>0.01</v>
      </c>
      <c r="J804">
        <v>9999999.9900000002</v>
      </c>
      <c r="K804" t="s">
        <v>31</v>
      </c>
      <c r="L804" t="s">
        <v>217</v>
      </c>
      <c r="P804" t="s">
        <v>250</v>
      </c>
      <c r="Q804" t="s">
        <v>250</v>
      </c>
      <c r="R804" t="s">
        <v>31</v>
      </c>
    </row>
    <row r="805" spans="1:18" x14ac:dyDescent="0.25">
      <c r="A805" t="str">
        <f>"95105"</f>
        <v>95105</v>
      </c>
      <c r="B805" t="str">
        <f>"03000"</f>
        <v>03000</v>
      </c>
      <c r="C805" t="str">
        <f>"1500"</f>
        <v>1500</v>
      </c>
      <c r="D805" t="str">
        <f>""</f>
        <v/>
      </c>
      <c r="E805" t="s">
        <v>1222</v>
      </c>
      <c r="F805" t="s">
        <v>216</v>
      </c>
      <c r="G805" t="str">
        <f>""</f>
        <v/>
      </c>
      <c r="H805" t="str">
        <f>" 00"</f>
        <v xml:space="preserve"> 00</v>
      </c>
      <c r="I805">
        <v>0.01</v>
      </c>
      <c r="J805">
        <v>9999999.9900000002</v>
      </c>
      <c r="K805" t="s">
        <v>31</v>
      </c>
      <c r="L805" t="s">
        <v>217</v>
      </c>
      <c r="P805" t="s">
        <v>250</v>
      </c>
      <c r="Q805" t="s">
        <v>250</v>
      </c>
      <c r="R805" t="s">
        <v>31</v>
      </c>
    </row>
    <row r="806" spans="1:18" x14ac:dyDescent="0.25">
      <c r="A806" t="str">
        <f>"95107"</f>
        <v>95107</v>
      </c>
      <c r="B806" t="str">
        <f>"03000"</f>
        <v>03000</v>
      </c>
      <c r="C806" t="str">
        <f>"1500"</f>
        <v>1500</v>
      </c>
      <c r="D806" t="str">
        <f>""</f>
        <v/>
      </c>
      <c r="E806" t="s">
        <v>1223</v>
      </c>
      <c r="F806" t="s">
        <v>216</v>
      </c>
      <c r="G806" t="str">
        <f>""</f>
        <v/>
      </c>
      <c r="H806" t="str">
        <f>" 00"</f>
        <v xml:space="preserve"> 00</v>
      </c>
      <c r="I806">
        <v>0.01</v>
      </c>
      <c r="J806">
        <v>9999999.9900000002</v>
      </c>
      <c r="K806" t="s">
        <v>31</v>
      </c>
      <c r="L806" t="s">
        <v>217</v>
      </c>
      <c r="P806" t="s">
        <v>250</v>
      </c>
      <c r="Q806" t="s">
        <v>250</v>
      </c>
      <c r="R806" t="s">
        <v>31</v>
      </c>
    </row>
    <row r="807" spans="1:18" x14ac:dyDescent="0.25">
      <c r="A807" t="str">
        <f>"95108"</f>
        <v>95108</v>
      </c>
      <c r="B807" t="str">
        <f>"03000"</f>
        <v>03000</v>
      </c>
      <c r="C807" t="str">
        <f>"1500"</f>
        <v>1500</v>
      </c>
      <c r="D807" t="str">
        <f>""</f>
        <v/>
      </c>
      <c r="E807" t="s">
        <v>1224</v>
      </c>
      <c r="F807" t="s">
        <v>216</v>
      </c>
      <c r="G807" t="str">
        <f>""</f>
        <v/>
      </c>
      <c r="H807" t="str">
        <f>" 00"</f>
        <v xml:space="preserve"> 00</v>
      </c>
      <c r="I807">
        <v>0.01</v>
      </c>
      <c r="J807">
        <v>9999999.9900000002</v>
      </c>
      <c r="K807" t="s">
        <v>31</v>
      </c>
      <c r="L807" t="s">
        <v>217</v>
      </c>
      <c r="P807" t="s">
        <v>250</v>
      </c>
      <c r="Q807" t="s">
        <v>250</v>
      </c>
      <c r="R807" t="s">
        <v>31</v>
      </c>
    </row>
    <row r="808" spans="1:18" x14ac:dyDescent="0.25">
      <c r="A808" t="str">
        <f>"95110"</f>
        <v>95110</v>
      </c>
      <c r="B808" t="str">
        <f>"03000"</f>
        <v>03000</v>
      </c>
      <c r="C808" t="str">
        <f>"1500"</f>
        <v>1500</v>
      </c>
      <c r="D808" t="str">
        <f>""</f>
        <v/>
      </c>
      <c r="E808" t="s">
        <v>1225</v>
      </c>
      <c r="F808" t="s">
        <v>216</v>
      </c>
      <c r="G808" t="str">
        <f>""</f>
        <v/>
      </c>
      <c r="H808" t="str">
        <f>" 00"</f>
        <v xml:space="preserve"> 00</v>
      </c>
      <c r="I808">
        <v>0.01</v>
      </c>
      <c r="J808">
        <v>9999999.9900000002</v>
      </c>
      <c r="K808" t="s">
        <v>31</v>
      </c>
      <c r="L808" t="s">
        <v>217</v>
      </c>
      <c r="P808" t="s">
        <v>250</v>
      </c>
      <c r="Q808" t="s">
        <v>250</v>
      </c>
      <c r="R808" t="s">
        <v>31</v>
      </c>
    </row>
    <row r="809" spans="1:18" x14ac:dyDescent="0.25">
      <c r="A809" t="str">
        <f>"95111"</f>
        <v>95111</v>
      </c>
      <c r="B809" t="str">
        <f>"03000"</f>
        <v>03000</v>
      </c>
      <c r="C809" t="str">
        <f>"1500"</f>
        <v>1500</v>
      </c>
      <c r="D809" t="str">
        <f>""</f>
        <v/>
      </c>
      <c r="E809" t="s">
        <v>1226</v>
      </c>
      <c r="F809" t="s">
        <v>216</v>
      </c>
      <c r="G809" t="str">
        <f>""</f>
        <v/>
      </c>
      <c r="H809" t="str">
        <f>" 00"</f>
        <v xml:space="preserve"> 00</v>
      </c>
      <c r="I809">
        <v>0.01</v>
      </c>
      <c r="J809">
        <v>9999999.9900000002</v>
      </c>
      <c r="K809" t="s">
        <v>31</v>
      </c>
      <c r="L809" t="s">
        <v>217</v>
      </c>
      <c r="P809" t="s">
        <v>250</v>
      </c>
      <c r="Q809" t="s">
        <v>250</v>
      </c>
      <c r="R809" t="s">
        <v>31</v>
      </c>
    </row>
    <row r="810" spans="1:18" x14ac:dyDescent="0.25">
      <c r="A810" t="str">
        <f>"95112"</f>
        <v>95112</v>
      </c>
      <c r="B810" t="str">
        <f>"03000"</f>
        <v>03000</v>
      </c>
      <c r="C810" t="str">
        <f>"1500"</f>
        <v>1500</v>
      </c>
      <c r="D810" t="str">
        <f>""</f>
        <v/>
      </c>
      <c r="E810" t="s">
        <v>1227</v>
      </c>
      <c r="F810" t="s">
        <v>216</v>
      </c>
      <c r="G810" t="str">
        <f>""</f>
        <v/>
      </c>
      <c r="H810" t="str">
        <f>" 00"</f>
        <v xml:space="preserve"> 00</v>
      </c>
      <c r="I810">
        <v>0.01</v>
      </c>
      <c r="J810">
        <v>9999999.9900000002</v>
      </c>
      <c r="K810" t="s">
        <v>31</v>
      </c>
      <c r="L810" t="s">
        <v>217</v>
      </c>
      <c r="P810" t="s">
        <v>250</v>
      </c>
      <c r="Q810" t="s">
        <v>250</v>
      </c>
      <c r="R810" t="s">
        <v>31</v>
      </c>
    </row>
    <row r="811" spans="1:18" x14ac:dyDescent="0.25">
      <c r="A811" t="str">
        <f>"95113"</f>
        <v>95113</v>
      </c>
      <c r="B811" t="str">
        <f>"03000"</f>
        <v>03000</v>
      </c>
      <c r="C811" t="str">
        <f>"1500"</f>
        <v>1500</v>
      </c>
      <c r="D811" t="str">
        <f>""</f>
        <v/>
      </c>
      <c r="E811" t="s">
        <v>1228</v>
      </c>
      <c r="F811" t="s">
        <v>216</v>
      </c>
      <c r="G811" t="str">
        <f>""</f>
        <v/>
      </c>
      <c r="H811" t="str">
        <f>" 00"</f>
        <v xml:space="preserve"> 00</v>
      </c>
      <c r="I811">
        <v>0.01</v>
      </c>
      <c r="J811">
        <v>9999999.9900000002</v>
      </c>
      <c r="K811" t="s">
        <v>31</v>
      </c>
      <c r="L811" t="s">
        <v>217</v>
      </c>
      <c r="P811" t="s">
        <v>250</v>
      </c>
      <c r="Q811" t="s">
        <v>250</v>
      </c>
      <c r="R811" t="s">
        <v>31</v>
      </c>
    </row>
    <row r="812" spans="1:18" x14ac:dyDescent="0.25">
      <c r="A812" t="str">
        <f>"95114"</f>
        <v>95114</v>
      </c>
      <c r="B812" t="str">
        <f>"03000"</f>
        <v>03000</v>
      </c>
      <c r="C812" t="str">
        <f>"1500"</f>
        <v>1500</v>
      </c>
      <c r="D812" t="str">
        <f>""</f>
        <v/>
      </c>
      <c r="E812" t="s">
        <v>1229</v>
      </c>
      <c r="F812" t="s">
        <v>216</v>
      </c>
      <c r="G812" t="str">
        <f>""</f>
        <v/>
      </c>
      <c r="H812" t="str">
        <f>" 00"</f>
        <v xml:space="preserve"> 00</v>
      </c>
      <c r="I812">
        <v>0.01</v>
      </c>
      <c r="J812">
        <v>9999999.9900000002</v>
      </c>
      <c r="K812" t="s">
        <v>31</v>
      </c>
      <c r="L812" t="s">
        <v>217</v>
      </c>
      <c r="P812" t="s">
        <v>250</v>
      </c>
      <c r="Q812" t="s">
        <v>250</v>
      </c>
      <c r="R812" t="s">
        <v>31</v>
      </c>
    </row>
    <row r="813" spans="1:18" x14ac:dyDescent="0.25">
      <c r="A813" t="str">
        <f>"95115"</f>
        <v>95115</v>
      </c>
      <c r="B813" t="str">
        <f>"03000"</f>
        <v>03000</v>
      </c>
      <c r="C813" t="str">
        <f>"1500"</f>
        <v>1500</v>
      </c>
      <c r="D813" t="str">
        <f>""</f>
        <v/>
      </c>
      <c r="E813" t="s">
        <v>1230</v>
      </c>
      <c r="F813" t="s">
        <v>216</v>
      </c>
      <c r="G813" t="str">
        <f>""</f>
        <v/>
      </c>
      <c r="H813" t="str">
        <f>" 00"</f>
        <v xml:space="preserve"> 00</v>
      </c>
      <c r="I813">
        <v>0.01</v>
      </c>
      <c r="J813">
        <v>9999999.9900000002</v>
      </c>
      <c r="K813" t="s">
        <v>31</v>
      </c>
      <c r="L813" t="s">
        <v>217</v>
      </c>
      <c r="P813" t="s">
        <v>250</v>
      </c>
      <c r="Q813" t="s">
        <v>250</v>
      </c>
      <c r="R813" t="s">
        <v>31</v>
      </c>
    </row>
    <row r="814" spans="1:18" x14ac:dyDescent="0.25">
      <c r="A814" t="str">
        <f>"95116"</f>
        <v>95116</v>
      </c>
      <c r="B814" t="str">
        <f>"03000"</f>
        <v>03000</v>
      </c>
      <c r="C814" t="str">
        <f>"1500"</f>
        <v>1500</v>
      </c>
      <c r="D814" t="str">
        <f>""</f>
        <v/>
      </c>
      <c r="E814" t="s">
        <v>1231</v>
      </c>
      <c r="F814" t="s">
        <v>216</v>
      </c>
      <c r="G814" t="str">
        <f>""</f>
        <v/>
      </c>
      <c r="H814" t="str">
        <f>" 00"</f>
        <v xml:space="preserve"> 00</v>
      </c>
      <c r="I814">
        <v>0.01</v>
      </c>
      <c r="J814">
        <v>9999999.9900000002</v>
      </c>
      <c r="K814" t="s">
        <v>31</v>
      </c>
      <c r="L814" t="s">
        <v>217</v>
      </c>
      <c r="P814" t="s">
        <v>250</v>
      </c>
      <c r="Q814" t="s">
        <v>250</v>
      </c>
      <c r="R814" t="s">
        <v>31</v>
      </c>
    </row>
    <row r="815" spans="1:18" x14ac:dyDescent="0.25">
      <c r="A815" t="str">
        <f>"95118"</f>
        <v>95118</v>
      </c>
      <c r="B815" t="str">
        <f>"03000"</f>
        <v>03000</v>
      </c>
      <c r="C815" t="str">
        <f>"1500"</f>
        <v>1500</v>
      </c>
      <c r="D815" t="str">
        <f>""</f>
        <v/>
      </c>
      <c r="E815" t="s">
        <v>1232</v>
      </c>
      <c r="F815" t="s">
        <v>216</v>
      </c>
      <c r="G815" t="str">
        <f>""</f>
        <v/>
      </c>
      <c r="H815" t="str">
        <f>" 00"</f>
        <v xml:space="preserve"> 00</v>
      </c>
      <c r="I815">
        <v>0.01</v>
      </c>
      <c r="J815">
        <v>9999999.9900000002</v>
      </c>
      <c r="K815" t="s">
        <v>31</v>
      </c>
      <c r="L815" t="s">
        <v>217</v>
      </c>
      <c r="P815" t="s">
        <v>250</v>
      </c>
      <c r="Q815" t="s">
        <v>250</v>
      </c>
      <c r="R815" t="s">
        <v>31</v>
      </c>
    </row>
    <row r="816" spans="1:18" x14ac:dyDescent="0.25">
      <c r="A816" t="str">
        <f>"95119"</f>
        <v>95119</v>
      </c>
      <c r="B816" t="str">
        <f>"03000"</f>
        <v>03000</v>
      </c>
      <c r="C816" t="str">
        <f>"1500"</f>
        <v>1500</v>
      </c>
      <c r="D816" t="str">
        <f>""</f>
        <v/>
      </c>
      <c r="E816" t="s">
        <v>1233</v>
      </c>
      <c r="F816" t="s">
        <v>216</v>
      </c>
      <c r="G816" t="str">
        <f>""</f>
        <v/>
      </c>
      <c r="H816" t="str">
        <f>" 00"</f>
        <v xml:space="preserve"> 00</v>
      </c>
      <c r="I816">
        <v>0.01</v>
      </c>
      <c r="J816">
        <v>9999999.9900000002</v>
      </c>
      <c r="K816" t="s">
        <v>31</v>
      </c>
      <c r="L816" t="s">
        <v>217</v>
      </c>
      <c r="P816" t="s">
        <v>250</v>
      </c>
      <c r="Q816" t="s">
        <v>250</v>
      </c>
      <c r="R816" t="s">
        <v>31</v>
      </c>
    </row>
    <row r="817" spans="1:18" x14ac:dyDescent="0.25">
      <c r="A817" t="str">
        <f>"95120"</f>
        <v>95120</v>
      </c>
      <c r="B817" t="str">
        <f>"03000"</f>
        <v>03000</v>
      </c>
      <c r="C817" t="str">
        <f>"1500"</f>
        <v>1500</v>
      </c>
      <c r="D817" t="str">
        <f>""</f>
        <v/>
      </c>
      <c r="E817" t="s">
        <v>1234</v>
      </c>
      <c r="F817" t="s">
        <v>216</v>
      </c>
      <c r="G817" t="str">
        <f>""</f>
        <v/>
      </c>
      <c r="H817" t="str">
        <f>" 00"</f>
        <v xml:space="preserve"> 00</v>
      </c>
      <c r="I817">
        <v>0.01</v>
      </c>
      <c r="J817">
        <v>9999999.9900000002</v>
      </c>
      <c r="K817" t="s">
        <v>31</v>
      </c>
      <c r="L817" t="s">
        <v>217</v>
      </c>
      <c r="P817" t="s">
        <v>250</v>
      </c>
      <c r="Q817" t="s">
        <v>250</v>
      </c>
      <c r="R817" t="s">
        <v>31</v>
      </c>
    </row>
    <row r="818" spans="1:18" x14ac:dyDescent="0.25">
      <c r="A818" t="str">
        <f>"95122"</f>
        <v>95122</v>
      </c>
      <c r="B818" t="str">
        <f>"03000"</f>
        <v>03000</v>
      </c>
      <c r="C818" t="str">
        <f>"1500"</f>
        <v>1500</v>
      </c>
      <c r="D818" t="str">
        <f>""</f>
        <v/>
      </c>
      <c r="E818" t="s">
        <v>1235</v>
      </c>
      <c r="F818" t="s">
        <v>216</v>
      </c>
      <c r="G818" t="str">
        <f>""</f>
        <v/>
      </c>
      <c r="H818" t="str">
        <f>" 00"</f>
        <v xml:space="preserve"> 00</v>
      </c>
      <c r="I818">
        <v>0.01</v>
      </c>
      <c r="J818">
        <v>9999999.9900000002</v>
      </c>
      <c r="K818" t="s">
        <v>31</v>
      </c>
      <c r="L818" t="s">
        <v>217</v>
      </c>
      <c r="P818" t="s">
        <v>250</v>
      </c>
      <c r="Q818" t="s">
        <v>250</v>
      </c>
      <c r="R818" t="s">
        <v>31</v>
      </c>
    </row>
    <row r="819" spans="1:18" x14ac:dyDescent="0.25">
      <c r="A819" t="str">
        <f>"95123"</f>
        <v>95123</v>
      </c>
      <c r="B819" t="str">
        <f>"03000"</f>
        <v>03000</v>
      </c>
      <c r="C819" t="str">
        <f>"1500"</f>
        <v>1500</v>
      </c>
      <c r="D819" t="str">
        <f>""</f>
        <v/>
      </c>
      <c r="E819" t="s">
        <v>1236</v>
      </c>
      <c r="F819" t="s">
        <v>216</v>
      </c>
      <c r="G819" t="str">
        <f>""</f>
        <v/>
      </c>
      <c r="H819" t="str">
        <f>" 00"</f>
        <v xml:space="preserve"> 00</v>
      </c>
      <c r="I819">
        <v>0.01</v>
      </c>
      <c r="J819">
        <v>9999999.9900000002</v>
      </c>
      <c r="K819" t="s">
        <v>31</v>
      </c>
      <c r="L819" t="s">
        <v>217</v>
      </c>
      <c r="P819" t="s">
        <v>250</v>
      </c>
      <c r="Q819" t="s">
        <v>250</v>
      </c>
      <c r="R819" t="s">
        <v>31</v>
      </c>
    </row>
    <row r="820" spans="1:18" x14ac:dyDescent="0.25">
      <c r="A820" t="str">
        <f>"95124"</f>
        <v>95124</v>
      </c>
      <c r="B820" t="str">
        <f>"03000"</f>
        <v>03000</v>
      </c>
      <c r="C820" t="str">
        <f>"1500"</f>
        <v>1500</v>
      </c>
      <c r="D820" t="str">
        <f>""</f>
        <v/>
      </c>
      <c r="E820" t="s">
        <v>1237</v>
      </c>
      <c r="F820" t="s">
        <v>216</v>
      </c>
      <c r="G820" t="str">
        <f>""</f>
        <v/>
      </c>
      <c r="H820" t="str">
        <f>" 00"</f>
        <v xml:space="preserve"> 00</v>
      </c>
      <c r="I820">
        <v>0.01</v>
      </c>
      <c r="J820">
        <v>9999999.9900000002</v>
      </c>
      <c r="K820" t="s">
        <v>31</v>
      </c>
      <c r="L820" t="s">
        <v>217</v>
      </c>
      <c r="P820" t="s">
        <v>250</v>
      </c>
      <c r="Q820" t="s">
        <v>250</v>
      </c>
      <c r="R820" t="s">
        <v>31</v>
      </c>
    </row>
    <row r="821" spans="1:18" x14ac:dyDescent="0.25">
      <c r="A821" t="str">
        <f>"95125"</f>
        <v>95125</v>
      </c>
      <c r="B821" t="str">
        <f>"03000"</f>
        <v>03000</v>
      </c>
      <c r="C821" t="str">
        <f>"1500"</f>
        <v>1500</v>
      </c>
      <c r="D821" t="str">
        <f>""</f>
        <v/>
      </c>
      <c r="E821" t="s">
        <v>1238</v>
      </c>
      <c r="F821" t="s">
        <v>216</v>
      </c>
      <c r="G821" t="str">
        <f>""</f>
        <v/>
      </c>
      <c r="H821" t="str">
        <f>" 00"</f>
        <v xml:space="preserve"> 00</v>
      </c>
      <c r="I821">
        <v>0.01</v>
      </c>
      <c r="J821">
        <v>9999999.9900000002</v>
      </c>
      <c r="K821" t="s">
        <v>31</v>
      </c>
      <c r="L821" t="s">
        <v>217</v>
      </c>
      <c r="P821" t="s">
        <v>250</v>
      </c>
      <c r="Q821" t="s">
        <v>250</v>
      </c>
      <c r="R821" t="s">
        <v>31</v>
      </c>
    </row>
    <row r="822" spans="1:18" x14ac:dyDescent="0.25">
      <c r="A822" t="str">
        <f>"95126"</f>
        <v>95126</v>
      </c>
      <c r="B822" t="str">
        <f>"03000"</f>
        <v>03000</v>
      </c>
      <c r="C822" t="str">
        <f>"1500"</f>
        <v>1500</v>
      </c>
      <c r="D822" t="str">
        <f>""</f>
        <v/>
      </c>
      <c r="E822" t="s">
        <v>1239</v>
      </c>
      <c r="F822" t="s">
        <v>216</v>
      </c>
      <c r="G822" t="str">
        <f>""</f>
        <v/>
      </c>
      <c r="H822" t="str">
        <f>" 00"</f>
        <v xml:space="preserve"> 00</v>
      </c>
      <c r="I822">
        <v>0.01</v>
      </c>
      <c r="J822">
        <v>9999999.9900000002</v>
      </c>
      <c r="K822" t="s">
        <v>31</v>
      </c>
      <c r="L822" t="s">
        <v>217</v>
      </c>
      <c r="P822" t="s">
        <v>250</v>
      </c>
      <c r="Q822" t="s">
        <v>250</v>
      </c>
      <c r="R822" t="s">
        <v>31</v>
      </c>
    </row>
    <row r="823" spans="1:18" x14ac:dyDescent="0.25">
      <c r="A823" t="str">
        <f>"95127"</f>
        <v>95127</v>
      </c>
      <c r="B823" t="str">
        <f>"03000"</f>
        <v>03000</v>
      </c>
      <c r="C823" t="str">
        <f>"1500"</f>
        <v>1500</v>
      </c>
      <c r="D823" t="str">
        <f>""</f>
        <v/>
      </c>
      <c r="E823" t="s">
        <v>1240</v>
      </c>
      <c r="F823" t="s">
        <v>216</v>
      </c>
      <c r="G823" t="str">
        <f>""</f>
        <v/>
      </c>
      <c r="H823" t="str">
        <f>" 00"</f>
        <v xml:space="preserve"> 00</v>
      </c>
      <c r="I823">
        <v>0.01</v>
      </c>
      <c r="J823">
        <v>9999999.9900000002</v>
      </c>
      <c r="K823" t="s">
        <v>31</v>
      </c>
      <c r="L823" t="s">
        <v>217</v>
      </c>
      <c r="P823" t="s">
        <v>250</v>
      </c>
      <c r="Q823" t="s">
        <v>250</v>
      </c>
      <c r="R823" t="s">
        <v>31</v>
      </c>
    </row>
    <row r="824" spans="1:18" x14ac:dyDescent="0.25">
      <c r="A824" t="str">
        <f>"95128"</f>
        <v>95128</v>
      </c>
      <c r="B824" t="str">
        <f>"03000"</f>
        <v>03000</v>
      </c>
      <c r="C824" t="str">
        <f>"1500"</f>
        <v>1500</v>
      </c>
      <c r="D824" t="str">
        <f>""</f>
        <v/>
      </c>
      <c r="E824" t="s">
        <v>1241</v>
      </c>
      <c r="F824" t="s">
        <v>216</v>
      </c>
      <c r="G824" t="str">
        <f>""</f>
        <v/>
      </c>
      <c r="H824" t="str">
        <f>" 00"</f>
        <v xml:space="preserve"> 00</v>
      </c>
      <c r="I824">
        <v>0.01</v>
      </c>
      <c r="J824">
        <v>9999999.9900000002</v>
      </c>
      <c r="K824" t="s">
        <v>31</v>
      </c>
      <c r="L824" t="s">
        <v>217</v>
      </c>
      <c r="P824" t="s">
        <v>250</v>
      </c>
      <c r="Q824" t="s">
        <v>250</v>
      </c>
      <c r="R824" t="s">
        <v>31</v>
      </c>
    </row>
    <row r="825" spans="1:18" x14ac:dyDescent="0.25">
      <c r="A825" t="str">
        <f>"95129"</f>
        <v>95129</v>
      </c>
      <c r="B825" t="str">
        <f>"03000"</f>
        <v>03000</v>
      </c>
      <c r="C825" t="str">
        <f>"1500"</f>
        <v>1500</v>
      </c>
      <c r="D825" t="str">
        <f>""</f>
        <v/>
      </c>
      <c r="E825" t="s">
        <v>1242</v>
      </c>
      <c r="F825" t="s">
        <v>216</v>
      </c>
      <c r="G825" t="str">
        <f>""</f>
        <v/>
      </c>
      <c r="H825" t="str">
        <f>" 00"</f>
        <v xml:space="preserve"> 00</v>
      </c>
      <c r="I825">
        <v>0.01</v>
      </c>
      <c r="J825">
        <v>9999999.9900000002</v>
      </c>
      <c r="K825" t="s">
        <v>31</v>
      </c>
      <c r="L825" t="s">
        <v>217</v>
      </c>
      <c r="P825" t="s">
        <v>250</v>
      </c>
      <c r="Q825" t="s">
        <v>250</v>
      </c>
      <c r="R825" t="s">
        <v>31</v>
      </c>
    </row>
    <row r="826" spans="1:18" x14ac:dyDescent="0.25">
      <c r="A826" t="str">
        <f>"95130"</f>
        <v>95130</v>
      </c>
      <c r="B826" t="str">
        <f>"03000"</f>
        <v>03000</v>
      </c>
      <c r="C826" t="str">
        <f>"1500"</f>
        <v>1500</v>
      </c>
      <c r="D826" t="str">
        <f>""</f>
        <v/>
      </c>
      <c r="E826" t="s">
        <v>1243</v>
      </c>
      <c r="F826" t="s">
        <v>216</v>
      </c>
      <c r="G826" t="str">
        <f>""</f>
        <v/>
      </c>
      <c r="H826" t="str">
        <f>" 00"</f>
        <v xml:space="preserve"> 00</v>
      </c>
      <c r="I826">
        <v>0.01</v>
      </c>
      <c r="J826">
        <v>9999999.9900000002</v>
      </c>
      <c r="K826" t="s">
        <v>31</v>
      </c>
      <c r="L826" t="s">
        <v>217</v>
      </c>
      <c r="P826" t="s">
        <v>250</v>
      </c>
      <c r="Q826" t="s">
        <v>250</v>
      </c>
      <c r="R826" t="s">
        <v>31</v>
      </c>
    </row>
    <row r="827" spans="1:18" x14ac:dyDescent="0.25">
      <c r="A827" t="str">
        <f>"95131"</f>
        <v>95131</v>
      </c>
      <c r="B827" t="str">
        <f>"03000"</f>
        <v>03000</v>
      </c>
      <c r="C827" t="str">
        <f>"1500"</f>
        <v>1500</v>
      </c>
      <c r="D827" t="str">
        <f>""</f>
        <v/>
      </c>
      <c r="E827" t="s">
        <v>1244</v>
      </c>
      <c r="F827" t="s">
        <v>216</v>
      </c>
      <c r="G827" t="str">
        <f>""</f>
        <v/>
      </c>
      <c r="H827" t="str">
        <f>" 00"</f>
        <v xml:space="preserve"> 00</v>
      </c>
      <c r="I827">
        <v>0.01</v>
      </c>
      <c r="J827">
        <v>9999999.9900000002</v>
      </c>
      <c r="K827" t="s">
        <v>31</v>
      </c>
      <c r="L827" t="s">
        <v>217</v>
      </c>
      <c r="P827" t="s">
        <v>250</v>
      </c>
      <c r="Q827" t="s">
        <v>250</v>
      </c>
      <c r="R827" t="s">
        <v>31</v>
      </c>
    </row>
    <row r="828" spans="1:18" x14ac:dyDescent="0.25">
      <c r="A828" t="str">
        <f>"95132"</f>
        <v>95132</v>
      </c>
      <c r="B828" t="str">
        <f>"03000"</f>
        <v>03000</v>
      </c>
      <c r="C828" t="str">
        <f>"1500"</f>
        <v>1500</v>
      </c>
      <c r="D828" t="str">
        <f>""</f>
        <v/>
      </c>
      <c r="E828" t="s">
        <v>1245</v>
      </c>
      <c r="F828" t="s">
        <v>216</v>
      </c>
      <c r="G828" t="str">
        <f>""</f>
        <v/>
      </c>
      <c r="H828" t="str">
        <f>" 00"</f>
        <v xml:space="preserve"> 00</v>
      </c>
      <c r="I828">
        <v>0.01</v>
      </c>
      <c r="J828">
        <v>9999999.9900000002</v>
      </c>
      <c r="K828" t="s">
        <v>31</v>
      </c>
      <c r="L828" t="s">
        <v>217</v>
      </c>
      <c r="P828" t="s">
        <v>250</v>
      </c>
      <c r="Q828" t="s">
        <v>250</v>
      </c>
      <c r="R828" t="s">
        <v>31</v>
      </c>
    </row>
    <row r="829" spans="1:18" x14ac:dyDescent="0.25">
      <c r="A829" t="str">
        <f>"95133"</f>
        <v>95133</v>
      </c>
      <c r="B829" t="str">
        <f>"03000"</f>
        <v>03000</v>
      </c>
      <c r="C829" t="str">
        <f>"1500"</f>
        <v>1500</v>
      </c>
      <c r="D829" t="str">
        <f>""</f>
        <v/>
      </c>
      <c r="E829" t="s">
        <v>1246</v>
      </c>
      <c r="F829" t="s">
        <v>216</v>
      </c>
      <c r="G829" t="str">
        <f>""</f>
        <v/>
      </c>
      <c r="H829" t="str">
        <f>" 00"</f>
        <v xml:space="preserve"> 00</v>
      </c>
      <c r="I829">
        <v>0.01</v>
      </c>
      <c r="J829">
        <v>9999999.9900000002</v>
      </c>
      <c r="K829" t="s">
        <v>31</v>
      </c>
      <c r="L829" t="s">
        <v>217</v>
      </c>
      <c r="P829" t="s">
        <v>250</v>
      </c>
      <c r="Q829" t="s">
        <v>250</v>
      </c>
      <c r="R829" t="s">
        <v>31</v>
      </c>
    </row>
    <row r="830" spans="1:18" x14ac:dyDescent="0.25">
      <c r="A830" t="str">
        <f>"95134"</f>
        <v>95134</v>
      </c>
      <c r="B830" t="str">
        <f>"03000"</f>
        <v>03000</v>
      </c>
      <c r="C830" t="str">
        <f>"1500"</f>
        <v>1500</v>
      </c>
      <c r="D830" t="str">
        <f>""</f>
        <v/>
      </c>
      <c r="E830" t="s">
        <v>1247</v>
      </c>
      <c r="F830" t="s">
        <v>216</v>
      </c>
      <c r="G830" t="str">
        <f>""</f>
        <v/>
      </c>
      <c r="H830" t="str">
        <f>" 00"</f>
        <v xml:space="preserve"> 00</v>
      </c>
      <c r="I830">
        <v>0.01</v>
      </c>
      <c r="J830">
        <v>9999999.9900000002</v>
      </c>
      <c r="K830" t="s">
        <v>31</v>
      </c>
      <c r="L830" t="s">
        <v>217</v>
      </c>
      <c r="P830" t="s">
        <v>250</v>
      </c>
      <c r="Q830" t="s">
        <v>250</v>
      </c>
      <c r="R830" t="s">
        <v>31</v>
      </c>
    </row>
    <row r="831" spans="1:18" x14ac:dyDescent="0.25">
      <c r="A831" t="str">
        <f>"95135"</f>
        <v>95135</v>
      </c>
      <c r="B831" t="str">
        <f>"03000"</f>
        <v>03000</v>
      </c>
      <c r="C831" t="str">
        <f>"1500"</f>
        <v>1500</v>
      </c>
      <c r="D831" t="str">
        <f>""</f>
        <v/>
      </c>
      <c r="E831" t="s">
        <v>1248</v>
      </c>
      <c r="F831" t="s">
        <v>216</v>
      </c>
      <c r="G831" t="str">
        <f>""</f>
        <v/>
      </c>
      <c r="H831" t="str">
        <f>" 00"</f>
        <v xml:space="preserve"> 00</v>
      </c>
      <c r="I831">
        <v>0.01</v>
      </c>
      <c r="J831">
        <v>9999999.9900000002</v>
      </c>
      <c r="K831" t="s">
        <v>31</v>
      </c>
      <c r="L831" t="s">
        <v>217</v>
      </c>
      <c r="P831" t="s">
        <v>250</v>
      </c>
      <c r="Q831" t="s">
        <v>250</v>
      </c>
      <c r="R831" t="s">
        <v>31</v>
      </c>
    </row>
    <row r="832" spans="1:18" x14ac:dyDescent="0.25">
      <c r="A832" t="str">
        <f>"95136"</f>
        <v>95136</v>
      </c>
      <c r="B832" t="str">
        <f>"03000"</f>
        <v>03000</v>
      </c>
      <c r="C832" t="str">
        <f>"1500"</f>
        <v>1500</v>
      </c>
      <c r="D832" t="str">
        <f>""</f>
        <v/>
      </c>
      <c r="E832" t="s">
        <v>1249</v>
      </c>
      <c r="F832" t="s">
        <v>216</v>
      </c>
      <c r="G832" t="str">
        <f>""</f>
        <v/>
      </c>
      <c r="H832" t="str">
        <f>" 00"</f>
        <v xml:space="preserve"> 00</v>
      </c>
      <c r="I832">
        <v>0.01</v>
      </c>
      <c r="J832">
        <v>9999999.9900000002</v>
      </c>
      <c r="K832" t="s">
        <v>31</v>
      </c>
      <c r="L832" t="s">
        <v>217</v>
      </c>
      <c r="P832" t="s">
        <v>250</v>
      </c>
      <c r="Q832" t="s">
        <v>250</v>
      </c>
      <c r="R832" t="s">
        <v>31</v>
      </c>
    </row>
    <row r="833" spans="1:18" x14ac:dyDescent="0.25">
      <c r="A833" t="str">
        <f>"95140"</f>
        <v>95140</v>
      </c>
      <c r="B833" t="str">
        <f>"03000"</f>
        <v>03000</v>
      </c>
      <c r="C833" t="str">
        <f>"1500"</f>
        <v>1500</v>
      </c>
      <c r="D833" t="str">
        <f>""</f>
        <v/>
      </c>
      <c r="E833" t="s">
        <v>1250</v>
      </c>
      <c r="F833" t="s">
        <v>216</v>
      </c>
      <c r="G833" t="str">
        <f>""</f>
        <v/>
      </c>
      <c r="H833" t="str">
        <f>" 00"</f>
        <v xml:space="preserve"> 00</v>
      </c>
      <c r="I833">
        <v>0.01</v>
      </c>
      <c r="J833">
        <v>9999999.9900000002</v>
      </c>
      <c r="K833" t="s">
        <v>31</v>
      </c>
      <c r="L833" t="s">
        <v>217</v>
      </c>
      <c r="P833" t="s">
        <v>250</v>
      </c>
      <c r="Q833" t="s">
        <v>250</v>
      </c>
      <c r="R833" t="s">
        <v>31</v>
      </c>
    </row>
    <row r="834" spans="1:18" x14ac:dyDescent="0.25">
      <c r="A834" t="str">
        <f>"95141"</f>
        <v>95141</v>
      </c>
      <c r="B834" t="str">
        <f>"03000"</f>
        <v>03000</v>
      </c>
      <c r="C834" t="str">
        <f>"1500"</f>
        <v>1500</v>
      </c>
      <c r="D834" t="str">
        <f>""</f>
        <v/>
      </c>
      <c r="E834" t="s">
        <v>1251</v>
      </c>
      <c r="F834" t="s">
        <v>216</v>
      </c>
      <c r="G834" t="str">
        <f>""</f>
        <v/>
      </c>
      <c r="H834" t="str">
        <f>" 00"</f>
        <v xml:space="preserve"> 00</v>
      </c>
      <c r="I834">
        <v>0.01</v>
      </c>
      <c r="J834">
        <v>9999999.9900000002</v>
      </c>
      <c r="K834" t="s">
        <v>31</v>
      </c>
      <c r="L834" t="s">
        <v>217</v>
      </c>
      <c r="P834" t="s">
        <v>250</v>
      </c>
      <c r="Q834" t="s">
        <v>250</v>
      </c>
      <c r="R834" t="s">
        <v>31</v>
      </c>
    </row>
    <row r="835" spans="1:18" x14ac:dyDescent="0.25">
      <c r="A835" t="str">
        <f>"95142"</f>
        <v>95142</v>
      </c>
      <c r="B835" t="str">
        <f>"03000"</f>
        <v>03000</v>
      </c>
      <c r="C835" t="str">
        <f>"1500"</f>
        <v>1500</v>
      </c>
      <c r="D835" t="str">
        <f>""</f>
        <v/>
      </c>
      <c r="E835" t="s">
        <v>1252</v>
      </c>
      <c r="F835" t="s">
        <v>216</v>
      </c>
      <c r="G835" t="str">
        <f>""</f>
        <v/>
      </c>
      <c r="H835" t="str">
        <f>" 00"</f>
        <v xml:space="preserve"> 00</v>
      </c>
      <c r="I835">
        <v>0.01</v>
      </c>
      <c r="J835">
        <v>9999999.9900000002</v>
      </c>
      <c r="K835" t="s">
        <v>31</v>
      </c>
      <c r="L835" t="s">
        <v>217</v>
      </c>
      <c r="P835" t="s">
        <v>250</v>
      </c>
      <c r="Q835" t="s">
        <v>250</v>
      </c>
      <c r="R835" t="s">
        <v>31</v>
      </c>
    </row>
    <row r="836" spans="1:18" x14ac:dyDescent="0.25">
      <c r="A836" t="str">
        <f>"95143"</f>
        <v>95143</v>
      </c>
      <c r="B836" t="str">
        <f>"03000"</f>
        <v>03000</v>
      </c>
      <c r="C836" t="str">
        <f>"1500"</f>
        <v>1500</v>
      </c>
      <c r="D836" t="str">
        <f>""</f>
        <v/>
      </c>
      <c r="E836" t="s">
        <v>1253</v>
      </c>
      <c r="F836" t="s">
        <v>216</v>
      </c>
      <c r="G836" t="str">
        <f>""</f>
        <v/>
      </c>
      <c r="H836" t="str">
        <f>" 00"</f>
        <v xml:space="preserve"> 00</v>
      </c>
      <c r="I836">
        <v>0.01</v>
      </c>
      <c r="J836">
        <v>9999999.9900000002</v>
      </c>
      <c r="K836" t="s">
        <v>31</v>
      </c>
      <c r="L836" t="s">
        <v>217</v>
      </c>
      <c r="P836" t="s">
        <v>250</v>
      </c>
      <c r="Q836" t="s">
        <v>250</v>
      </c>
      <c r="R836" t="s">
        <v>31</v>
      </c>
    </row>
    <row r="837" spans="1:18" x14ac:dyDescent="0.25">
      <c r="A837" t="str">
        <f>"95144"</f>
        <v>95144</v>
      </c>
      <c r="B837" t="str">
        <f>"03000"</f>
        <v>03000</v>
      </c>
      <c r="C837" t="str">
        <f>"1500"</f>
        <v>1500</v>
      </c>
      <c r="D837" t="str">
        <f>""</f>
        <v/>
      </c>
      <c r="E837" t="s">
        <v>1254</v>
      </c>
      <c r="F837" t="s">
        <v>216</v>
      </c>
      <c r="G837" t="str">
        <f>""</f>
        <v/>
      </c>
      <c r="H837" t="str">
        <f>" 00"</f>
        <v xml:space="preserve"> 00</v>
      </c>
      <c r="I837">
        <v>0.01</v>
      </c>
      <c r="J837">
        <v>9999999.9900000002</v>
      </c>
      <c r="K837" t="s">
        <v>31</v>
      </c>
      <c r="L837" t="s">
        <v>217</v>
      </c>
      <c r="P837" t="s">
        <v>250</v>
      </c>
      <c r="Q837" t="s">
        <v>250</v>
      </c>
      <c r="R837" t="s">
        <v>31</v>
      </c>
    </row>
    <row r="838" spans="1:18" x14ac:dyDescent="0.25">
      <c r="A838" t="str">
        <f>"95145"</f>
        <v>95145</v>
      </c>
      <c r="B838" t="str">
        <f>"03000"</f>
        <v>03000</v>
      </c>
      <c r="C838" t="str">
        <f>"1500"</f>
        <v>1500</v>
      </c>
      <c r="D838" t="str">
        <f>""</f>
        <v/>
      </c>
      <c r="E838" t="s">
        <v>1255</v>
      </c>
      <c r="F838" t="s">
        <v>216</v>
      </c>
      <c r="G838" t="str">
        <f>""</f>
        <v/>
      </c>
      <c r="H838" t="str">
        <f>" 00"</f>
        <v xml:space="preserve"> 00</v>
      </c>
      <c r="I838">
        <v>0.01</v>
      </c>
      <c r="J838">
        <v>9999999.9900000002</v>
      </c>
      <c r="K838" t="s">
        <v>31</v>
      </c>
      <c r="L838" t="s">
        <v>217</v>
      </c>
      <c r="P838" t="s">
        <v>250</v>
      </c>
      <c r="Q838" t="s">
        <v>250</v>
      </c>
      <c r="R838" t="s">
        <v>31</v>
      </c>
    </row>
    <row r="839" spans="1:18" x14ac:dyDescent="0.25">
      <c r="A839" t="str">
        <f>"95201"</f>
        <v>95201</v>
      </c>
      <c r="B839" t="str">
        <f>"03000"</f>
        <v>03000</v>
      </c>
      <c r="C839" t="str">
        <f>"1500"</f>
        <v>1500</v>
      </c>
      <c r="D839" t="str">
        <f>""</f>
        <v/>
      </c>
      <c r="E839" t="s">
        <v>1256</v>
      </c>
      <c r="F839" t="s">
        <v>216</v>
      </c>
      <c r="G839" t="str">
        <f>""</f>
        <v/>
      </c>
      <c r="H839" t="str">
        <f>" 00"</f>
        <v xml:space="preserve"> 00</v>
      </c>
      <c r="I839">
        <v>0.01</v>
      </c>
      <c r="J839">
        <v>9999999.9900000002</v>
      </c>
      <c r="K839" t="s">
        <v>31</v>
      </c>
      <c r="L839" t="s">
        <v>217</v>
      </c>
      <c r="P839" t="s">
        <v>250</v>
      </c>
      <c r="Q839" t="s">
        <v>250</v>
      </c>
      <c r="R839" t="s">
        <v>31</v>
      </c>
    </row>
    <row r="840" spans="1:18" x14ac:dyDescent="0.25">
      <c r="A840" t="str">
        <f>"95202"</f>
        <v>95202</v>
      </c>
      <c r="B840" t="str">
        <f>"03000"</f>
        <v>03000</v>
      </c>
      <c r="C840" t="str">
        <f>"1500"</f>
        <v>1500</v>
      </c>
      <c r="D840" t="str">
        <f>""</f>
        <v/>
      </c>
      <c r="E840" t="s">
        <v>1257</v>
      </c>
      <c r="F840" t="s">
        <v>216</v>
      </c>
      <c r="G840" t="str">
        <f>""</f>
        <v/>
      </c>
      <c r="H840" t="str">
        <f>" 00"</f>
        <v xml:space="preserve"> 00</v>
      </c>
      <c r="I840">
        <v>0.01</v>
      </c>
      <c r="J840">
        <v>9999999.9900000002</v>
      </c>
      <c r="K840" t="s">
        <v>31</v>
      </c>
      <c r="L840" t="s">
        <v>217</v>
      </c>
      <c r="P840" t="s">
        <v>250</v>
      </c>
      <c r="Q840" t="s">
        <v>250</v>
      </c>
      <c r="R840" t="s">
        <v>31</v>
      </c>
    </row>
    <row r="841" spans="1:18" x14ac:dyDescent="0.25">
      <c r="A841" t="str">
        <f>"95901"</f>
        <v>95901</v>
      </c>
      <c r="B841" t="str">
        <f>"03000"</f>
        <v>03000</v>
      </c>
      <c r="C841" t="str">
        <f>"1500"</f>
        <v>1500</v>
      </c>
      <c r="D841" t="str">
        <f>""</f>
        <v/>
      </c>
      <c r="E841" t="s">
        <v>1258</v>
      </c>
      <c r="F841" t="s">
        <v>216</v>
      </c>
      <c r="G841" t="str">
        <f>""</f>
        <v/>
      </c>
      <c r="H841" t="str">
        <f>" 00"</f>
        <v xml:space="preserve"> 00</v>
      </c>
      <c r="I841">
        <v>0.01</v>
      </c>
      <c r="J841">
        <v>9999999.9900000002</v>
      </c>
      <c r="K841" t="s">
        <v>31</v>
      </c>
      <c r="L841" t="s">
        <v>217</v>
      </c>
      <c r="P841" t="s">
        <v>250</v>
      </c>
      <c r="Q841" t="s">
        <v>250</v>
      </c>
      <c r="R841" t="s">
        <v>31</v>
      </c>
    </row>
    <row r="842" spans="1:18" x14ac:dyDescent="0.25">
      <c r="A842" t="str">
        <f>"95902"</f>
        <v>95902</v>
      </c>
      <c r="B842" t="str">
        <f>"03000"</f>
        <v>03000</v>
      </c>
      <c r="C842" t="str">
        <f>"1500"</f>
        <v>1500</v>
      </c>
      <c r="D842" t="str">
        <f>""</f>
        <v/>
      </c>
      <c r="E842" t="s">
        <v>1259</v>
      </c>
      <c r="F842" t="s">
        <v>216</v>
      </c>
      <c r="G842" t="str">
        <f>""</f>
        <v/>
      </c>
      <c r="H842" t="str">
        <f>" 00"</f>
        <v xml:space="preserve"> 00</v>
      </c>
      <c r="I842">
        <v>0.01</v>
      </c>
      <c r="J842">
        <v>9999999.9900000002</v>
      </c>
      <c r="K842" t="s">
        <v>31</v>
      </c>
      <c r="L842" t="s">
        <v>217</v>
      </c>
      <c r="P842" t="s">
        <v>250</v>
      </c>
      <c r="Q842" t="s">
        <v>250</v>
      </c>
      <c r="R842" t="s">
        <v>31</v>
      </c>
    </row>
    <row r="843" spans="1:18" x14ac:dyDescent="0.25">
      <c r="A843" t="str">
        <f>"95903"</f>
        <v>95903</v>
      </c>
      <c r="B843" t="str">
        <f>"03000"</f>
        <v>03000</v>
      </c>
      <c r="C843" t="str">
        <f>"1500"</f>
        <v>1500</v>
      </c>
      <c r="D843" t="str">
        <f>""</f>
        <v/>
      </c>
      <c r="E843" t="s">
        <v>1260</v>
      </c>
      <c r="F843" t="s">
        <v>216</v>
      </c>
      <c r="G843" t="str">
        <f>""</f>
        <v/>
      </c>
      <c r="H843" t="str">
        <f>" 00"</f>
        <v xml:space="preserve"> 00</v>
      </c>
      <c r="I843">
        <v>0.01</v>
      </c>
      <c r="J843">
        <v>9999999.9900000002</v>
      </c>
      <c r="K843" t="s">
        <v>31</v>
      </c>
      <c r="L843" t="s">
        <v>217</v>
      </c>
      <c r="P843" t="s">
        <v>250</v>
      </c>
      <c r="Q843" t="s">
        <v>250</v>
      </c>
      <c r="R843" t="s">
        <v>31</v>
      </c>
    </row>
    <row r="844" spans="1:18" x14ac:dyDescent="0.25">
      <c r="A844" t="str">
        <f>"95904"</f>
        <v>95904</v>
      </c>
      <c r="B844" t="str">
        <f>"03000"</f>
        <v>03000</v>
      </c>
      <c r="C844" t="str">
        <f>"1500"</f>
        <v>1500</v>
      </c>
      <c r="D844" t="str">
        <f>""</f>
        <v/>
      </c>
      <c r="E844" t="s">
        <v>1261</v>
      </c>
      <c r="F844" t="s">
        <v>216</v>
      </c>
      <c r="G844" t="str">
        <f>""</f>
        <v/>
      </c>
      <c r="H844" t="str">
        <f>" 00"</f>
        <v xml:space="preserve"> 00</v>
      </c>
      <c r="I844">
        <v>0.01</v>
      </c>
      <c r="J844">
        <v>9999999.9900000002</v>
      </c>
      <c r="K844" t="s">
        <v>31</v>
      </c>
      <c r="L844" t="s">
        <v>217</v>
      </c>
      <c r="P844" t="s">
        <v>250</v>
      </c>
      <c r="Q844" t="s">
        <v>250</v>
      </c>
      <c r="R844" t="s">
        <v>31</v>
      </c>
    </row>
    <row r="845" spans="1:18" x14ac:dyDescent="0.25">
      <c r="A845" t="str">
        <f>"95905"</f>
        <v>95905</v>
      </c>
      <c r="B845" t="str">
        <f>"03000"</f>
        <v>03000</v>
      </c>
      <c r="C845" t="str">
        <f>"1500"</f>
        <v>1500</v>
      </c>
      <c r="D845" t="str">
        <f>""</f>
        <v/>
      </c>
      <c r="E845" t="s">
        <v>1262</v>
      </c>
      <c r="F845" t="s">
        <v>216</v>
      </c>
      <c r="G845" t="str">
        <f>""</f>
        <v/>
      </c>
      <c r="H845" t="str">
        <f>" 00"</f>
        <v xml:space="preserve"> 00</v>
      </c>
      <c r="I845">
        <v>0.01</v>
      </c>
      <c r="J845">
        <v>9999999.9900000002</v>
      </c>
      <c r="K845" t="s">
        <v>31</v>
      </c>
      <c r="L845" t="s">
        <v>217</v>
      </c>
      <c r="P845" t="s">
        <v>250</v>
      </c>
      <c r="Q845" t="s">
        <v>250</v>
      </c>
      <c r="R845" t="s">
        <v>31</v>
      </c>
    </row>
    <row r="846" spans="1:18" x14ac:dyDescent="0.25">
      <c r="A846" t="str">
        <f>"95906"</f>
        <v>95906</v>
      </c>
      <c r="B846" t="str">
        <f>"03000"</f>
        <v>03000</v>
      </c>
      <c r="C846" t="str">
        <f>"1500"</f>
        <v>1500</v>
      </c>
      <c r="D846" t="str">
        <f>""</f>
        <v/>
      </c>
      <c r="E846" t="s">
        <v>1263</v>
      </c>
      <c r="F846" t="s">
        <v>216</v>
      </c>
      <c r="G846" t="str">
        <f>""</f>
        <v/>
      </c>
      <c r="H846" t="str">
        <f>" 00"</f>
        <v xml:space="preserve"> 00</v>
      </c>
      <c r="I846">
        <v>0.01</v>
      </c>
      <c r="J846">
        <v>9999999.9900000002</v>
      </c>
      <c r="K846" t="s">
        <v>31</v>
      </c>
      <c r="L846" t="s">
        <v>217</v>
      </c>
      <c r="P846" t="s">
        <v>250</v>
      </c>
      <c r="Q846" t="s">
        <v>250</v>
      </c>
      <c r="R846" t="s">
        <v>31</v>
      </c>
    </row>
    <row r="847" spans="1:18" x14ac:dyDescent="0.25">
      <c r="A847" t="str">
        <f>"95907"</f>
        <v>95907</v>
      </c>
      <c r="B847" t="str">
        <f>"03000"</f>
        <v>03000</v>
      </c>
      <c r="C847" t="str">
        <f>"1500"</f>
        <v>1500</v>
      </c>
      <c r="D847" t="str">
        <f>""</f>
        <v/>
      </c>
      <c r="E847" t="s">
        <v>1264</v>
      </c>
      <c r="F847" t="s">
        <v>216</v>
      </c>
      <c r="G847" t="str">
        <f>""</f>
        <v/>
      </c>
      <c r="H847" t="str">
        <f>" 00"</f>
        <v xml:space="preserve"> 00</v>
      </c>
      <c r="I847">
        <v>0.01</v>
      </c>
      <c r="J847">
        <v>9999999.9900000002</v>
      </c>
      <c r="K847" t="s">
        <v>31</v>
      </c>
      <c r="L847" t="s">
        <v>217</v>
      </c>
      <c r="P847" t="s">
        <v>250</v>
      </c>
      <c r="Q847" t="s">
        <v>250</v>
      </c>
      <c r="R847" t="s">
        <v>31</v>
      </c>
    </row>
    <row r="848" spans="1:18" x14ac:dyDescent="0.25">
      <c r="A848" t="str">
        <f>"95908"</f>
        <v>95908</v>
      </c>
      <c r="B848" t="str">
        <f>"03000"</f>
        <v>03000</v>
      </c>
      <c r="C848" t="str">
        <f>"1500"</f>
        <v>1500</v>
      </c>
      <c r="D848" t="str">
        <f>""</f>
        <v/>
      </c>
      <c r="E848" t="s">
        <v>1265</v>
      </c>
      <c r="F848" t="s">
        <v>216</v>
      </c>
      <c r="G848" t="str">
        <f>""</f>
        <v/>
      </c>
      <c r="H848" t="str">
        <f>" 00"</f>
        <v xml:space="preserve"> 00</v>
      </c>
      <c r="I848">
        <v>0.01</v>
      </c>
      <c r="J848">
        <v>9999999.9900000002</v>
      </c>
      <c r="K848" t="s">
        <v>31</v>
      </c>
      <c r="L848" t="s">
        <v>217</v>
      </c>
      <c r="P848" t="s">
        <v>250</v>
      </c>
      <c r="Q848" t="s">
        <v>250</v>
      </c>
      <c r="R848" t="s">
        <v>31</v>
      </c>
    </row>
    <row r="849" spans="1:18" x14ac:dyDescent="0.25">
      <c r="A849" t="str">
        <f>"96041"</f>
        <v>96041</v>
      </c>
      <c r="B849" t="str">
        <f>"03050"</f>
        <v>03050</v>
      </c>
      <c r="C849" t="str">
        <f>"2100"</f>
        <v>2100</v>
      </c>
      <c r="D849" t="str">
        <f>""</f>
        <v/>
      </c>
      <c r="E849" t="s">
        <v>1188</v>
      </c>
      <c r="F849" t="s">
        <v>229</v>
      </c>
      <c r="G849" t="str">
        <f>""</f>
        <v/>
      </c>
      <c r="H849" t="str">
        <f>" 00"</f>
        <v xml:space="preserve"> 00</v>
      </c>
      <c r="I849">
        <v>0.01</v>
      </c>
      <c r="J849">
        <v>9999999.9900000002</v>
      </c>
      <c r="K849" t="s">
        <v>217</v>
      </c>
      <c r="P849" t="s">
        <v>250</v>
      </c>
      <c r="Q849" t="s">
        <v>250</v>
      </c>
      <c r="R849" t="s">
        <v>231</v>
      </c>
    </row>
    <row r="850" spans="1:18" x14ac:dyDescent="0.25">
      <c r="A850" t="str">
        <f>"96042"</f>
        <v>96042</v>
      </c>
      <c r="B850" t="str">
        <f>"03050"</f>
        <v>03050</v>
      </c>
      <c r="C850" t="str">
        <f>"2100"</f>
        <v>2100</v>
      </c>
      <c r="D850" t="str">
        <f>""</f>
        <v/>
      </c>
      <c r="E850" t="s">
        <v>1189</v>
      </c>
      <c r="F850" t="s">
        <v>229</v>
      </c>
      <c r="G850" t="str">
        <f>""</f>
        <v/>
      </c>
      <c r="H850" t="str">
        <f>" 00"</f>
        <v xml:space="preserve"> 00</v>
      </c>
      <c r="I850">
        <v>0.01</v>
      </c>
      <c r="J850">
        <v>9999999.9900000002</v>
      </c>
      <c r="K850" t="s">
        <v>217</v>
      </c>
      <c r="P850" t="s">
        <v>250</v>
      </c>
      <c r="Q850" t="s">
        <v>250</v>
      </c>
      <c r="R850" t="s">
        <v>231</v>
      </c>
    </row>
    <row r="851" spans="1:18" x14ac:dyDescent="0.25">
      <c r="A851" t="str">
        <f>"96043"</f>
        <v>96043</v>
      </c>
      <c r="B851" t="str">
        <f>"03050"</f>
        <v>03050</v>
      </c>
      <c r="C851" t="str">
        <f>"2100"</f>
        <v>2100</v>
      </c>
      <c r="D851" t="str">
        <f>""</f>
        <v/>
      </c>
      <c r="E851" t="s">
        <v>1190</v>
      </c>
      <c r="F851" t="s">
        <v>229</v>
      </c>
      <c r="G851" t="str">
        <f>""</f>
        <v/>
      </c>
      <c r="H851" t="str">
        <f>" 00"</f>
        <v xml:space="preserve"> 00</v>
      </c>
      <c r="I851">
        <v>0.01</v>
      </c>
      <c r="J851">
        <v>9999999.9900000002</v>
      </c>
      <c r="K851" t="s">
        <v>217</v>
      </c>
      <c r="P851" t="s">
        <v>250</v>
      </c>
      <c r="Q851" t="s">
        <v>250</v>
      </c>
      <c r="R851" t="s">
        <v>231</v>
      </c>
    </row>
    <row r="852" spans="1:18" x14ac:dyDescent="0.25">
      <c r="A852" t="str">
        <f>"96045"</f>
        <v>96045</v>
      </c>
      <c r="B852" t="str">
        <f>"03050"</f>
        <v>03050</v>
      </c>
      <c r="C852" t="str">
        <f>"2100"</f>
        <v>2100</v>
      </c>
      <c r="D852" t="str">
        <f>""</f>
        <v/>
      </c>
      <c r="E852" t="s">
        <v>1191</v>
      </c>
      <c r="F852" t="s">
        <v>229</v>
      </c>
      <c r="G852" t="str">
        <f>""</f>
        <v/>
      </c>
      <c r="H852" t="str">
        <f>" 00"</f>
        <v xml:space="preserve"> 00</v>
      </c>
      <c r="I852">
        <v>0.01</v>
      </c>
      <c r="J852">
        <v>9999999.9900000002</v>
      </c>
      <c r="K852" t="s">
        <v>217</v>
      </c>
      <c r="P852" t="s">
        <v>250</v>
      </c>
      <c r="Q852" t="s">
        <v>250</v>
      </c>
      <c r="R852" t="s">
        <v>231</v>
      </c>
    </row>
    <row r="853" spans="1:18" x14ac:dyDescent="0.25">
      <c r="A853" t="str">
        <f>"96046"</f>
        <v>96046</v>
      </c>
      <c r="B853" t="str">
        <f>"03050"</f>
        <v>03050</v>
      </c>
      <c r="C853" t="str">
        <f>"2100"</f>
        <v>2100</v>
      </c>
      <c r="D853" t="str">
        <f>""</f>
        <v/>
      </c>
      <c r="E853" t="s">
        <v>1192</v>
      </c>
      <c r="F853" t="s">
        <v>229</v>
      </c>
      <c r="G853" t="str">
        <f>""</f>
        <v/>
      </c>
      <c r="H853" t="str">
        <f>" 00"</f>
        <v xml:space="preserve"> 00</v>
      </c>
      <c r="I853">
        <v>0.01</v>
      </c>
      <c r="J853">
        <v>9999999.9900000002</v>
      </c>
      <c r="K853" t="s">
        <v>217</v>
      </c>
      <c r="P853" t="s">
        <v>250</v>
      </c>
      <c r="Q853" t="s">
        <v>250</v>
      </c>
      <c r="R853" t="s">
        <v>231</v>
      </c>
    </row>
    <row r="854" spans="1:18" x14ac:dyDescent="0.25">
      <c r="A854" t="str">
        <f>"96225"</f>
        <v>96225</v>
      </c>
      <c r="B854" t="str">
        <f>"03050"</f>
        <v>03050</v>
      </c>
      <c r="C854" t="str">
        <f>"2100"</f>
        <v>2100</v>
      </c>
      <c r="D854" t="str">
        <f>""</f>
        <v/>
      </c>
      <c r="E854" t="s">
        <v>1193</v>
      </c>
      <c r="F854" t="s">
        <v>229</v>
      </c>
      <c r="G854" t="str">
        <f>""</f>
        <v/>
      </c>
      <c r="H854" t="str">
        <f>" 00"</f>
        <v xml:space="preserve"> 00</v>
      </c>
      <c r="I854">
        <v>0.01</v>
      </c>
      <c r="J854">
        <v>9999999.9900000002</v>
      </c>
      <c r="K854" t="s">
        <v>217</v>
      </c>
      <c r="P854" t="s">
        <v>250</v>
      </c>
      <c r="Q854" t="s">
        <v>250</v>
      </c>
      <c r="R854" t="s">
        <v>231</v>
      </c>
    </row>
    <row r="855" spans="1:18" x14ac:dyDescent="0.25">
      <c r="A855" t="str">
        <f>"10001"</f>
        <v>10001</v>
      </c>
      <c r="B855" t="str">
        <f>"03810"</f>
        <v>03810</v>
      </c>
      <c r="C855" t="str">
        <f>"1400"</f>
        <v>1400</v>
      </c>
      <c r="D855" t="str">
        <f>"03810"</f>
        <v>03810</v>
      </c>
      <c r="E855" t="s">
        <v>20</v>
      </c>
      <c r="F855" t="s">
        <v>325</v>
      </c>
      <c r="G855" t="str">
        <f>""</f>
        <v/>
      </c>
      <c r="H855" t="str">
        <f>" 00"</f>
        <v xml:space="preserve"> 00</v>
      </c>
      <c r="I855">
        <v>0.01</v>
      </c>
      <c r="J855">
        <v>9999999.9900000002</v>
      </c>
      <c r="K855" t="s">
        <v>31</v>
      </c>
      <c r="L855" t="s">
        <v>217</v>
      </c>
      <c r="P855" t="s">
        <v>326</v>
      </c>
      <c r="Q855" t="s">
        <v>326</v>
      </c>
      <c r="R855" t="s">
        <v>31</v>
      </c>
    </row>
    <row r="856" spans="1:18" x14ac:dyDescent="0.25">
      <c r="A856" t="str">
        <f>"11027"</f>
        <v>11027</v>
      </c>
      <c r="B856" t="str">
        <f>"03000"</f>
        <v>03000</v>
      </c>
      <c r="C856" t="str">
        <f>"1400"</f>
        <v>1400</v>
      </c>
      <c r="D856" t="str">
        <f>""</f>
        <v/>
      </c>
      <c r="E856" t="s">
        <v>426</v>
      </c>
      <c r="F856" t="s">
        <v>216</v>
      </c>
      <c r="G856" t="str">
        <f>""</f>
        <v/>
      </c>
      <c r="H856" t="str">
        <f>" 00"</f>
        <v xml:space="preserve"> 00</v>
      </c>
      <c r="I856">
        <v>0.01</v>
      </c>
      <c r="J856">
        <v>9999999.9900000002</v>
      </c>
      <c r="K856" t="s">
        <v>31</v>
      </c>
      <c r="L856" t="s">
        <v>217</v>
      </c>
      <c r="P856" t="s">
        <v>326</v>
      </c>
      <c r="Q856" t="s">
        <v>326</v>
      </c>
      <c r="R856" t="s">
        <v>31</v>
      </c>
    </row>
    <row r="857" spans="1:18" x14ac:dyDescent="0.25">
      <c r="A857" t="str">
        <f>"12001"</f>
        <v>12001</v>
      </c>
      <c r="B857" t="str">
        <f>"04010"</f>
        <v>04010</v>
      </c>
      <c r="C857" t="str">
        <f>"1400"</f>
        <v>1400</v>
      </c>
      <c r="D857" t="str">
        <f>"12001"</f>
        <v>12001</v>
      </c>
      <c r="E857" t="s">
        <v>450</v>
      </c>
      <c r="F857" t="s">
        <v>338</v>
      </c>
      <c r="G857" t="str">
        <f>""</f>
        <v/>
      </c>
      <c r="H857" t="str">
        <f>" 00"</f>
        <v xml:space="preserve"> 00</v>
      </c>
      <c r="I857">
        <v>0.01</v>
      </c>
      <c r="J857">
        <v>9999999.9900000002</v>
      </c>
      <c r="K857" t="s">
        <v>32</v>
      </c>
      <c r="L857" t="s">
        <v>34</v>
      </c>
      <c r="P857" t="s">
        <v>326</v>
      </c>
      <c r="Q857" t="s">
        <v>326</v>
      </c>
      <c r="R857" t="s">
        <v>451</v>
      </c>
    </row>
    <row r="858" spans="1:18" x14ac:dyDescent="0.25">
      <c r="A858" t="str">
        <f>"12002"</f>
        <v>12002</v>
      </c>
      <c r="B858" t="str">
        <f>"04010"</f>
        <v>04010</v>
      </c>
      <c r="C858" t="str">
        <f>"1400"</f>
        <v>1400</v>
      </c>
      <c r="D858" t="str">
        <f>""</f>
        <v/>
      </c>
      <c r="E858" t="s">
        <v>452</v>
      </c>
      <c r="F858" t="s">
        <v>338</v>
      </c>
      <c r="G858" t="str">
        <f>""</f>
        <v/>
      </c>
      <c r="H858" t="str">
        <f>" 00"</f>
        <v xml:space="preserve"> 00</v>
      </c>
      <c r="I858">
        <v>0.01</v>
      </c>
      <c r="J858">
        <v>9999999.9900000002</v>
      </c>
      <c r="K858" t="s">
        <v>32</v>
      </c>
      <c r="L858" t="s">
        <v>34</v>
      </c>
      <c r="P858" t="s">
        <v>326</v>
      </c>
      <c r="Q858" t="s">
        <v>326</v>
      </c>
      <c r="R858" t="s">
        <v>453</v>
      </c>
    </row>
    <row r="859" spans="1:18" x14ac:dyDescent="0.25">
      <c r="A859" t="str">
        <f>"12005"</f>
        <v>12005</v>
      </c>
      <c r="B859" t="str">
        <f>"03000"</f>
        <v>03000</v>
      </c>
      <c r="C859" t="str">
        <f>"1400"</f>
        <v>1400</v>
      </c>
      <c r="D859" t="str">
        <f>""</f>
        <v/>
      </c>
      <c r="E859" t="s">
        <v>454</v>
      </c>
      <c r="F859" t="s">
        <v>216</v>
      </c>
      <c r="G859" t="str">
        <f>""</f>
        <v/>
      </c>
      <c r="H859" t="str">
        <f>" 00"</f>
        <v xml:space="preserve"> 00</v>
      </c>
      <c r="I859">
        <v>0.01</v>
      </c>
      <c r="J859">
        <v>9999999.9900000002</v>
      </c>
      <c r="K859" t="s">
        <v>31</v>
      </c>
      <c r="L859" t="s">
        <v>217</v>
      </c>
      <c r="P859" t="s">
        <v>326</v>
      </c>
      <c r="Q859" t="s">
        <v>326</v>
      </c>
      <c r="R859" t="s">
        <v>31</v>
      </c>
    </row>
    <row r="860" spans="1:18" x14ac:dyDescent="0.25">
      <c r="A860" t="str">
        <f>"10001"</f>
        <v>10001</v>
      </c>
      <c r="B860" t="str">
        <f>"00100"</f>
        <v>00100</v>
      </c>
      <c r="C860" t="str">
        <f>"1400"</f>
        <v>1400</v>
      </c>
      <c r="D860" t="str">
        <f>"00100"</f>
        <v>00100</v>
      </c>
      <c r="E860" t="s">
        <v>20</v>
      </c>
      <c r="F860" t="s">
        <v>21</v>
      </c>
      <c r="G860" t="str">
        <f>""</f>
        <v/>
      </c>
      <c r="H860" t="str">
        <f>" 00"</f>
        <v xml:space="preserve"> 00</v>
      </c>
      <c r="I860">
        <v>0.01</v>
      </c>
      <c r="J860">
        <v>9999999.9900000002</v>
      </c>
      <c r="K860" t="s">
        <v>22</v>
      </c>
      <c r="L860" t="s">
        <v>23</v>
      </c>
      <c r="P860" t="s">
        <v>24</v>
      </c>
      <c r="Q860" t="s">
        <v>24</v>
      </c>
      <c r="R860" t="s">
        <v>23</v>
      </c>
    </row>
    <row r="861" spans="1:18" x14ac:dyDescent="0.25">
      <c r="A861" t="str">
        <f>"10001"</f>
        <v>10001</v>
      </c>
      <c r="B861" t="str">
        <f>"00110"</f>
        <v>00110</v>
      </c>
      <c r="C861" t="str">
        <f>"1400"</f>
        <v>1400</v>
      </c>
      <c r="D861" t="str">
        <f>"00110"</f>
        <v>00110</v>
      </c>
      <c r="E861" t="s">
        <v>20</v>
      </c>
      <c r="F861" t="s">
        <v>25</v>
      </c>
      <c r="G861" t="str">
        <f>""</f>
        <v/>
      </c>
      <c r="H861" t="str">
        <f>" 00"</f>
        <v xml:space="preserve"> 00</v>
      </c>
      <c r="I861">
        <v>0.01</v>
      </c>
      <c r="J861">
        <v>9999999.9900000002</v>
      </c>
      <c r="K861" t="s">
        <v>23</v>
      </c>
      <c r="L861" t="s">
        <v>22</v>
      </c>
      <c r="P861" t="s">
        <v>24</v>
      </c>
      <c r="Q861" t="s">
        <v>24</v>
      </c>
      <c r="R861" t="s">
        <v>23</v>
      </c>
    </row>
    <row r="862" spans="1:18" x14ac:dyDescent="0.25">
      <c r="A862" t="str">
        <f>"10001"</f>
        <v>10001</v>
      </c>
      <c r="B862" t="str">
        <f>"00163"</f>
        <v>00163</v>
      </c>
      <c r="C862" t="str">
        <f>"1400"</f>
        <v>1400</v>
      </c>
      <c r="D862" t="str">
        <f>"00163"</f>
        <v>00163</v>
      </c>
      <c r="E862" t="s">
        <v>20</v>
      </c>
      <c r="F862" t="s">
        <v>30</v>
      </c>
      <c r="G862" t="str">
        <f>""</f>
        <v/>
      </c>
      <c r="H862" t="str">
        <f>" 00"</f>
        <v xml:space="preserve"> 00</v>
      </c>
      <c r="I862">
        <v>0.01</v>
      </c>
      <c r="J862">
        <v>9999999.9900000002</v>
      </c>
      <c r="K862" t="s">
        <v>31</v>
      </c>
      <c r="L862" t="s">
        <v>32</v>
      </c>
      <c r="P862" t="s">
        <v>24</v>
      </c>
      <c r="Q862" t="s">
        <v>24</v>
      </c>
      <c r="R862" t="s">
        <v>31</v>
      </c>
    </row>
    <row r="863" spans="1:18" x14ac:dyDescent="0.25">
      <c r="A863" t="str">
        <f>"10001"</f>
        <v>10001</v>
      </c>
      <c r="B863" t="str">
        <f>"00164"</f>
        <v>00164</v>
      </c>
      <c r="C863" t="str">
        <f>"1400"</f>
        <v>1400</v>
      </c>
      <c r="D863" t="str">
        <f>"00164"</f>
        <v>00164</v>
      </c>
      <c r="E863" t="s">
        <v>20</v>
      </c>
      <c r="F863" t="s">
        <v>33</v>
      </c>
      <c r="G863" t="str">
        <f>""</f>
        <v/>
      </c>
      <c r="H863" t="str">
        <f>" 00"</f>
        <v xml:space="preserve"> 00</v>
      </c>
      <c r="I863">
        <v>0.01</v>
      </c>
      <c r="J863">
        <v>9999999.9900000002</v>
      </c>
      <c r="K863" t="s">
        <v>32</v>
      </c>
      <c r="L863" t="s">
        <v>34</v>
      </c>
      <c r="P863" t="s">
        <v>24</v>
      </c>
      <c r="Q863" t="s">
        <v>24</v>
      </c>
      <c r="R863" t="s">
        <v>35</v>
      </c>
    </row>
    <row r="864" spans="1:18" x14ac:dyDescent="0.25">
      <c r="A864" t="str">
        <f>"10001"</f>
        <v>10001</v>
      </c>
      <c r="B864" t="str">
        <f>"01030"</f>
        <v>01030</v>
      </c>
      <c r="C864" t="str">
        <f>"1600"</f>
        <v>1600</v>
      </c>
      <c r="D864" t="str">
        <f>"01030"</f>
        <v>01030</v>
      </c>
      <c r="E864" t="s">
        <v>20</v>
      </c>
      <c r="F864" t="s">
        <v>39</v>
      </c>
      <c r="G864" t="str">
        <f>""</f>
        <v/>
      </c>
      <c r="H864" t="str">
        <f>" 00"</f>
        <v xml:space="preserve"> 00</v>
      </c>
      <c r="I864">
        <v>0.01</v>
      </c>
      <c r="J864">
        <v>9999999.9900000002</v>
      </c>
      <c r="K864" t="s">
        <v>40</v>
      </c>
      <c r="L864" t="s">
        <v>41</v>
      </c>
      <c r="M864" t="s">
        <v>42</v>
      </c>
      <c r="P864" t="s">
        <v>24</v>
      </c>
      <c r="Q864" t="s">
        <v>24</v>
      </c>
      <c r="R864" t="s">
        <v>40</v>
      </c>
    </row>
    <row r="865" spans="1:18" x14ac:dyDescent="0.25">
      <c r="A865" t="str">
        <f>"10001"</f>
        <v>10001</v>
      </c>
      <c r="B865" t="str">
        <f>"01035"</f>
        <v>01035</v>
      </c>
      <c r="C865" t="str">
        <f>"1600"</f>
        <v>1600</v>
      </c>
      <c r="D865" t="str">
        <f>"01035"</f>
        <v>01035</v>
      </c>
      <c r="E865" t="s">
        <v>20</v>
      </c>
      <c r="F865" t="s">
        <v>43</v>
      </c>
      <c r="G865" t="str">
        <f>""</f>
        <v/>
      </c>
      <c r="H865" t="str">
        <f>" 00"</f>
        <v xml:space="preserve"> 00</v>
      </c>
      <c r="I865">
        <v>0.01</v>
      </c>
      <c r="J865">
        <v>9999999.9900000002</v>
      </c>
      <c r="K865" t="s">
        <v>40</v>
      </c>
      <c r="L865" t="s">
        <v>41</v>
      </c>
      <c r="M865" t="s">
        <v>42</v>
      </c>
      <c r="P865" t="s">
        <v>24</v>
      </c>
      <c r="Q865" t="s">
        <v>24</v>
      </c>
      <c r="R865" t="s">
        <v>41</v>
      </c>
    </row>
    <row r="866" spans="1:18" x14ac:dyDescent="0.25">
      <c r="A866" t="str">
        <f>"10001"</f>
        <v>10001</v>
      </c>
      <c r="B866" t="str">
        <f>"01040"</f>
        <v>01040</v>
      </c>
      <c r="C866" t="str">
        <f>"1100"</f>
        <v>1100</v>
      </c>
      <c r="D866" t="str">
        <f>"01040"</f>
        <v>01040</v>
      </c>
      <c r="E866" t="s">
        <v>20</v>
      </c>
      <c r="F866" t="s">
        <v>44</v>
      </c>
      <c r="G866" t="str">
        <f>""</f>
        <v/>
      </c>
      <c r="H866" t="str">
        <f>" 00"</f>
        <v xml:space="preserve"> 00</v>
      </c>
      <c r="I866">
        <v>0.01</v>
      </c>
      <c r="J866">
        <v>9999999.9900000002</v>
      </c>
      <c r="K866" t="s">
        <v>45</v>
      </c>
      <c r="L866" t="s">
        <v>40</v>
      </c>
      <c r="M866" t="s">
        <v>42</v>
      </c>
      <c r="N866" t="s">
        <v>41</v>
      </c>
      <c r="P866" t="s">
        <v>24</v>
      </c>
      <c r="Q866" t="s">
        <v>24</v>
      </c>
      <c r="R866" t="s">
        <v>45</v>
      </c>
    </row>
    <row r="867" spans="1:18" x14ac:dyDescent="0.25">
      <c r="A867" t="str">
        <f>"10001"</f>
        <v>10001</v>
      </c>
      <c r="B867" t="str">
        <f>"01047"</f>
        <v>01047</v>
      </c>
      <c r="C867" t="str">
        <f>"1700"</f>
        <v>1700</v>
      </c>
      <c r="D867" t="str">
        <f>"01047"</f>
        <v>01047</v>
      </c>
      <c r="E867" t="s">
        <v>20</v>
      </c>
      <c r="F867" t="s">
        <v>46</v>
      </c>
      <c r="G867" t="str">
        <f>""</f>
        <v/>
      </c>
      <c r="H867" t="str">
        <f>" 00"</f>
        <v xml:space="preserve"> 00</v>
      </c>
      <c r="I867">
        <v>0.01</v>
      </c>
      <c r="J867">
        <v>9999999.9900000002</v>
      </c>
      <c r="K867" t="s">
        <v>40</v>
      </c>
      <c r="L867" t="s">
        <v>41</v>
      </c>
      <c r="M867" t="s">
        <v>42</v>
      </c>
      <c r="P867" t="s">
        <v>24</v>
      </c>
      <c r="Q867" t="s">
        <v>24</v>
      </c>
      <c r="R867" t="s">
        <v>47</v>
      </c>
    </row>
    <row r="868" spans="1:18" x14ac:dyDescent="0.25">
      <c r="A868" t="str">
        <f>"10001"</f>
        <v>10001</v>
      </c>
      <c r="B868" t="str">
        <f>"01090"</f>
        <v>01090</v>
      </c>
      <c r="C868" t="str">
        <f>"1100"</f>
        <v>1100</v>
      </c>
      <c r="D868" t="str">
        <f>"01090"</f>
        <v>01090</v>
      </c>
      <c r="E868" t="s">
        <v>20</v>
      </c>
      <c r="F868" t="s">
        <v>48</v>
      </c>
      <c r="G868" t="str">
        <f>""</f>
        <v/>
      </c>
      <c r="H868" t="str">
        <f>" 00"</f>
        <v xml:space="preserve"> 00</v>
      </c>
      <c r="I868">
        <v>0.01</v>
      </c>
      <c r="J868">
        <v>9999999.9900000002</v>
      </c>
      <c r="K868" t="s">
        <v>40</v>
      </c>
      <c r="L868" t="s">
        <v>41</v>
      </c>
      <c r="M868" t="s">
        <v>42</v>
      </c>
      <c r="P868" t="s">
        <v>24</v>
      </c>
      <c r="Q868" t="s">
        <v>24</v>
      </c>
      <c r="R868" t="s">
        <v>41</v>
      </c>
    </row>
    <row r="869" spans="1:18" x14ac:dyDescent="0.25">
      <c r="A869" t="str">
        <f>"10001"</f>
        <v>10001</v>
      </c>
      <c r="B869" t="str">
        <f>"01160"</f>
        <v>01160</v>
      </c>
      <c r="C869" t="str">
        <f>"1600"</f>
        <v>1600</v>
      </c>
      <c r="D869" t="str">
        <f>"01160"</f>
        <v>01160</v>
      </c>
      <c r="E869" t="s">
        <v>20</v>
      </c>
      <c r="F869" t="s">
        <v>49</v>
      </c>
      <c r="G869" t="str">
        <f>""</f>
        <v/>
      </c>
      <c r="H869" t="str">
        <f>" 10"</f>
        <v xml:space="preserve"> 10</v>
      </c>
      <c r="I869">
        <v>0.01</v>
      </c>
      <c r="J869">
        <v>500</v>
      </c>
      <c r="K869" t="s">
        <v>50</v>
      </c>
      <c r="P869" t="s">
        <v>24</v>
      </c>
      <c r="Q869" t="s">
        <v>24</v>
      </c>
      <c r="R869" t="s">
        <v>42</v>
      </c>
    </row>
    <row r="870" spans="1:18" x14ac:dyDescent="0.25">
      <c r="A870" t="str">
        <f>"10001"</f>
        <v>10001</v>
      </c>
      <c r="B870" t="str">
        <f>"01160"</f>
        <v>01160</v>
      </c>
      <c r="C870" t="str">
        <f>"1600"</f>
        <v>1600</v>
      </c>
      <c r="D870" t="str">
        <f>"01160"</f>
        <v>01160</v>
      </c>
      <c r="E870" t="s">
        <v>20</v>
      </c>
      <c r="F870" t="s">
        <v>49</v>
      </c>
      <c r="G870" t="str">
        <f>""</f>
        <v/>
      </c>
      <c r="H870" t="str">
        <f>" 20"</f>
        <v xml:space="preserve"> 20</v>
      </c>
      <c r="I870">
        <v>500.01</v>
      </c>
      <c r="J870">
        <v>9999999.9900000002</v>
      </c>
      <c r="K870" t="s">
        <v>42</v>
      </c>
      <c r="L870" t="s">
        <v>40</v>
      </c>
      <c r="M870" t="s">
        <v>41</v>
      </c>
      <c r="P870" t="s">
        <v>24</v>
      </c>
      <c r="Q870" t="s">
        <v>24</v>
      </c>
      <c r="R870" t="s">
        <v>42</v>
      </c>
    </row>
    <row r="871" spans="1:18" x14ac:dyDescent="0.25">
      <c r="A871" t="str">
        <f>"10001"</f>
        <v>10001</v>
      </c>
      <c r="B871" t="str">
        <f>"01190"</f>
        <v>01190</v>
      </c>
      <c r="C871" t="str">
        <f>"1700"</f>
        <v>1700</v>
      </c>
      <c r="D871" t="str">
        <f>"01190"</f>
        <v>01190</v>
      </c>
      <c r="E871" t="s">
        <v>20</v>
      </c>
      <c r="F871" t="s">
        <v>54</v>
      </c>
      <c r="G871" t="str">
        <f>""</f>
        <v/>
      </c>
      <c r="H871" t="str">
        <f>" 00"</f>
        <v xml:space="preserve"> 00</v>
      </c>
      <c r="I871">
        <v>0.01</v>
      </c>
      <c r="J871">
        <v>9999999.9900000002</v>
      </c>
      <c r="K871" t="s">
        <v>40</v>
      </c>
      <c r="L871" t="s">
        <v>41</v>
      </c>
      <c r="M871" t="s">
        <v>42</v>
      </c>
      <c r="P871" t="s">
        <v>24</v>
      </c>
      <c r="Q871" t="s">
        <v>24</v>
      </c>
      <c r="R871" t="s">
        <v>40</v>
      </c>
    </row>
    <row r="872" spans="1:18" x14ac:dyDescent="0.25">
      <c r="A872" t="str">
        <f>"10001"</f>
        <v>10001</v>
      </c>
      <c r="B872" t="str">
        <f>"01660"</f>
        <v>01660</v>
      </c>
      <c r="C872" t="str">
        <f>"1300"</f>
        <v>1300</v>
      </c>
      <c r="D872" t="str">
        <f>"01660"</f>
        <v>01660</v>
      </c>
      <c r="E872" t="s">
        <v>20</v>
      </c>
      <c r="F872" t="s">
        <v>138</v>
      </c>
      <c r="G872" t="str">
        <f>""</f>
        <v/>
      </c>
      <c r="H872" t="str">
        <f>" 10"</f>
        <v xml:space="preserve"> 10</v>
      </c>
      <c r="I872">
        <v>0.01</v>
      </c>
      <c r="J872">
        <v>500</v>
      </c>
      <c r="K872" t="s">
        <v>139</v>
      </c>
      <c r="L872" t="s">
        <v>140</v>
      </c>
      <c r="M872" t="s">
        <v>141</v>
      </c>
      <c r="P872" t="s">
        <v>24</v>
      </c>
      <c r="Q872" t="s">
        <v>24</v>
      </c>
      <c r="R872" t="s">
        <v>139</v>
      </c>
    </row>
    <row r="873" spans="1:18" x14ac:dyDescent="0.25">
      <c r="A873" t="str">
        <f>"10001"</f>
        <v>10001</v>
      </c>
      <c r="B873" t="str">
        <f>"01660"</f>
        <v>01660</v>
      </c>
      <c r="C873" t="str">
        <f>"1300"</f>
        <v>1300</v>
      </c>
      <c r="D873" t="str">
        <f>"01660"</f>
        <v>01660</v>
      </c>
      <c r="E873" t="s">
        <v>20</v>
      </c>
      <c r="F873" t="s">
        <v>138</v>
      </c>
      <c r="G873" t="str">
        <f>""</f>
        <v/>
      </c>
      <c r="H873" t="str">
        <f>" 20"</f>
        <v xml:space="preserve"> 20</v>
      </c>
      <c r="I873">
        <v>500.01</v>
      </c>
      <c r="J873">
        <v>9999999.9900000002</v>
      </c>
      <c r="K873" t="s">
        <v>140</v>
      </c>
      <c r="L873" t="s">
        <v>142</v>
      </c>
      <c r="P873" t="s">
        <v>24</v>
      </c>
      <c r="Q873" t="s">
        <v>24</v>
      </c>
      <c r="R873" t="s">
        <v>139</v>
      </c>
    </row>
    <row r="874" spans="1:18" x14ac:dyDescent="0.25">
      <c r="A874" t="str">
        <f>"10001"</f>
        <v>10001</v>
      </c>
      <c r="B874" t="str">
        <f>"01661"</f>
        <v>01661</v>
      </c>
      <c r="C874" t="str">
        <f>"1300"</f>
        <v>1300</v>
      </c>
      <c r="D874" t="str">
        <f>"01661"</f>
        <v>01661</v>
      </c>
      <c r="E874" t="s">
        <v>20</v>
      </c>
      <c r="F874" t="s">
        <v>143</v>
      </c>
      <c r="G874" t="str">
        <f>""</f>
        <v/>
      </c>
      <c r="H874" t="str">
        <f>" 10"</f>
        <v xml:space="preserve"> 10</v>
      </c>
      <c r="I874">
        <v>0.01</v>
      </c>
      <c r="J874">
        <v>500</v>
      </c>
      <c r="K874" t="s">
        <v>144</v>
      </c>
      <c r="P874" t="s">
        <v>24</v>
      </c>
      <c r="Q874" t="s">
        <v>24</v>
      </c>
      <c r="R874" t="s">
        <v>144</v>
      </c>
    </row>
    <row r="875" spans="1:18" x14ac:dyDescent="0.25">
      <c r="A875" t="str">
        <f>"10001"</f>
        <v>10001</v>
      </c>
      <c r="B875" t="str">
        <f>"01661"</f>
        <v>01661</v>
      </c>
      <c r="C875" t="str">
        <f>"1300"</f>
        <v>1300</v>
      </c>
      <c r="D875" t="str">
        <f>"01661"</f>
        <v>01661</v>
      </c>
      <c r="E875" t="s">
        <v>20</v>
      </c>
      <c r="F875" t="s">
        <v>143</v>
      </c>
      <c r="G875" t="str">
        <f>""</f>
        <v/>
      </c>
      <c r="H875" t="str">
        <f>" 20"</f>
        <v xml:space="preserve"> 20</v>
      </c>
      <c r="I875">
        <v>500.01</v>
      </c>
      <c r="J875">
        <v>9999999.9900000002</v>
      </c>
      <c r="K875" t="s">
        <v>144</v>
      </c>
      <c r="P875" t="s">
        <v>24</v>
      </c>
      <c r="Q875" t="s">
        <v>24</v>
      </c>
      <c r="R875" t="s">
        <v>144</v>
      </c>
    </row>
    <row r="876" spans="1:18" x14ac:dyDescent="0.25">
      <c r="A876" t="str">
        <f>"10001"</f>
        <v>10001</v>
      </c>
      <c r="B876" t="str">
        <f>"01670"</f>
        <v>01670</v>
      </c>
      <c r="C876" t="str">
        <f>"1100"</f>
        <v>1100</v>
      </c>
      <c r="D876" t="str">
        <f>"01670"</f>
        <v>01670</v>
      </c>
      <c r="E876" t="s">
        <v>20</v>
      </c>
      <c r="F876" t="s">
        <v>145</v>
      </c>
      <c r="G876" t="str">
        <f>""</f>
        <v/>
      </c>
      <c r="H876" t="str">
        <f>" 10"</f>
        <v xml:space="preserve"> 10</v>
      </c>
      <c r="I876">
        <v>0.01</v>
      </c>
      <c r="J876">
        <v>500</v>
      </c>
      <c r="K876" t="s">
        <v>139</v>
      </c>
      <c r="L876" t="s">
        <v>140</v>
      </c>
      <c r="M876" t="s">
        <v>141</v>
      </c>
      <c r="P876" t="s">
        <v>24</v>
      </c>
      <c r="Q876" t="s">
        <v>24</v>
      </c>
      <c r="R876" t="s">
        <v>139</v>
      </c>
    </row>
    <row r="877" spans="1:18" x14ac:dyDescent="0.25">
      <c r="A877" t="str">
        <f>"10001"</f>
        <v>10001</v>
      </c>
      <c r="B877" t="str">
        <f>"01670"</f>
        <v>01670</v>
      </c>
      <c r="C877" t="str">
        <f>"1100"</f>
        <v>1100</v>
      </c>
      <c r="D877" t="str">
        <f>"01670"</f>
        <v>01670</v>
      </c>
      <c r="E877" t="s">
        <v>20</v>
      </c>
      <c r="F877" t="s">
        <v>145</v>
      </c>
      <c r="G877" t="str">
        <f>""</f>
        <v/>
      </c>
      <c r="H877" t="str">
        <f>" 20"</f>
        <v xml:space="preserve"> 20</v>
      </c>
      <c r="I877">
        <v>500.01</v>
      </c>
      <c r="J877">
        <v>9999999.9900000002</v>
      </c>
      <c r="K877" t="s">
        <v>142</v>
      </c>
      <c r="L877" t="s">
        <v>140</v>
      </c>
      <c r="P877" t="s">
        <v>24</v>
      </c>
      <c r="Q877" t="s">
        <v>24</v>
      </c>
      <c r="R877" t="s">
        <v>139</v>
      </c>
    </row>
    <row r="878" spans="1:18" x14ac:dyDescent="0.25">
      <c r="A878" t="str">
        <f>"10001"</f>
        <v>10001</v>
      </c>
      <c r="B878" t="str">
        <f>"01690"</f>
        <v>01690</v>
      </c>
      <c r="C878" t="str">
        <f>"1100"</f>
        <v>1100</v>
      </c>
      <c r="D878" t="str">
        <f>"01690"</f>
        <v>01690</v>
      </c>
      <c r="E878" t="s">
        <v>20</v>
      </c>
      <c r="F878" t="s">
        <v>146</v>
      </c>
      <c r="G878" t="str">
        <f>""</f>
        <v/>
      </c>
      <c r="H878" t="str">
        <f>" 10"</f>
        <v xml:space="preserve"> 10</v>
      </c>
      <c r="I878">
        <v>0.01</v>
      </c>
      <c r="J878">
        <v>500</v>
      </c>
      <c r="K878" t="s">
        <v>139</v>
      </c>
      <c r="L878" t="s">
        <v>140</v>
      </c>
      <c r="M878" t="s">
        <v>141</v>
      </c>
      <c r="P878" t="s">
        <v>24</v>
      </c>
      <c r="Q878" t="s">
        <v>24</v>
      </c>
      <c r="R878" t="s">
        <v>139</v>
      </c>
    </row>
    <row r="879" spans="1:18" x14ac:dyDescent="0.25">
      <c r="A879" t="str">
        <f>"10001"</f>
        <v>10001</v>
      </c>
      <c r="B879" t="str">
        <f>"01690"</f>
        <v>01690</v>
      </c>
      <c r="C879" t="str">
        <f>"1100"</f>
        <v>1100</v>
      </c>
      <c r="D879" t="str">
        <f>"01690"</f>
        <v>01690</v>
      </c>
      <c r="E879" t="s">
        <v>20</v>
      </c>
      <c r="F879" t="s">
        <v>146</v>
      </c>
      <c r="G879" t="str">
        <f>""</f>
        <v/>
      </c>
      <c r="H879" t="str">
        <f>" 20"</f>
        <v xml:space="preserve"> 20</v>
      </c>
      <c r="I879">
        <v>500.01</v>
      </c>
      <c r="J879">
        <v>9999999.9900000002</v>
      </c>
      <c r="K879" t="s">
        <v>147</v>
      </c>
      <c r="L879" t="s">
        <v>140</v>
      </c>
      <c r="M879" t="s">
        <v>148</v>
      </c>
      <c r="P879" t="s">
        <v>24</v>
      </c>
      <c r="Q879" t="s">
        <v>24</v>
      </c>
      <c r="R879" t="s">
        <v>139</v>
      </c>
    </row>
    <row r="880" spans="1:18" x14ac:dyDescent="0.25">
      <c r="A880" t="str">
        <f>"10001"</f>
        <v>10001</v>
      </c>
      <c r="B880" t="str">
        <f>"01695"</f>
        <v>01695</v>
      </c>
      <c r="C880" t="str">
        <f>"1100"</f>
        <v>1100</v>
      </c>
      <c r="D880" t="str">
        <f>"01695"</f>
        <v>01695</v>
      </c>
      <c r="E880" t="s">
        <v>20</v>
      </c>
      <c r="F880" t="s">
        <v>149</v>
      </c>
      <c r="G880" t="str">
        <f>""</f>
        <v/>
      </c>
      <c r="H880" t="str">
        <f>" 10"</f>
        <v xml:space="preserve"> 10</v>
      </c>
      <c r="I880">
        <v>0.01</v>
      </c>
      <c r="J880">
        <v>500</v>
      </c>
      <c r="K880" t="s">
        <v>139</v>
      </c>
      <c r="L880" t="s">
        <v>140</v>
      </c>
      <c r="M880" t="s">
        <v>141</v>
      </c>
      <c r="P880" t="s">
        <v>24</v>
      </c>
      <c r="Q880" t="s">
        <v>24</v>
      </c>
      <c r="R880" t="s">
        <v>139</v>
      </c>
    </row>
    <row r="881" spans="1:18" x14ac:dyDescent="0.25">
      <c r="A881" t="str">
        <f>"10001"</f>
        <v>10001</v>
      </c>
      <c r="B881" t="str">
        <f>"01695"</f>
        <v>01695</v>
      </c>
      <c r="C881" t="str">
        <f>"1100"</f>
        <v>1100</v>
      </c>
      <c r="D881" t="str">
        <f>"01695"</f>
        <v>01695</v>
      </c>
      <c r="E881" t="s">
        <v>20</v>
      </c>
      <c r="F881" t="s">
        <v>149</v>
      </c>
      <c r="G881" t="str">
        <f>""</f>
        <v/>
      </c>
      <c r="H881" t="str">
        <f>" 20"</f>
        <v xml:space="preserve"> 20</v>
      </c>
      <c r="I881">
        <v>500.01</v>
      </c>
      <c r="J881">
        <v>9999999.9900000002</v>
      </c>
      <c r="K881" t="s">
        <v>150</v>
      </c>
      <c r="L881" t="s">
        <v>140</v>
      </c>
      <c r="M881" t="s">
        <v>148</v>
      </c>
      <c r="P881" t="s">
        <v>24</v>
      </c>
      <c r="Q881" t="s">
        <v>24</v>
      </c>
      <c r="R881" t="s">
        <v>139</v>
      </c>
    </row>
    <row r="882" spans="1:18" x14ac:dyDescent="0.25">
      <c r="A882" t="str">
        <f>"10001"</f>
        <v>10001</v>
      </c>
      <c r="B882" t="str">
        <f>"01700"</f>
        <v>01700</v>
      </c>
      <c r="C882" t="str">
        <f>"1100"</f>
        <v>1100</v>
      </c>
      <c r="D882" t="str">
        <f>"01700"</f>
        <v>01700</v>
      </c>
      <c r="E882" t="s">
        <v>20</v>
      </c>
      <c r="F882" t="s">
        <v>151</v>
      </c>
      <c r="G882" t="str">
        <f>""</f>
        <v/>
      </c>
      <c r="H882" t="str">
        <f>" 10"</f>
        <v xml:space="preserve"> 10</v>
      </c>
      <c r="I882">
        <v>0.01</v>
      </c>
      <c r="J882">
        <v>500</v>
      </c>
      <c r="K882" t="s">
        <v>139</v>
      </c>
      <c r="L882" t="s">
        <v>140</v>
      </c>
      <c r="M882" t="s">
        <v>141</v>
      </c>
      <c r="P882" t="s">
        <v>24</v>
      </c>
      <c r="Q882" t="s">
        <v>24</v>
      </c>
      <c r="R882" t="s">
        <v>139</v>
      </c>
    </row>
    <row r="883" spans="1:18" x14ac:dyDescent="0.25">
      <c r="A883" t="str">
        <f>"10001"</f>
        <v>10001</v>
      </c>
      <c r="B883" t="str">
        <f>"01700"</f>
        <v>01700</v>
      </c>
      <c r="C883" t="str">
        <f>"1100"</f>
        <v>1100</v>
      </c>
      <c r="D883" t="str">
        <f>"01700"</f>
        <v>01700</v>
      </c>
      <c r="E883" t="s">
        <v>20</v>
      </c>
      <c r="F883" t="s">
        <v>151</v>
      </c>
      <c r="G883" t="str">
        <f>""</f>
        <v/>
      </c>
      <c r="H883" t="str">
        <f>" 20"</f>
        <v xml:space="preserve"> 20</v>
      </c>
      <c r="I883">
        <v>500.01</v>
      </c>
      <c r="J883">
        <v>9999999.9900000002</v>
      </c>
      <c r="K883" t="s">
        <v>152</v>
      </c>
      <c r="L883" t="s">
        <v>140</v>
      </c>
      <c r="M883" t="s">
        <v>148</v>
      </c>
      <c r="P883" t="s">
        <v>24</v>
      </c>
      <c r="Q883" t="s">
        <v>24</v>
      </c>
      <c r="R883" t="s">
        <v>139</v>
      </c>
    </row>
    <row r="884" spans="1:18" x14ac:dyDescent="0.25">
      <c r="A884" t="str">
        <f>"10001"</f>
        <v>10001</v>
      </c>
      <c r="B884" t="str">
        <f>"01705"</f>
        <v>01705</v>
      </c>
      <c r="C884" t="str">
        <f>"1100"</f>
        <v>1100</v>
      </c>
      <c r="D884" t="str">
        <f>"01705"</f>
        <v>01705</v>
      </c>
      <c r="E884" t="s">
        <v>20</v>
      </c>
      <c r="F884" t="s">
        <v>153</v>
      </c>
      <c r="G884" t="str">
        <f>""</f>
        <v/>
      </c>
      <c r="H884" t="str">
        <f>" 10"</f>
        <v xml:space="preserve"> 10</v>
      </c>
      <c r="I884">
        <v>0.01</v>
      </c>
      <c r="J884">
        <v>500</v>
      </c>
      <c r="K884" t="s">
        <v>139</v>
      </c>
      <c r="L884" t="s">
        <v>140</v>
      </c>
      <c r="M884" t="s">
        <v>141</v>
      </c>
      <c r="P884" t="s">
        <v>24</v>
      </c>
      <c r="Q884" t="s">
        <v>24</v>
      </c>
      <c r="R884" t="s">
        <v>139</v>
      </c>
    </row>
    <row r="885" spans="1:18" x14ac:dyDescent="0.25">
      <c r="A885" t="str">
        <f>"10001"</f>
        <v>10001</v>
      </c>
      <c r="B885" t="str">
        <f>"01705"</f>
        <v>01705</v>
      </c>
      <c r="C885" t="str">
        <f>"1100"</f>
        <v>1100</v>
      </c>
      <c r="D885" t="str">
        <f>"01705"</f>
        <v>01705</v>
      </c>
      <c r="E885" t="s">
        <v>20</v>
      </c>
      <c r="F885" t="s">
        <v>153</v>
      </c>
      <c r="G885" t="str">
        <f>""</f>
        <v/>
      </c>
      <c r="H885" t="str">
        <f>" 20"</f>
        <v xml:space="preserve"> 20</v>
      </c>
      <c r="I885">
        <v>500.01</v>
      </c>
      <c r="J885">
        <v>9999999.9900000002</v>
      </c>
      <c r="K885" t="s">
        <v>154</v>
      </c>
      <c r="L885" t="s">
        <v>140</v>
      </c>
      <c r="M885" t="s">
        <v>148</v>
      </c>
      <c r="P885" t="s">
        <v>24</v>
      </c>
      <c r="Q885" t="s">
        <v>24</v>
      </c>
      <c r="R885" t="s">
        <v>139</v>
      </c>
    </row>
    <row r="886" spans="1:18" x14ac:dyDescent="0.25">
      <c r="A886" t="str">
        <f>"10001"</f>
        <v>10001</v>
      </c>
      <c r="B886" t="str">
        <f>"01710"</f>
        <v>01710</v>
      </c>
      <c r="C886" t="str">
        <f>"1100"</f>
        <v>1100</v>
      </c>
      <c r="D886" t="str">
        <f>"01710"</f>
        <v>01710</v>
      </c>
      <c r="E886" t="s">
        <v>20</v>
      </c>
      <c r="F886" t="s">
        <v>155</v>
      </c>
      <c r="G886" t="str">
        <f>""</f>
        <v/>
      </c>
      <c r="H886" t="str">
        <f>" 10"</f>
        <v xml:space="preserve"> 10</v>
      </c>
      <c r="I886">
        <v>0.01</v>
      </c>
      <c r="J886">
        <v>500</v>
      </c>
      <c r="K886" t="s">
        <v>139</v>
      </c>
      <c r="L886" t="s">
        <v>156</v>
      </c>
      <c r="M886" t="s">
        <v>141</v>
      </c>
      <c r="P886" t="s">
        <v>24</v>
      </c>
      <c r="Q886" t="s">
        <v>24</v>
      </c>
      <c r="R886" t="s">
        <v>139</v>
      </c>
    </row>
    <row r="887" spans="1:18" x14ac:dyDescent="0.25">
      <c r="A887" t="str">
        <f>"10001"</f>
        <v>10001</v>
      </c>
      <c r="B887" t="str">
        <f>"01710"</f>
        <v>01710</v>
      </c>
      <c r="C887" t="str">
        <f>"1100"</f>
        <v>1100</v>
      </c>
      <c r="D887" t="str">
        <f>"01710"</f>
        <v>01710</v>
      </c>
      <c r="E887" t="s">
        <v>20</v>
      </c>
      <c r="F887" t="s">
        <v>155</v>
      </c>
      <c r="G887" t="str">
        <f>""</f>
        <v/>
      </c>
      <c r="H887" t="str">
        <f>" 20"</f>
        <v xml:space="preserve"> 20</v>
      </c>
      <c r="I887">
        <v>500.01</v>
      </c>
      <c r="J887">
        <v>9999999.9900000002</v>
      </c>
      <c r="K887" t="s">
        <v>156</v>
      </c>
      <c r="L887" t="s">
        <v>140</v>
      </c>
      <c r="M887" t="s">
        <v>148</v>
      </c>
      <c r="P887" t="s">
        <v>24</v>
      </c>
      <c r="Q887" t="s">
        <v>24</v>
      </c>
      <c r="R887" t="s">
        <v>139</v>
      </c>
    </row>
    <row r="888" spans="1:18" x14ac:dyDescent="0.25">
      <c r="A888" t="str">
        <f>"10001"</f>
        <v>10001</v>
      </c>
      <c r="B888" t="str">
        <f>"01720"</f>
        <v>01720</v>
      </c>
      <c r="C888" t="str">
        <f>"1100"</f>
        <v>1100</v>
      </c>
      <c r="D888" t="str">
        <f>"01720"</f>
        <v>01720</v>
      </c>
      <c r="E888" t="s">
        <v>20</v>
      </c>
      <c r="F888" t="s">
        <v>157</v>
      </c>
      <c r="G888" t="str">
        <f>""</f>
        <v/>
      </c>
      <c r="H888" t="str">
        <f>" 10"</f>
        <v xml:space="preserve"> 10</v>
      </c>
      <c r="I888">
        <v>0.01</v>
      </c>
      <c r="J888">
        <v>500</v>
      </c>
      <c r="K888" t="s">
        <v>139</v>
      </c>
      <c r="L888" t="s">
        <v>140</v>
      </c>
      <c r="M888" t="s">
        <v>141</v>
      </c>
      <c r="P888" t="s">
        <v>24</v>
      </c>
      <c r="Q888" t="s">
        <v>24</v>
      </c>
      <c r="R888" t="s">
        <v>139</v>
      </c>
    </row>
    <row r="889" spans="1:18" x14ac:dyDescent="0.25">
      <c r="A889" t="str">
        <f>"10001"</f>
        <v>10001</v>
      </c>
      <c r="B889" t="str">
        <f>"01720"</f>
        <v>01720</v>
      </c>
      <c r="C889" t="str">
        <f>"1100"</f>
        <v>1100</v>
      </c>
      <c r="D889" t="str">
        <f>"01720"</f>
        <v>01720</v>
      </c>
      <c r="E889" t="s">
        <v>20</v>
      </c>
      <c r="F889" t="s">
        <v>157</v>
      </c>
      <c r="G889" t="str">
        <f>""</f>
        <v/>
      </c>
      <c r="H889" t="str">
        <f>" 20"</f>
        <v xml:space="preserve"> 20</v>
      </c>
      <c r="I889">
        <v>500.01</v>
      </c>
      <c r="J889">
        <v>9999999.9900000002</v>
      </c>
      <c r="K889" t="s">
        <v>158</v>
      </c>
      <c r="L889" t="s">
        <v>140</v>
      </c>
      <c r="M889" t="s">
        <v>148</v>
      </c>
      <c r="P889" t="s">
        <v>24</v>
      </c>
      <c r="Q889" t="s">
        <v>24</v>
      </c>
      <c r="R889" t="s">
        <v>139</v>
      </c>
    </row>
    <row r="890" spans="1:18" x14ac:dyDescent="0.25">
      <c r="A890" t="str">
        <f>"10001"</f>
        <v>10001</v>
      </c>
      <c r="B890" t="str">
        <f>"01725"</f>
        <v>01725</v>
      </c>
      <c r="C890" t="str">
        <f>"1100"</f>
        <v>1100</v>
      </c>
      <c r="D890" t="str">
        <f>"01725"</f>
        <v>01725</v>
      </c>
      <c r="E890" t="s">
        <v>20</v>
      </c>
      <c r="F890" t="s">
        <v>159</v>
      </c>
      <c r="G890" t="str">
        <f>""</f>
        <v/>
      </c>
      <c r="H890" t="str">
        <f>" 00"</f>
        <v xml:space="preserve"> 00</v>
      </c>
      <c r="I890">
        <v>0.01</v>
      </c>
      <c r="J890">
        <v>9999999.9900000002</v>
      </c>
      <c r="K890" t="s">
        <v>140</v>
      </c>
      <c r="L890" t="s">
        <v>142</v>
      </c>
      <c r="M890" t="s">
        <v>160</v>
      </c>
      <c r="P890" t="s">
        <v>24</v>
      </c>
      <c r="Q890" t="s">
        <v>24</v>
      </c>
      <c r="R890" t="s">
        <v>139</v>
      </c>
    </row>
    <row r="891" spans="1:18" x14ac:dyDescent="0.25">
      <c r="A891" t="str">
        <f>"10001"</f>
        <v>10001</v>
      </c>
      <c r="B891" t="str">
        <f>"01730"</f>
        <v>01730</v>
      </c>
      <c r="C891" t="str">
        <f>"1100"</f>
        <v>1100</v>
      </c>
      <c r="D891" t="str">
        <f>"01730"</f>
        <v>01730</v>
      </c>
      <c r="E891" t="s">
        <v>20</v>
      </c>
      <c r="F891" t="s">
        <v>161</v>
      </c>
      <c r="G891" t="str">
        <f>""</f>
        <v/>
      </c>
      <c r="H891" t="str">
        <f>" 10"</f>
        <v xml:space="preserve"> 10</v>
      </c>
      <c r="I891">
        <v>0.01</v>
      </c>
      <c r="J891">
        <v>500</v>
      </c>
      <c r="K891" t="s">
        <v>140</v>
      </c>
      <c r="L891" t="s">
        <v>139</v>
      </c>
      <c r="M891" t="s">
        <v>141</v>
      </c>
      <c r="P891" t="s">
        <v>24</v>
      </c>
      <c r="Q891" t="s">
        <v>24</v>
      </c>
      <c r="R891" t="s">
        <v>139</v>
      </c>
    </row>
    <row r="892" spans="1:18" x14ac:dyDescent="0.25">
      <c r="A892" t="str">
        <f>"10001"</f>
        <v>10001</v>
      </c>
      <c r="B892" t="str">
        <f>"01730"</f>
        <v>01730</v>
      </c>
      <c r="C892" t="str">
        <f>"1100"</f>
        <v>1100</v>
      </c>
      <c r="D892" t="str">
        <f>"01730"</f>
        <v>01730</v>
      </c>
      <c r="E892" t="s">
        <v>20</v>
      </c>
      <c r="F892" t="s">
        <v>161</v>
      </c>
      <c r="G892" t="str">
        <f>""</f>
        <v/>
      </c>
      <c r="H892" t="str">
        <f>" 20"</f>
        <v xml:space="preserve"> 20</v>
      </c>
      <c r="I892">
        <v>500.01</v>
      </c>
      <c r="J892">
        <v>9999999.9900000002</v>
      </c>
      <c r="K892" t="s">
        <v>162</v>
      </c>
      <c r="L892" t="s">
        <v>140</v>
      </c>
      <c r="M892" t="s">
        <v>148</v>
      </c>
      <c r="P892" t="s">
        <v>24</v>
      </c>
      <c r="Q892" t="s">
        <v>24</v>
      </c>
      <c r="R892" t="s">
        <v>139</v>
      </c>
    </row>
    <row r="893" spans="1:18" x14ac:dyDescent="0.25">
      <c r="A893" t="str">
        <f>"10001"</f>
        <v>10001</v>
      </c>
      <c r="B893" t="str">
        <f>"01750"</f>
        <v>01750</v>
      </c>
      <c r="C893" t="str">
        <f>"1100"</f>
        <v>1100</v>
      </c>
      <c r="D893" t="str">
        <f>"01750"</f>
        <v>01750</v>
      </c>
      <c r="E893" t="s">
        <v>20</v>
      </c>
      <c r="F893" t="s">
        <v>163</v>
      </c>
      <c r="G893" t="str">
        <f>""</f>
        <v/>
      </c>
      <c r="H893" t="str">
        <f>" 10"</f>
        <v xml:space="preserve"> 10</v>
      </c>
      <c r="I893">
        <v>0.01</v>
      </c>
      <c r="J893">
        <v>500</v>
      </c>
      <c r="K893" t="s">
        <v>140</v>
      </c>
      <c r="L893" t="s">
        <v>139</v>
      </c>
      <c r="M893" t="s">
        <v>141</v>
      </c>
      <c r="P893" t="s">
        <v>24</v>
      </c>
      <c r="Q893" t="s">
        <v>24</v>
      </c>
      <c r="R893" t="s">
        <v>139</v>
      </c>
    </row>
    <row r="894" spans="1:18" x14ac:dyDescent="0.25">
      <c r="A894" t="str">
        <f>"10001"</f>
        <v>10001</v>
      </c>
      <c r="B894" t="str">
        <f>"01750"</f>
        <v>01750</v>
      </c>
      <c r="C894" t="str">
        <f>"1100"</f>
        <v>1100</v>
      </c>
      <c r="D894" t="str">
        <f>"01750"</f>
        <v>01750</v>
      </c>
      <c r="E894" t="s">
        <v>20</v>
      </c>
      <c r="F894" t="s">
        <v>163</v>
      </c>
      <c r="G894" t="str">
        <f>""</f>
        <v/>
      </c>
      <c r="H894" t="str">
        <f>" 20"</f>
        <v xml:space="preserve"> 20</v>
      </c>
      <c r="I894">
        <v>500.01</v>
      </c>
      <c r="J894">
        <v>9999999.9900000002</v>
      </c>
      <c r="K894" t="s">
        <v>164</v>
      </c>
      <c r="L894" t="s">
        <v>140</v>
      </c>
      <c r="M894" t="s">
        <v>148</v>
      </c>
      <c r="P894" t="s">
        <v>24</v>
      </c>
      <c r="Q894" t="s">
        <v>24</v>
      </c>
      <c r="R894" t="s">
        <v>139</v>
      </c>
    </row>
    <row r="895" spans="1:18" x14ac:dyDescent="0.25">
      <c r="A895" t="str">
        <f>"10001"</f>
        <v>10001</v>
      </c>
      <c r="B895" t="str">
        <f>"01760"</f>
        <v>01760</v>
      </c>
      <c r="C895" t="str">
        <f>"1100"</f>
        <v>1100</v>
      </c>
      <c r="D895" t="str">
        <f>"01760"</f>
        <v>01760</v>
      </c>
      <c r="E895" t="s">
        <v>20</v>
      </c>
      <c r="F895" t="s">
        <v>165</v>
      </c>
      <c r="G895" t="str">
        <f>""</f>
        <v/>
      </c>
      <c r="H895" t="str">
        <f>" 10"</f>
        <v xml:space="preserve"> 10</v>
      </c>
      <c r="I895">
        <v>0.01</v>
      </c>
      <c r="J895">
        <v>500</v>
      </c>
      <c r="K895" t="s">
        <v>139</v>
      </c>
      <c r="L895" t="s">
        <v>140</v>
      </c>
      <c r="M895" t="s">
        <v>141</v>
      </c>
      <c r="P895" t="s">
        <v>24</v>
      </c>
      <c r="Q895" t="s">
        <v>24</v>
      </c>
      <c r="R895" t="s">
        <v>139</v>
      </c>
    </row>
    <row r="896" spans="1:18" x14ac:dyDescent="0.25">
      <c r="A896" t="str">
        <f>"10001"</f>
        <v>10001</v>
      </c>
      <c r="B896" t="str">
        <f>"01760"</f>
        <v>01760</v>
      </c>
      <c r="C896" t="str">
        <f>"1100"</f>
        <v>1100</v>
      </c>
      <c r="D896" t="str">
        <f>"01760"</f>
        <v>01760</v>
      </c>
      <c r="E896" t="s">
        <v>20</v>
      </c>
      <c r="F896" t="s">
        <v>165</v>
      </c>
      <c r="G896" t="str">
        <f>""</f>
        <v/>
      </c>
      <c r="H896" t="str">
        <f>" 20"</f>
        <v xml:space="preserve"> 20</v>
      </c>
      <c r="I896">
        <v>500.01</v>
      </c>
      <c r="J896">
        <v>9999999.9900000002</v>
      </c>
      <c r="K896" t="s">
        <v>166</v>
      </c>
      <c r="L896" t="s">
        <v>140</v>
      </c>
      <c r="M896" t="s">
        <v>148</v>
      </c>
      <c r="P896" t="s">
        <v>24</v>
      </c>
      <c r="Q896" t="s">
        <v>24</v>
      </c>
      <c r="R896" t="s">
        <v>139</v>
      </c>
    </row>
    <row r="897" spans="1:18" x14ac:dyDescent="0.25">
      <c r="A897" t="str">
        <f>"10001"</f>
        <v>10001</v>
      </c>
      <c r="B897" t="str">
        <f>"01765"</f>
        <v>01765</v>
      </c>
      <c r="C897" t="str">
        <f>"1100"</f>
        <v>1100</v>
      </c>
      <c r="D897" t="str">
        <f>"01765"</f>
        <v>01765</v>
      </c>
      <c r="E897" t="s">
        <v>20</v>
      </c>
      <c r="F897" t="s">
        <v>167</v>
      </c>
      <c r="G897" t="str">
        <f>""</f>
        <v/>
      </c>
      <c r="H897" t="str">
        <f>" 10"</f>
        <v xml:space="preserve"> 10</v>
      </c>
      <c r="I897">
        <v>0.01</v>
      </c>
      <c r="J897">
        <v>500</v>
      </c>
      <c r="K897" t="s">
        <v>139</v>
      </c>
      <c r="L897" t="s">
        <v>140</v>
      </c>
      <c r="M897" t="s">
        <v>141</v>
      </c>
      <c r="P897" t="s">
        <v>24</v>
      </c>
      <c r="Q897" t="s">
        <v>24</v>
      </c>
      <c r="R897" t="s">
        <v>139</v>
      </c>
    </row>
    <row r="898" spans="1:18" x14ac:dyDescent="0.25">
      <c r="A898" t="str">
        <f>"10001"</f>
        <v>10001</v>
      </c>
      <c r="B898" t="str">
        <f>"01765"</f>
        <v>01765</v>
      </c>
      <c r="C898" t="str">
        <f>"1100"</f>
        <v>1100</v>
      </c>
      <c r="D898" t="str">
        <f>"01765"</f>
        <v>01765</v>
      </c>
      <c r="E898" t="s">
        <v>20</v>
      </c>
      <c r="F898" t="s">
        <v>167</v>
      </c>
      <c r="G898" t="str">
        <f>""</f>
        <v/>
      </c>
      <c r="H898" t="str">
        <f>" 20"</f>
        <v xml:space="preserve"> 20</v>
      </c>
      <c r="I898">
        <v>500.01</v>
      </c>
      <c r="J898">
        <v>9999999.9900000002</v>
      </c>
      <c r="K898" t="s">
        <v>168</v>
      </c>
      <c r="L898" t="s">
        <v>140</v>
      </c>
      <c r="M898" t="s">
        <v>148</v>
      </c>
      <c r="P898" t="s">
        <v>24</v>
      </c>
      <c r="Q898" t="s">
        <v>24</v>
      </c>
      <c r="R898" t="s">
        <v>139</v>
      </c>
    </row>
    <row r="899" spans="1:18" x14ac:dyDescent="0.25">
      <c r="A899" t="str">
        <f>"10001"</f>
        <v>10001</v>
      </c>
      <c r="B899" t="str">
        <f>"01770"</f>
        <v>01770</v>
      </c>
      <c r="C899" t="str">
        <f>"1100"</f>
        <v>1100</v>
      </c>
      <c r="D899" t="str">
        <f>"01770"</f>
        <v>01770</v>
      </c>
      <c r="E899" t="s">
        <v>20</v>
      </c>
      <c r="F899" t="s">
        <v>169</v>
      </c>
      <c r="G899" t="str">
        <f>""</f>
        <v/>
      </c>
      <c r="H899" t="str">
        <f>" 10"</f>
        <v xml:space="preserve"> 10</v>
      </c>
      <c r="I899">
        <v>0.01</v>
      </c>
      <c r="J899">
        <v>500</v>
      </c>
      <c r="K899" t="s">
        <v>139</v>
      </c>
      <c r="L899" t="s">
        <v>140</v>
      </c>
      <c r="M899" t="s">
        <v>141</v>
      </c>
      <c r="P899" t="s">
        <v>24</v>
      </c>
      <c r="Q899" t="s">
        <v>24</v>
      </c>
      <c r="R899" t="s">
        <v>139</v>
      </c>
    </row>
    <row r="900" spans="1:18" x14ac:dyDescent="0.25">
      <c r="A900" t="str">
        <f>"10001"</f>
        <v>10001</v>
      </c>
      <c r="B900" t="str">
        <f>"01770"</f>
        <v>01770</v>
      </c>
      <c r="C900" t="str">
        <f>"1100"</f>
        <v>1100</v>
      </c>
      <c r="D900" t="str">
        <f>"01770"</f>
        <v>01770</v>
      </c>
      <c r="E900" t="s">
        <v>20</v>
      </c>
      <c r="F900" t="s">
        <v>169</v>
      </c>
      <c r="G900" t="str">
        <f>""</f>
        <v/>
      </c>
      <c r="H900" t="str">
        <f>" 20"</f>
        <v xml:space="preserve"> 20</v>
      </c>
      <c r="I900">
        <v>500.01</v>
      </c>
      <c r="J900">
        <v>9999999.9900000002</v>
      </c>
      <c r="K900" t="s">
        <v>170</v>
      </c>
      <c r="L900" t="s">
        <v>140</v>
      </c>
      <c r="M900" t="s">
        <v>148</v>
      </c>
      <c r="P900" t="s">
        <v>24</v>
      </c>
      <c r="Q900" t="s">
        <v>24</v>
      </c>
      <c r="R900" t="s">
        <v>139</v>
      </c>
    </row>
    <row r="901" spans="1:18" x14ac:dyDescent="0.25">
      <c r="A901" t="str">
        <f>"10001"</f>
        <v>10001</v>
      </c>
      <c r="B901" t="str">
        <f>"01775"</f>
        <v>01775</v>
      </c>
      <c r="C901" t="str">
        <f>"1100"</f>
        <v>1100</v>
      </c>
      <c r="D901" t="str">
        <f>"01775"</f>
        <v>01775</v>
      </c>
      <c r="E901" t="s">
        <v>20</v>
      </c>
      <c r="F901" t="s">
        <v>171</v>
      </c>
      <c r="G901" t="str">
        <f>""</f>
        <v/>
      </c>
      <c r="H901" t="str">
        <f>" 10"</f>
        <v xml:space="preserve"> 10</v>
      </c>
      <c r="I901">
        <v>0.01</v>
      </c>
      <c r="J901">
        <v>500</v>
      </c>
      <c r="K901" t="s">
        <v>139</v>
      </c>
      <c r="L901" t="s">
        <v>140</v>
      </c>
      <c r="M901" t="s">
        <v>141</v>
      </c>
      <c r="P901" t="s">
        <v>24</v>
      </c>
      <c r="Q901" t="s">
        <v>24</v>
      </c>
      <c r="R901" t="s">
        <v>139</v>
      </c>
    </row>
    <row r="902" spans="1:18" x14ac:dyDescent="0.25">
      <c r="A902" t="str">
        <f>"10001"</f>
        <v>10001</v>
      </c>
      <c r="B902" t="str">
        <f>"01775"</f>
        <v>01775</v>
      </c>
      <c r="C902" t="str">
        <f>"1100"</f>
        <v>1100</v>
      </c>
      <c r="D902" t="str">
        <f>"01775"</f>
        <v>01775</v>
      </c>
      <c r="E902" t="s">
        <v>20</v>
      </c>
      <c r="F902" t="s">
        <v>171</v>
      </c>
      <c r="G902" t="str">
        <f>""</f>
        <v/>
      </c>
      <c r="H902" t="str">
        <f>" 20"</f>
        <v xml:space="preserve"> 20</v>
      </c>
      <c r="I902">
        <v>500.01</v>
      </c>
      <c r="J902">
        <v>9999999.9900000002</v>
      </c>
      <c r="K902" t="s">
        <v>152</v>
      </c>
      <c r="L902" t="s">
        <v>140</v>
      </c>
      <c r="M902" t="s">
        <v>148</v>
      </c>
      <c r="P902" t="s">
        <v>24</v>
      </c>
      <c r="Q902" t="s">
        <v>24</v>
      </c>
      <c r="R902" t="s">
        <v>139</v>
      </c>
    </row>
    <row r="903" spans="1:18" x14ac:dyDescent="0.25">
      <c r="A903" t="str">
        <f>"10001"</f>
        <v>10001</v>
      </c>
      <c r="B903" t="str">
        <f>"03000"</f>
        <v>03000</v>
      </c>
      <c r="C903" t="str">
        <f>"1400"</f>
        <v>1400</v>
      </c>
      <c r="D903" t="str">
        <f>"03000A"</f>
        <v>03000A</v>
      </c>
      <c r="E903" t="s">
        <v>20</v>
      </c>
      <c r="F903" t="s">
        <v>216</v>
      </c>
      <c r="G903" t="str">
        <f>""</f>
        <v/>
      </c>
      <c r="H903" t="str">
        <f>" 00"</f>
        <v xml:space="preserve"> 00</v>
      </c>
      <c r="I903">
        <v>0.01</v>
      </c>
      <c r="J903">
        <v>9999999.9900000002</v>
      </c>
      <c r="K903" t="s">
        <v>31</v>
      </c>
      <c r="L903" t="s">
        <v>217</v>
      </c>
      <c r="P903" t="s">
        <v>24</v>
      </c>
      <c r="Q903" t="s">
        <v>24</v>
      </c>
      <c r="R903" t="s">
        <v>31</v>
      </c>
    </row>
    <row r="904" spans="1:18" x14ac:dyDescent="0.25">
      <c r="A904" t="str">
        <f>"10001"</f>
        <v>10001</v>
      </c>
      <c r="B904" t="str">
        <f>"03010"</f>
        <v>03010</v>
      </c>
      <c r="C904" t="str">
        <f>"1400"</f>
        <v>1400</v>
      </c>
      <c r="D904" t="str">
        <f>"03010"</f>
        <v>03010</v>
      </c>
      <c r="E904" t="s">
        <v>20</v>
      </c>
      <c r="F904" t="s">
        <v>218</v>
      </c>
      <c r="G904" t="str">
        <f>""</f>
        <v/>
      </c>
      <c r="H904" t="str">
        <f>" 00"</f>
        <v xml:space="preserve"> 00</v>
      </c>
      <c r="I904">
        <v>0.01</v>
      </c>
      <c r="J904">
        <v>9999999.9900000002</v>
      </c>
      <c r="K904" t="s">
        <v>219</v>
      </c>
      <c r="L904" t="s">
        <v>31</v>
      </c>
      <c r="P904" t="s">
        <v>24</v>
      </c>
      <c r="Q904" t="s">
        <v>24</v>
      </c>
      <c r="R904" t="s">
        <v>189</v>
      </c>
    </row>
    <row r="905" spans="1:18" x14ac:dyDescent="0.25">
      <c r="A905" t="str">
        <f>"10001"</f>
        <v>10001</v>
      </c>
      <c r="B905" t="str">
        <f>"03015"</f>
        <v>03015</v>
      </c>
      <c r="C905" t="str">
        <f>"1400"</f>
        <v>1400</v>
      </c>
      <c r="D905" t="str">
        <f>"03015"</f>
        <v>03015</v>
      </c>
      <c r="E905" t="s">
        <v>20</v>
      </c>
      <c r="F905" t="s">
        <v>220</v>
      </c>
      <c r="G905" t="str">
        <f>""</f>
        <v/>
      </c>
      <c r="H905" t="str">
        <f>" 00"</f>
        <v xml:space="preserve"> 00</v>
      </c>
      <c r="I905">
        <v>0.01</v>
      </c>
      <c r="J905">
        <v>9999999.9900000002</v>
      </c>
      <c r="K905" t="s">
        <v>221</v>
      </c>
      <c r="L905" t="s">
        <v>222</v>
      </c>
      <c r="P905" t="s">
        <v>24</v>
      </c>
      <c r="Q905" t="s">
        <v>24</v>
      </c>
      <c r="R905" t="s">
        <v>222</v>
      </c>
    </row>
    <row r="906" spans="1:18" x14ac:dyDescent="0.25">
      <c r="A906" t="str">
        <f>"10001"</f>
        <v>10001</v>
      </c>
      <c r="B906" t="str">
        <f>"03018"</f>
        <v>03018</v>
      </c>
      <c r="C906" t="str">
        <f>"1100"</f>
        <v>1100</v>
      </c>
      <c r="D906" t="str">
        <f>"03018"</f>
        <v>03018</v>
      </c>
      <c r="E906" t="s">
        <v>20</v>
      </c>
      <c r="F906" t="s">
        <v>223</v>
      </c>
      <c r="G906" t="str">
        <f>""</f>
        <v/>
      </c>
      <c r="H906" t="str">
        <f>" 00"</f>
        <v xml:space="preserve"> 00</v>
      </c>
      <c r="I906">
        <v>0.01</v>
      </c>
      <c r="J906">
        <v>9999999.9900000002</v>
      </c>
      <c r="K906" t="s">
        <v>31</v>
      </c>
      <c r="L906" t="s">
        <v>217</v>
      </c>
      <c r="P906" t="s">
        <v>24</v>
      </c>
      <c r="Q906" t="s">
        <v>24</v>
      </c>
      <c r="R906" t="s">
        <v>31</v>
      </c>
    </row>
    <row r="907" spans="1:18" x14ac:dyDescent="0.25">
      <c r="A907" t="str">
        <f>"10001"</f>
        <v>10001</v>
      </c>
      <c r="B907" t="str">
        <f>"03020"</f>
        <v>03020</v>
      </c>
      <c r="C907" t="str">
        <f>"1400"</f>
        <v>1400</v>
      </c>
      <c r="D907" t="str">
        <f>"03020"</f>
        <v>03020</v>
      </c>
      <c r="E907" t="s">
        <v>20</v>
      </c>
      <c r="F907" t="s">
        <v>224</v>
      </c>
      <c r="G907" t="str">
        <f>""</f>
        <v/>
      </c>
      <c r="H907" t="str">
        <f>" 00"</f>
        <v xml:space="preserve"> 00</v>
      </c>
      <c r="I907">
        <v>0.01</v>
      </c>
      <c r="J907">
        <v>9999999.9900000002</v>
      </c>
      <c r="K907" t="s">
        <v>31</v>
      </c>
      <c r="L907" t="s">
        <v>217</v>
      </c>
      <c r="P907" t="s">
        <v>24</v>
      </c>
      <c r="Q907" t="s">
        <v>24</v>
      </c>
      <c r="R907" t="s">
        <v>31</v>
      </c>
    </row>
    <row r="908" spans="1:18" x14ac:dyDescent="0.25">
      <c r="A908" t="str">
        <f>"10001"</f>
        <v>10001</v>
      </c>
      <c r="B908" t="str">
        <f>"03022"</f>
        <v>03022</v>
      </c>
      <c r="C908" t="str">
        <f>"1300"</f>
        <v>1300</v>
      </c>
      <c r="D908" t="str">
        <f>"03022"</f>
        <v>03022</v>
      </c>
      <c r="E908" t="s">
        <v>20</v>
      </c>
      <c r="F908" t="s">
        <v>225</v>
      </c>
      <c r="G908" t="str">
        <f>""</f>
        <v/>
      </c>
      <c r="H908" t="str">
        <f>" 00"</f>
        <v xml:space="preserve"> 00</v>
      </c>
      <c r="I908">
        <v>0.01</v>
      </c>
      <c r="J908">
        <v>9999999.9900000002</v>
      </c>
      <c r="K908" t="s">
        <v>31</v>
      </c>
      <c r="L908" t="s">
        <v>217</v>
      </c>
      <c r="P908" t="s">
        <v>24</v>
      </c>
      <c r="Q908" t="s">
        <v>24</v>
      </c>
      <c r="R908" t="s">
        <v>31</v>
      </c>
    </row>
    <row r="909" spans="1:18" x14ac:dyDescent="0.25">
      <c r="A909" t="str">
        <f>"10001"</f>
        <v>10001</v>
      </c>
      <c r="B909" t="str">
        <f>"03024"</f>
        <v>03024</v>
      </c>
      <c r="C909" t="str">
        <f>"1700"</f>
        <v>1700</v>
      </c>
      <c r="D909" t="str">
        <f>"03024"</f>
        <v>03024</v>
      </c>
      <c r="E909" t="s">
        <v>20</v>
      </c>
      <c r="F909" t="s">
        <v>226</v>
      </c>
      <c r="G909" t="str">
        <f>""</f>
        <v/>
      </c>
      <c r="H909" t="str">
        <f>" 00"</f>
        <v xml:space="preserve"> 00</v>
      </c>
      <c r="I909">
        <v>0.01</v>
      </c>
      <c r="J909">
        <v>9999999.9900000002</v>
      </c>
      <c r="K909" t="s">
        <v>31</v>
      </c>
      <c r="L909" t="s">
        <v>217</v>
      </c>
      <c r="P909" t="s">
        <v>24</v>
      </c>
      <c r="Q909" t="s">
        <v>24</v>
      </c>
      <c r="R909" t="s">
        <v>31</v>
      </c>
    </row>
    <row r="910" spans="1:18" x14ac:dyDescent="0.25">
      <c r="A910" t="str">
        <f>"10001"</f>
        <v>10001</v>
      </c>
      <c r="B910" t="str">
        <f>"03026"</f>
        <v>03026</v>
      </c>
      <c r="C910" t="str">
        <f>"1400"</f>
        <v>1400</v>
      </c>
      <c r="D910" t="str">
        <f>"03026"</f>
        <v>03026</v>
      </c>
      <c r="E910" t="s">
        <v>20</v>
      </c>
      <c r="F910" t="s">
        <v>227</v>
      </c>
      <c r="G910" t="str">
        <f>""</f>
        <v/>
      </c>
      <c r="H910" t="str">
        <f>" 00"</f>
        <v xml:space="preserve"> 00</v>
      </c>
      <c r="I910">
        <v>0.01</v>
      </c>
      <c r="J910">
        <v>9999999.9900000002</v>
      </c>
      <c r="K910" t="s">
        <v>31</v>
      </c>
      <c r="L910" t="s">
        <v>217</v>
      </c>
      <c r="P910" t="s">
        <v>24</v>
      </c>
      <c r="Q910" t="s">
        <v>24</v>
      </c>
      <c r="R910" t="s">
        <v>31</v>
      </c>
    </row>
    <row r="911" spans="1:18" x14ac:dyDescent="0.25">
      <c r="A911" t="str">
        <f>"10001"</f>
        <v>10001</v>
      </c>
      <c r="B911" t="str">
        <f>"03030"</f>
        <v>03030</v>
      </c>
      <c r="C911" t="str">
        <f>"1500"</f>
        <v>1500</v>
      </c>
      <c r="D911" t="str">
        <f>"03030"</f>
        <v>03030</v>
      </c>
      <c r="E911" t="s">
        <v>20</v>
      </c>
      <c r="F911" t="s">
        <v>228</v>
      </c>
      <c r="G911" t="str">
        <f>""</f>
        <v/>
      </c>
      <c r="H911" t="str">
        <f>" 00"</f>
        <v xml:space="preserve"> 00</v>
      </c>
      <c r="I911">
        <v>0.01</v>
      </c>
      <c r="J911">
        <v>9999999.9900000002</v>
      </c>
      <c r="K911" t="s">
        <v>31</v>
      </c>
      <c r="L911" t="s">
        <v>217</v>
      </c>
      <c r="P911" t="s">
        <v>24</v>
      </c>
      <c r="Q911" t="s">
        <v>24</v>
      </c>
      <c r="R911" t="s">
        <v>31</v>
      </c>
    </row>
    <row r="912" spans="1:18" x14ac:dyDescent="0.25">
      <c r="A912" t="str">
        <f>"10001"</f>
        <v>10001</v>
      </c>
      <c r="B912" t="str">
        <f>"03050"</f>
        <v>03050</v>
      </c>
      <c r="C912" t="str">
        <f>"1400"</f>
        <v>1400</v>
      </c>
      <c r="D912" t="str">
        <f>"03050"</f>
        <v>03050</v>
      </c>
      <c r="E912" t="s">
        <v>20</v>
      </c>
      <c r="F912" t="s">
        <v>229</v>
      </c>
      <c r="G912" t="str">
        <f>""</f>
        <v/>
      </c>
      <c r="H912" t="str">
        <f>" 00"</f>
        <v xml:space="preserve"> 00</v>
      </c>
      <c r="I912">
        <v>0.01</v>
      </c>
      <c r="J912">
        <v>9999999.9900000002</v>
      </c>
      <c r="K912" t="s">
        <v>217</v>
      </c>
      <c r="L912" t="s">
        <v>230</v>
      </c>
      <c r="P912" t="s">
        <v>24</v>
      </c>
      <c r="Q912" t="s">
        <v>24</v>
      </c>
      <c r="R912" t="s">
        <v>231</v>
      </c>
    </row>
    <row r="913" spans="1:18" x14ac:dyDescent="0.25">
      <c r="A913" t="str">
        <f>"10001"</f>
        <v>10001</v>
      </c>
      <c r="B913" t="str">
        <f>"03055"</f>
        <v>03055</v>
      </c>
      <c r="C913" t="str">
        <f>"1400"</f>
        <v>1400</v>
      </c>
      <c r="D913" t="str">
        <f>"03055"</f>
        <v>03055</v>
      </c>
      <c r="E913" t="s">
        <v>20</v>
      </c>
      <c r="F913" t="s">
        <v>232</v>
      </c>
      <c r="G913" t="str">
        <f>""</f>
        <v/>
      </c>
      <c r="H913" t="str">
        <f>" 00"</f>
        <v xml:space="preserve"> 00</v>
      </c>
      <c r="I913">
        <v>0.01</v>
      </c>
      <c r="J913">
        <v>9999999.9900000002</v>
      </c>
      <c r="K913" t="s">
        <v>233</v>
      </c>
      <c r="L913" t="s">
        <v>217</v>
      </c>
      <c r="P913" t="s">
        <v>24</v>
      </c>
      <c r="Q913" t="s">
        <v>24</v>
      </c>
      <c r="R913" t="s">
        <v>231</v>
      </c>
    </row>
    <row r="914" spans="1:18" x14ac:dyDescent="0.25">
      <c r="A914" t="str">
        <f>"10001"</f>
        <v>10001</v>
      </c>
      <c r="B914" t="str">
        <f>"03060"</f>
        <v>03060</v>
      </c>
      <c r="C914" t="str">
        <f>"1400"</f>
        <v>1400</v>
      </c>
      <c r="D914" t="str">
        <f>"03060"</f>
        <v>03060</v>
      </c>
      <c r="E914" t="s">
        <v>20</v>
      </c>
      <c r="F914" t="s">
        <v>234</v>
      </c>
      <c r="G914" t="str">
        <f>""</f>
        <v/>
      </c>
      <c r="H914" t="str">
        <f>" 00"</f>
        <v xml:space="preserve"> 00</v>
      </c>
      <c r="I914">
        <v>0.01</v>
      </c>
      <c r="J914">
        <v>9999999.9900000002</v>
      </c>
      <c r="K914" t="s">
        <v>230</v>
      </c>
      <c r="L914" t="s">
        <v>235</v>
      </c>
      <c r="P914" t="s">
        <v>24</v>
      </c>
      <c r="Q914" t="s">
        <v>24</v>
      </c>
      <c r="R914" t="s">
        <v>231</v>
      </c>
    </row>
    <row r="915" spans="1:18" x14ac:dyDescent="0.25">
      <c r="A915" t="str">
        <f>"10001"</f>
        <v>10001</v>
      </c>
      <c r="B915" t="str">
        <f>"03065"</f>
        <v>03065</v>
      </c>
      <c r="C915" t="str">
        <f>"1400"</f>
        <v>1400</v>
      </c>
      <c r="D915" t="str">
        <f>"03065"</f>
        <v>03065</v>
      </c>
      <c r="E915" t="s">
        <v>20</v>
      </c>
      <c r="F915" t="s">
        <v>236</v>
      </c>
      <c r="G915" t="str">
        <f>""</f>
        <v/>
      </c>
      <c r="H915" t="str">
        <f>" 00"</f>
        <v xml:space="preserve"> 00</v>
      </c>
      <c r="I915">
        <v>0.01</v>
      </c>
      <c r="J915">
        <v>9999999.9900000002</v>
      </c>
      <c r="K915" t="s">
        <v>237</v>
      </c>
      <c r="L915" t="s">
        <v>238</v>
      </c>
      <c r="P915" t="s">
        <v>24</v>
      </c>
      <c r="Q915" t="s">
        <v>24</v>
      </c>
      <c r="R915" t="s">
        <v>238</v>
      </c>
    </row>
    <row r="916" spans="1:18" x14ac:dyDescent="0.25">
      <c r="A916" t="str">
        <f>"10001"</f>
        <v>10001</v>
      </c>
      <c r="B916" t="str">
        <f>"03070"</f>
        <v>03070</v>
      </c>
      <c r="C916" t="str">
        <f>"1400"</f>
        <v>1400</v>
      </c>
      <c r="D916" t="str">
        <f>"03070"</f>
        <v>03070</v>
      </c>
      <c r="E916" t="s">
        <v>20</v>
      </c>
      <c r="F916" t="s">
        <v>239</v>
      </c>
      <c r="G916" t="str">
        <f>""</f>
        <v/>
      </c>
      <c r="H916" t="str">
        <f>" 00"</f>
        <v xml:space="preserve"> 00</v>
      </c>
      <c r="I916">
        <v>0.01</v>
      </c>
      <c r="J916">
        <v>9999999.9900000002</v>
      </c>
      <c r="K916" t="s">
        <v>240</v>
      </c>
      <c r="L916" t="s">
        <v>241</v>
      </c>
      <c r="P916" t="s">
        <v>24</v>
      </c>
      <c r="Q916" t="s">
        <v>24</v>
      </c>
      <c r="R916" t="s">
        <v>241</v>
      </c>
    </row>
    <row r="917" spans="1:18" x14ac:dyDescent="0.25">
      <c r="A917" t="str">
        <f>"10001"</f>
        <v>10001</v>
      </c>
      <c r="B917" t="str">
        <f>"03090"</f>
        <v>03090</v>
      </c>
      <c r="C917" t="str">
        <f>"1400"</f>
        <v>1400</v>
      </c>
      <c r="D917" t="str">
        <f>"03090"</f>
        <v>03090</v>
      </c>
      <c r="E917" t="s">
        <v>20</v>
      </c>
      <c r="F917" t="s">
        <v>242</v>
      </c>
      <c r="G917" t="str">
        <f>""</f>
        <v/>
      </c>
      <c r="H917" t="str">
        <f>" 00"</f>
        <v xml:space="preserve"> 00</v>
      </c>
      <c r="I917">
        <v>0.01</v>
      </c>
      <c r="J917">
        <v>9999999.9900000002</v>
      </c>
      <c r="K917" t="s">
        <v>243</v>
      </c>
      <c r="L917" t="s">
        <v>244</v>
      </c>
      <c r="M917" t="s">
        <v>245</v>
      </c>
      <c r="P917" t="s">
        <v>24</v>
      </c>
      <c r="Q917" t="s">
        <v>24</v>
      </c>
      <c r="R917" t="s">
        <v>246</v>
      </c>
    </row>
    <row r="918" spans="1:18" x14ac:dyDescent="0.25">
      <c r="A918" t="str">
        <f>"10001"</f>
        <v>10001</v>
      </c>
      <c r="B918" t="str">
        <f>"03094"</f>
        <v>03094</v>
      </c>
      <c r="C918" t="str">
        <f>"1400"</f>
        <v>1400</v>
      </c>
      <c r="D918" t="str">
        <f>"03094"</f>
        <v>03094</v>
      </c>
      <c r="E918" t="s">
        <v>20</v>
      </c>
      <c r="F918" t="s">
        <v>252</v>
      </c>
      <c r="G918" t="str">
        <f>""</f>
        <v/>
      </c>
      <c r="H918" t="str">
        <f>" 00"</f>
        <v xml:space="preserve"> 00</v>
      </c>
      <c r="I918">
        <v>0.01</v>
      </c>
      <c r="J918">
        <v>9999999.9900000002</v>
      </c>
      <c r="K918" t="s">
        <v>243</v>
      </c>
      <c r="L918" t="s">
        <v>253</v>
      </c>
      <c r="P918" t="s">
        <v>24</v>
      </c>
      <c r="Q918" t="s">
        <v>24</v>
      </c>
      <c r="R918" t="s">
        <v>253</v>
      </c>
    </row>
    <row r="919" spans="1:18" x14ac:dyDescent="0.25">
      <c r="A919" t="str">
        <f>"10001"</f>
        <v>10001</v>
      </c>
      <c r="B919" t="str">
        <f>"03170"</f>
        <v>03170</v>
      </c>
      <c r="C919" t="str">
        <f>"1400"</f>
        <v>1400</v>
      </c>
      <c r="D919" t="str">
        <f>"03170"</f>
        <v>03170</v>
      </c>
      <c r="E919" t="s">
        <v>20</v>
      </c>
      <c r="F919" t="s">
        <v>267</v>
      </c>
      <c r="G919" t="str">
        <f>""</f>
        <v/>
      </c>
      <c r="H919" t="str">
        <f>" 00"</f>
        <v xml:space="preserve"> 00</v>
      </c>
      <c r="I919">
        <v>0.01</v>
      </c>
      <c r="J919">
        <v>9999999.9900000002</v>
      </c>
      <c r="K919" t="s">
        <v>268</v>
      </c>
      <c r="L919" t="s">
        <v>269</v>
      </c>
      <c r="P919" t="s">
        <v>24</v>
      </c>
      <c r="Q919" t="s">
        <v>24</v>
      </c>
      <c r="R919" t="s">
        <v>270</v>
      </c>
    </row>
    <row r="920" spans="1:18" x14ac:dyDescent="0.25">
      <c r="A920" t="str">
        <f>"10001"</f>
        <v>10001</v>
      </c>
      <c r="B920" t="str">
        <f>"03180"</f>
        <v>03180</v>
      </c>
      <c r="C920" t="str">
        <f>"1300"</f>
        <v>1300</v>
      </c>
      <c r="D920" t="str">
        <f>"03180"</f>
        <v>03180</v>
      </c>
      <c r="E920" t="s">
        <v>20</v>
      </c>
      <c r="F920" t="s">
        <v>271</v>
      </c>
      <c r="G920" t="str">
        <f>""</f>
        <v/>
      </c>
      <c r="H920" t="str">
        <f>" 00"</f>
        <v xml:space="preserve"> 00</v>
      </c>
      <c r="I920">
        <v>0.01</v>
      </c>
      <c r="J920">
        <v>9999999.9900000002</v>
      </c>
      <c r="K920" t="s">
        <v>268</v>
      </c>
      <c r="L920" t="s">
        <v>269</v>
      </c>
      <c r="M920" t="s">
        <v>272</v>
      </c>
      <c r="P920" t="s">
        <v>24</v>
      </c>
      <c r="Q920" t="s">
        <v>24</v>
      </c>
      <c r="R920" t="s">
        <v>270</v>
      </c>
    </row>
    <row r="921" spans="1:18" x14ac:dyDescent="0.25">
      <c r="A921" t="str">
        <f>"10001"</f>
        <v>10001</v>
      </c>
      <c r="B921" t="str">
        <f>"03785"</f>
        <v>03785</v>
      </c>
      <c r="C921" t="str">
        <f>"1400"</f>
        <v>1400</v>
      </c>
      <c r="D921" t="str">
        <f>""</f>
        <v/>
      </c>
      <c r="E921" t="s">
        <v>20</v>
      </c>
      <c r="F921" t="s">
        <v>323</v>
      </c>
      <c r="G921" t="str">
        <f>""</f>
        <v/>
      </c>
      <c r="H921" t="str">
        <f>" 00"</f>
        <v xml:space="preserve"> 00</v>
      </c>
      <c r="I921">
        <v>0.01</v>
      </c>
      <c r="J921">
        <v>9999999.9900000002</v>
      </c>
      <c r="K921" t="s">
        <v>31</v>
      </c>
      <c r="L921" t="s">
        <v>217</v>
      </c>
      <c r="P921" t="s">
        <v>24</v>
      </c>
      <c r="Q921" t="s">
        <v>24</v>
      </c>
      <c r="R921" t="s">
        <v>31</v>
      </c>
    </row>
    <row r="922" spans="1:18" x14ac:dyDescent="0.25">
      <c r="A922" t="str">
        <f>"10001"</f>
        <v>10001</v>
      </c>
      <c r="B922" t="str">
        <f>"03785"</f>
        <v>03785</v>
      </c>
      <c r="C922" t="str">
        <f>"1500"</f>
        <v>1500</v>
      </c>
      <c r="D922" t="str">
        <f>""</f>
        <v/>
      </c>
      <c r="E922" t="s">
        <v>20</v>
      </c>
      <c r="F922" t="s">
        <v>323</v>
      </c>
      <c r="G922" t="str">
        <f>""</f>
        <v/>
      </c>
      <c r="H922" t="str">
        <f>" 00"</f>
        <v xml:space="preserve"> 00</v>
      </c>
      <c r="I922">
        <v>0.01</v>
      </c>
      <c r="J922">
        <v>9999999.9900000002</v>
      </c>
      <c r="K922" t="s">
        <v>31</v>
      </c>
      <c r="L922" t="s">
        <v>217</v>
      </c>
      <c r="P922" t="s">
        <v>24</v>
      </c>
      <c r="Q922" t="s">
        <v>24</v>
      </c>
      <c r="R922" t="s">
        <v>31</v>
      </c>
    </row>
    <row r="923" spans="1:18" x14ac:dyDescent="0.25">
      <c r="A923" t="str">
        <f>"10001"</f>
        <v>10001</v>
      </c>
      <c r="B923" t="str">
        <f>"04000"</f>
        <v>04000</v>
      </c>
      <c r="C923" t="str">
        <f>"1400"</f>
        <v>1400</v>
      </c>
      <c r="D923" t="str">
        <f>"04000"</f>
        <v>04000</v>
      </c>
      <c r="E923" t="s">
        <v>20</v>
      </c>
      <c r="F923" t="s">
        <v>337</v>
      </c>
      <c r="G923" t="str">
        <f>""</f>
        <v/>
      </c>
      <c r="H923" t="str">
        <f>" 00"</f>
        <v xml:space="preserve"> 00</v>
      </c>
      <c r="I923">
        <v>0.01</v>
      </c>
      <c r="J923">
        <v>9999999.9900000002</v>
      </c>
      <c r="K923" t="s">
        <v>219</v>
      </c>
      <c r="L923" t="s">
        <v>31</v>
      </c>
      <c r="P923" t="s">
        <v>24</v>
      </c>
      <c r="Q923" t="s">
        <v>24</v>
      </c>
      <c r="R923" t="s">
        <v>31</v>
      </c>
    </row>
    <row r="924" spans="1:18" x14ac:dyDescent="0.25">
      <c r="A924" t="str">
        <f>"10001"</f>
        <v>10001</v>
      </c>
      <c r="B924" t="str">
        <f>"04010"</f>
        <v>04010</v>
      </c>
      <c r="C924" t="str">
        <f>"1400"</f>
        <v>1400</v>
      </c>
      <c r="D924" t="str">
        <f>"04010"</f>
        <v>04010</v>
      </c>
      <c r="E924" t="s">
        <v>20</v>
      </c>
      <c r="F924" t="s">
        <v>338</v>
      </c>
      <c r="G924" t="str">
        <f>""</f>
        <v/>
      </c>
      <c r="H924" t="str">
        <f>" 00"</f>
        <v xml:space="preserve"> 00</v>
      </c>
      <c r="I924">
        <v>0.01</v>
      </c>
      <c r="J924">
        <v>9999999.9900000002</v>
      </c>
      <c r="K924" t="s">
        <v>32</v>
      </c>
      <c r="L924" t="s">
        <v>34</v>
      </c>
      <c r="P924" t="s">
        <v>24</v>
      </c>
      <c r="Q924" t="s">
        <v>24</v>
      </c>
      <c r="R924" t="s">
        <v>35</v>
      </c>
    </row>
    <row r="925" spans="1:18" x14ac:dyDescent="0.25">
      <c r="A925" t="str">
        <f>"10001"</f>
        <v>10001</v>
      </c>
      <c r="B925" t="str">
        <f>"04015"</f>
        <v>04015</v>
      </c>
      <c r="C925" t="str">
        <f>"1400"</f>
        <v>1400</v>
      </c>
      <c r="D925" t="str">
        <f>"04015"</f>
        <v>04015</v>
      </c>
      <c r="E925" t="s">
        <v>20</v>
      </c>
      <c r="F925" t="s">
        <v>339</v>
      </c>
      <c r="G925" t="str">
        <f>""</f>
        <v/>
      </c>
      <c r="H925" t="str">
        <f>" 00"</f>
        <v xml:space="preserve"> 00</v>
      </c>
      <c r="I925">
        <v>0.01</v>
      </c>
      <c r="J925">
        <v>9999999.9900000002</v>
      </c>
      <c r="K925" t="s">
        <v>340</v>
      </c>
      <c r="L925" t="s">
        <v>219</v>
      </c>
      <c r="P925" t="s">
        <v>24</v>
      </c>
      <c r="Q925" t="s">
        <v>24</v>
      </c>
      <c r="R925" t="s">
        <v>31</v>
      </c>
    </row>
    <row r="926" spans="1:18" x14ac:dyDescent="0.25">
      <c r="A926" t="str">
        <f>"10001"</f>
        <v>10001</v>
      </c>
      <c r="B926" t="str">
        <f>"04020"</f>
        <v>04020</v>
      </c>
      <c r="C926" t="str">
        <f>"1400"</f>
        <v>1400</v>
      </c>
      <c r="D926" t="str">
        <f>"04020"</f>
        <v>04020</v>
      </c>
      <c r="E926" t="s">
        <v>20</v>
      </c>
      <c r="F926" t="s">
        <v>341</v>
      </c>
      <c r="G926" t="str">
        <f>""</f>
        <v/>
      </c>
      <c r="H926" t="str">
        <f>" 00"</f>
        <v xml:space="preserve"> 00</v>
      </c>
      <c r="I926">
        <v>0.01</v>
      </c>
      <c r="J926">
        <v>9999999.9900000002</v>
      </c>
      <c r="K926" t="s">
        <v>32</v>
      </c>
      <c r="L926" t="s">
        <v>34</v>
      </c>
      <c r="P926" t="s">
        <v>24</v>
      </c>
      <c r="Q926" t="s">
        <v>24</v>
      </c>
      <c r="R926" t="s">
        <v>35</v>
      </c>
    </row>
    <row r="927" spans="1:18" x14ac:dyDescent="0.25">
      <c r="A927" t="str">
        <f>"10001"</f>
        <v>10001</v>
      </c>
      <c r="B927" t="str">
        <f>"05115"</f>
        <v>05115</v>
      </c>
      <c r="C927" t="str">
        <f>"1700"</f>
        <v>1700</v>
      </c>
      <c r="D927" t="str">
        <f>"05115"</f>
        <v>05115</v>
      </c>
      <c r="E927" t="s">
        <v>20</v>
      </c>
      <c r="F927" t="s">
        <v>366</v>
      </c>
      <c r="G927" t="str">
        <f>""</f>
        <v/>
      </c>
      <c r="H927" t="str">
        <f>" 00"</f>
        <v xml:space="preserve"> 00</v>
      </c>
      <c r="I927">
        <v>0.01</v>
      </c>
      <c r="J927">
        <v>9999999.9900000002</v>
      </c>
      <c r="K927" t="s">
        <v>367</v>
      </c>
      <c r="L927" t="s">
        <v>368</v>
      </c>
      <c r="M927" t="s">
        <v>369</v>
      </c>
      <c r="P927" t="s">
        <v>24</v>
      </c>
      <c r="Q927" t="s">
        <v>24</v>
      </c>
      <c r="R927" t="s">
        <v>367</v>
      </c>
    </row>
    <row r="928" spans="1:18" x14ac:dyDescent="0.25">
      <c r="A928" t="str">
        <f>"10001"</f>
        <v>10001</v>
      </c>
      <c r="B928" t="str">
        <f>"05120"</f>
        <v>05120</v>
      </c>
      <c r="C928" t="str">
        <f>"1700"</f>
        <v>1700</v>
      </c>
      <c r="D928" t="str">
        <f>"05120"</f>
        <v>05120</v>
      </c>
      <c r="E928" t="s">
        <v>20</v>
      </c>
      <c r="F928" t="s">
        <v>370</v>
      </c>
      <c r="G928" t="str">
        <f>""</f>
        <v/>
      </c>
      <c r="H928" t="str">
        <f>" 00"</f>
        <v xml:space="preserve"> 00</v>
      </c>
      <c r="I928">
        <v>0.01</v>
      </c>
      <c r="J928">
        <v>9999999.9900000002</v>
      </c>
      <c r="K928" t="s">
        <v>371</v>
      </c>
      <c r="L928" t="s">
        <v>368</v>
      </c>
      <c r="P928" t="s">
        <v>24</v>
      </c>
      <c r="Q928" t="s">
        <v>24</v>
      </c>
      <c r="R928" t="s">
        <v>372</v>
      </c>
    </row>
    <row r="929" spans="1:18" x14ac:dyDescent="0.25">
      <c r="A929" t="str">
        <f>"10001"</f>
        <v>10001</v>
      </c>
      <c r="B929" t="str">
        <f>"05140"</f>
        <v>05140</v>
      </c>
      <c r="C929" t="str">
        <f>"1700"</f>
        <v>1700</v>
      </c>
      <c r="D929" t="str">
        <f>"05140"</f>
        <v>05140</v>
      </c>
      <c r="E929" t="s">
        <v>20</v>
      </c>
      <c r="F929" t="s">
        <v>373</v>
      </c>
      <c r="G929" t="str">
        <f>""</f>
        <v/>
      </c>
      <c r="H929" t="str">
        <f>" 00"</f>
        <v xml:space="preserve"> 00</v>
      </c>
      <c r="I929">
        <v>0.01</v>
      </c>
      <c r="J929">
        <v>9999999.9900000002</v>
      </c>
      <c r="K929" t="s">
        <v>374</v>
      </c>
      <c r="L929" t="s">
        <v>40</v>
      </c>
      <c r="M929" t="s">
        <v>42</v>
      </c>
      <c r="P929" t="s">
        <v>24</v>
      </c>
      <c r="Q929" t="s">
        <v>24</v>
      </c>
      <c r="R929" t="s">
        <v>374</v>
      </c>
    </row>
    <row r="930" spans="1:18" x14ac:dyDescent="0.25">
      <c r="A930" t="str">
        <f>"10001"</f>
        <v>10001</v>
      </c>
      <c r="B930" t="str">
        <f>"05160"</f>
        <v>05160</v>
      </c>
      <c r="C930" t="str">
        <f>"1700"</f>
        <v>1700</v>
      </c>
      <c r="D930" t="str">
        <f>"05160"</f>
        <v>05160</v>
      </c>
      <c r="E930" t="s">
        <v>20</v>
      </c>
      <c r="F930" t="s">
        <v>379</v>
      </c>
      <c r="G930" t="str">
        <f>""</f>
        <v/>
      </c>
      <c r="H930" t="str">
        <f>" 00"</f>
        <v xml:space="preserve"> 00</v>
      </c>
      <c r="I930">
        <v>0.01</v>
      </c>
      <c r="J930">
        <v>9999999.9900000002</v>
      </c>
      <c r="K930" t="s">
        <v>335</v>
      </c>
      <c r="L930" t="s">
        <v>336</v>
      </c>
      <c r="M930" t="s">
        <v>368</v>
      </c>
      <c r="P930" t="s">
        <v>24</v>
      </c>
      <c r="Q930" t="s">
        <v>24</v>
      </c>
      <c r="R930" t="s">
        <v>335</v>
      </c>
    </row>
    <row r="931" spans="1:18" x14ac:dyDescent="0.25">
      <c r="A931" t="str">
        <f>"10001"</f>
        <v>10001</v>
      </c>
      <c r="B931" t="str">
        <f>"05500"</f>
        <v>05500</v>
      </c>
      <c r="C931" t="str">
        <f>"1700"</f>
        <v>1700</v>
      </c>
      <c r="D931" t="str">
        <f>"05500"</f>
        <v>05500</v>
      </c>
      <c r="E931" t="s">
        <v>20</v>
      </c>
      <c r="F931" t="s">
        <v>380</v>
      </c>
      <c r="G931" t="str">
        <f>""</f>
        <v/>
      </c>
      <c r="H931" t="str">
        <f>" 10"</f>
        <v xml:space="preserve"> 10</v>
      </c>
      <c r="I931">
        <v>0.01</v>
      </c>
      <c r="J931">
        <v>500</v>
      </c>
      <c r="K931" t="s">
        <v>381</v>
      </c>
      <c r="L931" t="s">
        <v>368</v>
      </c>
      <c r="M931" t="s">
        <v>371</v>
      </c>
      <c r="P931" t="s">
        <v>24</v>
      </c>
      <c r="Q931" t="s">
        <v>24</v>
      </c>
      <c r="R931" t="s">
        <v>381</v>
      </c>
    </row>
    <row r="932" spans="1:18" x14ac:dyDescent="0.25">
      <c r="A932" t="str">
        <f>"10001"</f>
        <v>10001</v>
      </c>
      <c r="B932" t="str">
        <f>"05500"</f>
        <v>05500</v>
      </c>
      <c r="C932" t="str">
        <f>"1700"</f>
        <v>1700</v>
      </c>
      <c r="D932" t="str">
        <f>"05500"</f>
        <v>05500</v>
      </c>
      <c r="E932" t="s">
        <v>20</v>
      </c>
      <c r="F932" t="s">
        <v>380</v>
      </c>
      <c r="G932" t="str">
        <f>""</f>
        <v/>
      </c>
      <c r="H932" t="str">
        <f>" 20"</f>
        <v xml:space="preserve"> 20</v>
      </c>
      <c r="I932">
        <v>500.01</v>
      </c>
      <c r="J932">
        <v>9999999.9900000002</v>
      </c>
      <c r="K932" t="s">
        <v>368</v>
      </c>
      <c r="L932" t="s">
        <v>371</v>
      </c>
      <c r="P932" t="s">
        <v>24</v>
      </c>
      <c r="Q932" t="s">
        <v>24</v>
      </c>
      <c r="R932" t="s">
        <v>381</v>
      </c>
    </row>
    <row r="933" spans="1:18" x14ac:dyDescent="0.25">
      <c r="A933" t="str">
        <f>"11004"</f>
        <v>11004</v>
      </c>
      <c r="B933" t="str">
        <f>"03775"</f>
        <v>03775</v>
      </c>
      <c r="C933" t="str">
        <f>"1300"</f>
        <v>1300</v>
      </c>
      <c r="D933" t="str">
        <f>""</f>
        <v/>
      </c>
      <c r="E933" t="s">
        <v>407</v>
      </c>
      <c r="F933" t="s">
        <v>321</v>
      </c>
      <c r="G933" t="str">
        <f>""</f>
        <v/>
      </c>
      <c r="H933" t="str">
        <f>" 00"</f>
        <v xml:space="preserve"> 00</v>
      </c>
      <c r="I933">
        <v>0.01</v>
      </c>
      <c r="J933">
        <v>9999999.9900000002</v>
      </c>
      <c r="K933" t="s">
        <v>31</v>
      </c>
      <c r="L933" t="s">
        <v>217</v>
      </c>
      <c r="P933" t="s">
        <v>24</v>
      </c>
      <c r="Q933" t="s">
        <v>24</v>
      </c>
      <c r="R933" t="s">
        <v>31</v>
      </c>
    </row>
    <row r="934" spans="1:18" x14ac:dyDescent="0.25">
      <c r="A934" t="str">
        <f>"11012"</f>
        <v>11012</v>
      </c>
      <c r="B934" t="str">
        <f>"03020"</f>
        <v>03020</v>
      </c>
      <c r="C934" t="str">
        <f>"1400"</f>
        <v>1400</v>
      </c>
      <c r="D934" t="str">
        <f>""</f>
        <v/>
      </c>
      <c r="E934" t="s">
        <v>413</v>
      </c>
      <c r="F934" t="s">
        <v>224</v>
      </c>
      <c r="G934" t="str">
        <f>""</f>
        <v/>
      </c>
      <c r="H934" t="str">
        <f>" 00"</f>
        <v xml:space="preserve"> 00</v>
      </c>
      <c r="I934">
        <v>0.01</v>
      </c>
      <c r="J934">
        <v>9999999.9900000002</v>
      </c>
      <c r="K934" t="s">
        <v>31</v>
      </c>
      <c r="L934" t="s">
        <v>217</v>
      </c>
      <c r="P934" t="s">
        <v>24</v>
      </c>
      <c r="Q934" t="s">
        <v>24</v>
      </c>
      <c r="R934" t="s">
        <v>31</v>
      </c>
    </row>
    <row r="935" spans="1:18" x14ac:dyDescent="0.25">
      <c r="A935" t="str">
        <f>"11013"</f>
        <v>11013</v>
      </c>
      <c r="B935" t="str">
        <f>"03094"</f>
        <v>03094</v>
      </c>
      <c r="C935" t="str">
        <f>"1400"</f>
        <v>1400</v>
      </c>
      <c r="D935" t="str">
        <f>""</f>
        <v/>
      </c>
      <c r="E935" t="s">
        <v>414</v>
      </c>
      <c r="F935" t="s">
        <v>252</v>
      </c>
      <c r="G935" t="str">
        <f>""</f>
        <v/>
      </c>
      <c r="H935" t="str">
        <f>" 00"</f>
        <v xml:space="preserve"> 00</v>
      </c>
      <c r="I935">
        <v>0.01</v>
      </c>
      <c r="J935">
        <v>9999999.9900000002</v>
      </c>
      <c r="K935" t="s">
        <v>31</v>
      </c>
      <c r="L935" t="s">
        <v>217</v>
      </c>
      <c r="P935" t="s">
        <v>24</v>
      </c>
      <c r="Q935" t="s">
        <v>24</v>
      </c>
      <c r="R935" t="s">
        <v>31</v>
      </c>
    </row>
    <row r="936" spans="1:18" x14ac:dyDescent="0.25">
      <c r="A936" t="str">
        <f>"11014"</f>
        <v>11014</v>
      </c>
      <c r="B936" t="str">
        <f>"03020"</f>
        <v>03020</v>
      </c>
      <c r="C936" t="str">
        <f>"1400"</f>
        <v>1400</v>
      </c>
      <c r="D936" t="str">
        <f>""</f>
        <v/>
      </c>
      <c r="E936" t="s">
        <v>415</v>
      </c>
      <c r="F936" t="s">
        <v>224</v>
      </c>
      <c r="G936" t="str">
        <f>""</f>
        <v/>
      </c>
      <c r="H936" t="str">
        <f>" 00"</f>
        <v xml:space="preserve"> 00</v>
      </c>
      <c r="I936">
        <v>0.01</v>
      </c>
      <c r="J936">
        <v>9999999.9900000002</v>
      </c>
      <c r="K936" t="s">
        <v>31</v>
      </c>
      <c r="L936" t="s">
        <v>217</v>
      </c>
      <c r="P936" t="s">
        <v>24</v>
      </c>
      <c r="Q936" t="s">
        <v>24</v>
      </c>
      <c r="R936" t="s">
        <v>31</v>
      </c>
    </row>
    <row r="937" spans="1:18" x14ac:dyDescent="0.25">
      <c r="A937" t="str">
        <f>"11015"</f>
        <v>11015</v>
      </c>
      <c r="B937" t="str">
        <f>"03020"</f>
        <v>03020</v>
      </c>
      <c r="C937" t="str">
        <f>"1400"</f>
        <v>1400</v>
      </c>
      <c r="D937" t="str">
        <f>""</f>
        <v/>
      </c>
      <c r="E937" t="s">
        <v>416</v>
      </c>
      <c r="F937" t="s">
        <v>224</v>
      </c>
      <c r="G937" t="str">
        <f>""</f>
        <v/>
      </c>
      <c r="H937" t="str">
        <f>" 00"</f>
        <v xml:space="preserve"> 00</v>
      </c>
      <c r="I937">
        <v>0.01</v>
      </c>
      <c r="J937">
        <v>9999999.9900000002</v>
      </c>
      <c r="K937" t="s">
        <v>31</v>
      </c>
      <c r="L937" t="s">
        <v>217</v>
      </c>
      <c r="P937" t="s">
        <v>24</v>
      </c>
      <c r="Q937" t="s">
        <v>24</v>
      </c>
      <c r="R937" t="s">
        <v>31</v>
      </c>
    </row>
    <row r="938" spans="1:18" x14ac:dyDescent="0.25">
      <c r="A938" t="str">
        <f>"11016"</f>
        <v>11016</v>
      </c>
      <c r="B938" t="str">
        <f>"03020"</f>
        <v>03020</v>
      </c>
      <c r="C938" t="str">
        <f>"1400"</f>
        <v>1400</v>
      </c>
      <c r="D938" t="str">
        <f>""</f>
        <v/>
      </c>
      <c r="E938" t="s">
        <v>417</v>
      </c>
      <c r="F938" t="s">
        <v>224</v>
      </c>
      <c r="G938" t="str">
        <f>""</f>
        <v/>
      </c>
      <c r="H938" t="str">
        <f>" 00"</f>
        <v xml:space="preserve"> 00</v>
      </c>
      <c r="I938">
        <v>0.01</v>
      </c>
      <c r="J938">
        <v>9999999.9900000002</v>
      </c>
      <c r="K938" t="s">
        <v>31</v>
      </c>
      <c r="L938" t="s">
        <v>217</v>
      </c>
      <c r="P938" t="s">
        <v>24</v>
      </c>
      <c r="Q938" t="s">
        <v>24</v>
      </c>
      <c r="R938" t="s">
        <v>31</v>
      </c>
    </row>
    <row r="939" spans="1:18" x14ac:dyDescent="0.25">
      <c r="A939" t="str">
        <f>"11017"</f>
        <v>11017</v>
      </c>
      <c r="B939" t="str">
        <f>"03020"</f>
        <v>03020</v>
      </c>
      <c r="C939" t="str">
        <f>"1400"</f>
        <v>1400</v>
      </c>
      <c r="D939" t="str">
        <f>""</f>
        <v/>
      </c>
      <c r="E939" t="s">
        <v>418</v>
      </c>
      <c r="F939" t="s">
        <v>224</v>
      </c>
      <c r="G939" t="str">
        <f>""</f>
        <v/>
      </c>
      <c r="H939" t="str">
        <f>" 00"</f>
        <v xml:space="preserve"> 00</v>
      </c>
      <c r="I939">
        <v>0.01</v>
      </c>
      <c r="J939">
        <v>9999999.9900000002</v>
      </c>
      <c r="K939" t="s">
        <v>31</v>
      </c>
      <c r="L939" t="s">
        <v>217</v>
      </c>
      <c r="P939" t="s">
        <v>24</v>
      </c>
      <c r="Q939" t="s">
        <v>24</v>
      </c>
      <c r="R939" t="s">
        <v>31</v>
      </c>
    </row>
    <row r="940" spans="1:18" x14ac:dyDescent="0.25">
      <c r="A940" t="str">
        <f>"11019"</f>
        <v>11019</v>
      </c>
      <c r="B940" t="str">
        <f>"03020"</f>
        <v>03020</v>
      </c>
      <c r="C940" t="str">
        <f>"1400"</f>
        <v>1400</v>
      </c>
      <c r="D940" t="str">
        <f>""</f>
        <v/>
      </c>
      <c r="E940" t="s">
        <v>419</v>
      </c>
      <c r="F940" t="s">
        <v>224</v>
      </c>
      <c r="G940" t="str">
        <f>""</f>
        <v/>
      </c>
      <c r="H940" t="str">
        <f>" 00"</f>
        <v xml:space="preserve"> 00</v>
      </c>
      <c r="I940">
        <v>0.01</v>
      </c>
      <c r="J940">
        <v>9999999.9900000002</v>
      </c>
      <c r="K940" t="s">
        <v>31</v>
      </c>
      <c r="L940" t="s">
        <v>217</v>
      </c>
      <c r="P940" t="s">
        <v>24</v>
      </c>
      <c r="Q940" t="s">
        <v>24</v>
      </c>
      <c r="R940" t="s">
        <v>31</v>
      </c>
    </row>
    <row r="941" spans="1:18" x14ac:dyDescent="0.25">
      <c r="A941" t="str">
        <f>"11020"</f>
        <v>11020</v>
      </c>
      <c r="B941" t="str">
        <f>"03020"</f>
        <v>03020</v>
      </c>
      <c r="C941" t="str">
        <f>"1400"</f>
        <v>1400</v>
      </c>
      <c r="D941" t="str">
        <f>""</f>
        <v/>
      </c>
      <c r="E941" t="s">
        <v>420</v>
      </c>
      <c r="F941" t="s">
        <v>224</v>
      </c>
      <c r="G941" t="str">
        <f>""</f>
        <v/>
      </c>
      <c r="H941" t="str">
        <f>" 00"</f>
        <v xml:space="preserve"> 00</v>
      </c>
      <c r="I941">
        <v>0.01</v>
      </c>
      <c r="J941">
        <v>9999999.9900000002</v>
      </c>
      <c r="K941" t="s">
        <v>31</v>
      </c>
      <c r="L941" t="s">
        <v>217</v>
      </c>
      <c r="P941" t="s">
        <v>24</v>
      </c>
      <c r="Q941" t="s">
        <v>24</v>
      </c>
      <c r="R941" t="s">
        <v>31</v>
      </c>
    </row>
    <row r="942" spans="1:18" x14ac:dyDescent="0.25">
      <c r="A942" t="str">
        <f>"11021"</f>
        <v>11021</v>
      </c>
      <c r="B942" t="str">
        <f>"03020"</f>
        <v>03020</v>
      </c>
      <c r="C942" t="str">
        <f>"1400"</f>
        <v>1400</v>
      </c>
      <c r="D942" t="str">
        <f>""</f>
        <v/>
      </c>
      <c r="E942" t="s">
        <v>421</v>
      </c>
      <c r="F942" t="s">
        <v>224</v>
      </c>
      <c r="G942" t="str">
        <f>""</f>
        <v/>
      </c>
      <c r="H942" t="str">
        <f>" 00"</f>
        <v xml:space="preserve"> 00</v>
      </c>
      <c r="I942">
        <v>0.01</v>
      </c>
      <c r="J942">
        <v>9999999.9900000002</v>
      </c>
      <c r="K942" t="s">
        <v>31</v>
      </c>
      <c r="L942" t="s">
        <v>217</v>
      </c>
      <c r="P942" t="s">
        <v>24</v>
      </c>
      <c r="Q942" t="s">
        <v>24</v>
      </c>
      <c r="R942" t="s">
        <v>31</v>
      </c>
    </row>
    <row r="943" spans="1:18" x14ac:dyDescent="0.25">
      <c r="A943" t="str">
        <f>"11023"</f>
        <v>11023</v>
      </c>
      <c r="B943" t="str">
        <f>"03000"</f>
        <v>03000</v>
      </c>
      <c r="C943" t="str">
        <f>"1400"</f>
        <v>1400</v>
      </c>
      <c r="D943" t="str">
        <f>""</f>
        <v/>
      </c>
      <c r="E943" t="s">
        <v>422</v>
      </c>
      <c r="F943" t="s">
        <v>216</v>
      </c>
      <c r="G943" t="str">
        <f>""</f>
        <v/>
      </c>
      <c r="H943" t="str">
        <f>" 00"</f>
        <v xml:space="preserve"> 00</v>
      </c>
      <c r="I943">
        <v>0.01</v>
      </c>
      <c r="J943">
        <v>9999999.9900000002</v>
      </c>
      <c r="K943" t="s">
        <v>31</v>
      </c>
      <c r="L943" t="s">
        <v>217</v>
      </c>
      <c r="P943" t="s">
        <v>24</v>
      </c>
      <c r="Q943" t="s">
        <v>24</v>
      </c>
      <c r="R943" t="s">
        <v>31</v>
      </c>
    </row>
    <row r="944" spans="1:18" x14ac:dyDescent="0.25">
      <c r="A944" t="str">
        <f>"11026"</f>
        <v>11026</v>
      </c>
      <c r="B944" t="str">
        <f>"03000"</f>
        <v>03000</v>
      </c>
      <c r="C944" t="str">
        <f>"1400"</f>
        <v>1400</v>
      </c>
      <c r="D944" t="str">
        <f>""</f>
        <v/>
      </c>
      <c r="E944" t="s">
        <v>425</v>
      </c>
      <c r="F944" t="s">
        <v>216</v>
      </c>
      <c r="G944" t="str">
        <f>""</f>
        <v/>
      </c>
      <c r="H944" t="str">
        <f>" 00"</f>
        <v xml:space="preserve"> 00</v>
      </c>
      <c r="I944">
        <v>0.01</v>
      </c>
      <c r="J944">
        <v>9999999.9900000002</v>
      </c>
      <c r="K944" t="s">
        <v>31</v>
      </c>
      <c r="L944" t="s">
        <v>217</v>
      </c>
      <c r="P944" t="s">
        <v>24</v>
      </c>
      <c r="Q944" t="s">
        <v>24</v>
      </c>
      <c r="R944" t="s">
        <v>31</v>
      </c>
    </row>
    <row r="945" spans="1:18" x14ac:dyDescent="0.25">
      <c r="A945" t="str">
        <f>"11034"</f>
        <v>11034</v>
      </c>
      <c r="B945" t="str">
        <f>"01660"</f>
        <v>01660</v>
      </c>
      <c r="C945" t="str">
        <f>"1300"</f>
        <v>1300</v>
      </c>
      <c r="D945" t="str">
        <f>""</f>
        <v/>
      </c>
      <c r="E945" t="s">
        <v>431</v>
      </c>
      <c r="F945" t="s">
        <v>138</v>
      </c>
      <c r="G945" t="str">
        <f>""</f>
        <v/>
      </c>
      <c r="H945" t="str">
        <f>" 00"</f>
        <v xml:space="preserve"> 00</v>
      </c>
      <c r="I945">
        <v>0.01</v>
      </c>
      <c r="J945">
        <v>9999999.9900000002</v>
      </c>
      <c r="K945" t="s">
        <v>140</v>
      </c>
      <c r="L945" t="s">
        <v>142</v>
      </c>
      <c r="P945" t="s">
        <v>24</v>
      </c>
      <c r="Q945" t="s">
        <v>24</v>
      </c>
      <c r="R945" t="s">
        <v>139</v>
      </c>
    </row>
    <row r="946" spans="1:18" x14ac:dyDescent="0.25">
      <c r="A946" t="str">
        <f>"11040"</f>
        <v>11040</v>
      </c>
      <c r="B946" t="str">
        <f>"01670"</f>
        <v>01670</v>
      </c>
      <c r="C946" t="str">
        <f>"1100"</f>
        <v>1100</v>
      </c>
      <c r="D946" t="str">
        <f>""</f>
        <v/>
      </c>
      <c r="E946" t="s">
        <v>437</v>
      </c>
      <c r="F946" t="s">
        <v>145</v>
      </c>
      <c r="G946" t="str">
        <f>""</f>
        <v/>
      </c>
      <c r="H946" t="str">
        <f>" 00"</f>
        <v xml:space="preserve"> 00</v>
      </c>
      <c r="I946">
        <v>0.01</v>
      </c>
      <c r="J946">
        <v>9999999.9900000002</v>
      </c>
      <c r="K946" t="s">
        <v>140</v>
      </c>
      <c r="L946" t="s">
        <v>142</v>
      </c>
      <c r="P946" t="s">
        <v>24</v>
      </c>
      <c r="Q946" t="s">
        <v>24</v>
      </c>
      <c r="R946" t="s">
        <v>139</v>
      </c>
    </row>
    <row r="947" spans="1:18" x14ac:dyDescent="0.25">
      <c r="A947" t="str">
        <f>"11041"</f>
        <v>11041</v>
      </c>
      <c r="B947" t="str">
        <f>"01040"</f>
        <v>01040</v>
      </c>
      <c r="C947" t="str">
        <f>"1100"</f>
        <v>1100</v>
      </c>
      <c r="D947" t="str">
        <f>""</f>
        <v/>
      </c>
      <c r="E947" t="s">
        <v>438</v>
      </c>
      <c r="F947" t="s">
        <v>44</v>
      </c>
      <c r="G947" t="str">
        <f>""</f>
        <v/>
      </c>
      <c r="H947" t="str">
        <f>" 00"</f>
        <v xml:space="preserve"> 00</v>
      </c>
      <c r="I947">
        <v>0.01</v>
      </c>
      <c r="J947">
        <v>9999999.9900000002</v>
      </c>
      <c r="K947" t="s">
        <v>40</v>
      </c>
      <c r="L947" t="s">
        <v>45</v>
      </c>
      <c r="M947" t="s">
        <v>42</v>
      </c>
      <c r="P947" t="s">
        <v>24</v>
      </c>
      <c r="Q947" t="s">
        <v>24</v>
      </c>
      <c r="R947" t="s">
        <v>45</v>
      </c>
    </row>
    <row r="948" spans="1:18" x14ac:dyDescent="0.25">
      <c r="A948" t="str">
        <f>"11042"</f>
        <v>11042</v>
      </c>
      <c r="B948" t="str">
        <f>"01710"</f>
        <v>01710</v>
      </c>
      <c r="C948" t="str">
        <f>"1100"</f>
        <v>1100</v>
      </c>
      <c r="D948" t="str">
        <f>""</f>
        <v/>
      </c>
      <c r="E948" t="s">
        <v>439</v>
      </c>
      <c r="F948" t="s">
        <v>155</v>
      </c>
      <c r="G948" t="str">
        <f>""</f>
        <v/>
      </c>
      <c r="H948" t="str">
        <f>" 00"</f>
        <v xml:space="preserve"> 00</v>
      </c>
      <c r="I948">
        <v>0.01</v>
      </c>
      <c r="J948">
        <v>9999999.9900000002</v>
      </c>
      <c r="K948" t="s">
        <v>140</v>
      </c>
      <c r="L948" t="s">
        <v>148</v>
      </c>
      <c r="P948" t="s">
        <v>24</v>
      </c>
      <c r="Q948" t="s">
        <v>24</v>
      </c>
      <c r="R948" t="s">
        <v>139</v>
      </c>
    </row>
    <row r="949" spans="1:18" x14ac:dyDescent="0.25">
      <c r="A949" t="str">
        <f>"11049"</f>
        <v>11049</v>
      </c>
      <c r="B949" t="str">
        <f>"03020"</f>
        <v>03020</v>
      </c>
      <c r="C949" t="str">
        <f>"1400"</f>
        <v>1400</v>
      </c>
      <c r="D949" t="str">
        <f>""</f>
        <v/>
      </c>
      <c r="E949" t="s">
        <v>446</v>
      </c>
      <c r="F949" t="s">
        <v>224</v>
      </c>
      <c r="G949" t="str">
        <f>""</f>
        <v/>
      </c>
      <c r="H949" t="str">
        <f>" 00"</f>
        <v xml:space="preserve"> 00</v>
      </c>
      <c r="I949">
        <v>0.01</v>
      </c>
      <c r="J949">
        <v>9999999.9900000002</v>
      </c>
      <c r="K949" t="s">
        <v>31</v>
      </c>
      <c r="L949" t="s">
        <v>217</v>
      </c>
      <c r="P949" t="s">
        <v>24</v>
      </c>
      <c r="Q949" t="s">
        <v>24</v>
      </c>
      <c r="R949" t="s">
        <v>31</v>
      </c>
    </row>
    <row r="950" spans="1:18" x14ac:dyDescent="0.25">
      <c r="A950" t="str">
        <f>"11050"</f>
        <v>11050</v>
      </c>
      <c r="B950" t="str">
        <f>"03020"</f>
        <v>03020</v>
      </c>
      <c r="C950" t="str">
        <f>"1400"</f>
        <v>1400</v>
      </c>
      <c r="D950" t="str">
        <f>""</f>
        <v/>
      </c>
      <c r="E950" t="s">
        <v>447</v>
      </c>
      <c r="F950" t="s">
        <v>224</v>
      </c>
      <c r="G950" t="str">
        <f>""</f>
        <v/>
      </c>
      <c r="H950" t="str">
        <f>" 00"</f>
        <v xml:space="preserve"> 00</v>
      </c>
      <c r="I950">
        <v>0.01</v>
      </c>
      <c r="J950">
        <v>9999999.9900000002</v>
      </c>
      <c r="K950" t="s">
        <v>31</v>
      </c>
      <c r="L950" t="s">
        <v>217</v>
      </c>
      <c r="P950" t="s">
        <v>24</v>
      </c>
      <c r="Q950" t="s">
        <v>24</v>
      </c>
      <c r="R950" t="s">
        <v>31</v>
      </c>
    </row>
    <row r="951" spans="1:18" x14ac:dyDescent="0.25">
      <c r="A951" t="str">
        <f>"11051"</f>
        <v>11051</v>
      </c>
      <c r="B951" t="str">
        <f>"01770"</f>
        <v>01770</v>
      </c>
      <c r="C951" t="str">
        <f>"1100"</f>
        <v>1100</v>
      </c>
      <c r="D951" t="str">
        <f>""</f>
        <v/>
      </c>
      <c r="E951" t="s">
        <v>448</v>
      </c>
      <c r="F951" t="s">
        <v>169</v>
      </c>
      <c r="G951" t="str">
        <f>""</f>
        <v/>
      </c>
      <c r="H951" t="str">
        <f>" 00"</f>
        <v xml:space="preserve"> 00</v>
      </c>
      <c r="I951">
        <v>0.01</v>
      </c>
      <c r="J951">
        <v>9999999.9900000002</v>
      </c>
      <c r="K951" t="s">
        <v>140</v>
      </c>
      <c r="L951" t="s">
        <v>148</v>
      </c>
      <c r="P951" t="s">
        <v>24</v>
      </c>
      <c r="Q951" t="s">
        <v>24</v>
      </c>
      <c r="R951" t="s">
        <v>139</v>
      </c>
    </row>
    <row r="952" spans="1:18" x14ac:dyDescent="0.25">
      <c r="A952" t="str">
        <f>"16010"</f>
        <v>16010</v>
      </c>
      <c r="B952" t="str">
        <f>"05115"</f>
        <v>05115</v>
      </c>
      <c r="C952" t="str">
        <f>"1700"</f>
        <v>1700</v>
      </c>
      <c r="D952" t="str">
        <f>"16010"</f>
        <v>16010</v>
      </c>
      <c r="E952" t="s">
        <v>481</v>
      </c>
      <c r="F952" t="s">
        <v>366</v>
      </c>
      <c r="G952" t="str">
        <f>""</f>
        <v/>
      </c>
      <c r="H952" t="str">
        <f>" 00"</f>
        <v xml:space="preserve"> 00</v>
      </c>
      <c r="I952">
        <v>0.01</v>
      </c>
      <c r="J952">
        <v>9999999.9900000002</v>
      </c>
      <c r="K952" t="s">
        <v>367</v>
      </c>
      <c r="L952" t="s">
        <v>368</v>
      </c>
      <c r="M952" t="s">
        <v>369</v>
      </c>
      <c r="P952" t="s">
        <v>24</v>
      </c>
      <c r="Q952" t="s">
        <v>24</v>
      </c>
      <c r="R952" t="s">
        <v>367</v>
      </c>
    </row>
    <row r="953" spans="1:18" x14ac:dyDescent="0.25">
      <c r="A953" t="str">
        <f>"16017"</f>
        <v>16017</v>
      </c>
      <c r="B953" t="str">
        <f>"05115"</f>
        <v>05115</v>
      </c>
      <c r="C953" t="str">
        <f>"1700"</f>
        <v>1700</v>
      </c>
      <c r="D953" t="str">
        <f>"16017"</f>
        <v>16017</v>
      </c>
      <c r="E953" t="s">
        <v>489</v>
      </c>
      <c r="F953" t="s">
        <v>366</v>
      </c>
      <c r="G953" t="str">
        <f>""</f>
        <v/>
      </c>
      <c r="H953" t="str">
        <f>" 00"</f>
        <v xml:space="preserve"> 00</v>
      </c>
      <c r="I953">
        <v>0.01</v>
      </c>
      <c r="J953">
        <v>9999999.9900000002</v>
      </c>
      <c r="K953" t="s">
        <v>367</v>
      </c>
      <c r="L953" t="s">
        <v>368</v>
      </c>
      <c r="M953" t="s">
        <v>369</v>
      </c>
      <c r="P953" t="s">
        <v>24</v>
      </c>
      <c r="Q953" t="s">
        <v>24</v>
      </c>
      <c r="R953" t="s">
        <v>367</v>
      </c>
    </row>
    <row r="954" spans="1:18" x14ac:dyDescent="0.25">
      <c r="A954" t="str">
        <f>"16021"</f>
        <v>16021</v>
      </c>
      <c r="B954" t="str">
        <f>"05141"</f>
        <v>05141</v>
      </c>
      <c r="C954" t="str">
        <f>"1700"</f>
        <v>1700</v>
      </c>
      <c r="D954" t="str">
        <f>"05141"</f>
        <v>05141</v>
      </c>
      <c r="E954" t="s">
        <v>493</v>
      </c>
      <c r="F954" t="s">
        <v>494</v>
      </c>
      <c r="G954" t="str">
        <f>""</f>
        <v/>
      </c>
      <c r="H954" t="str">
        <f>" 00"</f>
        <v xml:space="preserve"> 00</v>
      </c>
      <c r="I954">
        <v>0.01</v>
      </c>
      <c r="J954">
        <v>9999999.9900000002</v>
      </c>
      <c r="K954" t="s">
        <v>374</v>
      </c>
      <c r="L954" t="s">
        <v>40</v>
      </c>
      <c r="M954" t="s">
        <v>42</v>
      </c>
      <c r="N954" t="s">
        <v>41</v>
      </c>
      <c r="P954" t="s">
        <v>24</v>
      </c>
      <c r="Q954" t="s">
        <v>24</v>
      </c>
      <c r="R954" t="s">
        <v>374</v>
      </c>
    </row>
    <row r="955" spans="1:18" x14ac:dyDescent="0.25">
      <c r="A955" t="str">
        <f>"16021"</f>
        <v>16021</v>
      </c>
      <c r="B955" t="str">
        <f>"05144"</f>
        <v>05144</v>
      </c>
      <c r="C955" t="str">
        <f>"1700"</f>
        <v>1700</v>
      </c>
      <c r="D955" t="str">
        <f>"05144"</f>
        <v>05144</v>
      </c>
      <c r="E955" t="s">
        <v>493</v>
      </c>
      <c r="F955" t="s">
        <v>495</v>
      </c>
      <c r="G955" t="str">
        <f>""</f>
        <v/>
      </c>
      <c r="H955" t="str">
        <f>" 00"</f>
        <v xml:space="preserve"> 00</v>
      </c>
      <c r="I955">
        <v>0.01</v>
      </c>
      <c r="J955">
        <v>9999999.9900000002</v>
      </c>
      <c r="K955" t="s">
        <v>374</v>
      </c>
      <c r="L955" t="s">
        <v>40</v>
      </c>
      <c r="M955" t="s">
        <v>42</v>
      </c>
      <c r="P955" t="s">
        <v>24</v>
      </c>
      <c r="Q955" t="s">
        <v>24</v>
      </c>
      <c r="R955" t="s">
        <v>374</v>
      </c>
    </row>
    <row r="956" spans="1:18" x14ac:dyDescent="0.25">
      <c r="A956" t="str">
        <f>"16062"</f>
        <v>16062</v>
      </c>
      <c r="B956" t="str">
        <f>"03050"</f>
        <v>03050</v>
      </c>
      <c r="C956" t="str">
        <f>"1700"</f>
        <v>1700</v>
      </c>
      <c r="D956" t="str">
        <f>"16062"</f>
        <v>16062</v>
      </c>
      <c r="E956" t="s">
        <v>522</v>
      </c>
      <c r="F956" t="s">
        <v>229</v>
      </c>
      <c r="G956" t="str">
        <f>""</f>
        <v/>
      </c>
      <c r="H956" t="str">
        <f>" 00"</f>
        <v xml:space="preserve"> 00</v>
      </c>
      <c r="I956">
        <v>0.01</v>
      </c>
      <c r="J956">
        <v>9999999.9900000002</v>
      </c>
      <c r="K956" t="s">
        <v>217</v>
      </c>
      <c r="L956" t="s">
        <v>240</v>
      </c>
      <c r="P956" t="s">
        <v>24</v>
      </c>
      <c r="Q956" t="s">
        <v>24</v>
      </c>
      <c r="R956" t="s">
        <v>231</v>
      </c>
    </row>
    <row r="957" spans="1:18" x14ac:dyDescent="0.25">
      <c r="A957" t="str">
        <f>"17292"</f>
        <v>17292</v>
      </c>
      <c r="B957" t="str">
        <f>"01160"</f>
        <v>01160</v>
      </c>
      <c r="C957" t="str">
        <f>"1600"</f>
        <v>1600</v>
      </c>
      <c r="D957" t="str">
        <f>"17292"</f>
        <v>17292</v>
      </c>
      <c r="E957" t="s">
        <v>529</v>
      </c>
      <c r="F957" t="s">
        <v>49</v>
      </c>
      <c r="G957" t="str">
        <f>"GR0017292"</f>
        <v>GR0017292</v>
      </c>
      <c r="H957" t="str">
        <f>" 10"</f>
        <v xml:space="preserve"> 10</v>
      </c>
      <c r="I957">
        <v>0.01</v>
      </c>
      <c r="J957">
        <v>500</v>
      </c>
      <c r="K957" t="s">
        <v>50</v>
      </c>
      <c r="P957" t="s">
        <v>24</v>
      </c>
      <c r="Q957" t="s">
        <v>24</v>
      </c>
      <c r="R957" t="s">
        <v>42</v>
      </c>
    </row>
    <row r="958" spans="1:18" x14ac:dyDescent="0.25">
      <c r="A958" t="str">
        <f>"17292"</f>
        <v>17292</v>
      </c>
      <c r="B958" t="str">
        <f>"01160"</f>
        <v>01160</v>
      </c>
      <c r="C958" t="str">
        <f>"1600"</f>
        <v>1600</v>
      </c>
      <c r="D958" t="str">
        <f>"17292"</f>
        <v>17292</v>
      </c>
      <c r="E958" t="s">
        <v>529</v>
      </c>
      <c r="F958" t="s">
        <v>49</v>
      </c>
      <c r="G958" t="str">
        <f>"GR0017292"</f>
        <v>GR0017292</v>
      </c>
      <c r="H958" t="str">
        <f>" 20"</f>
        <v xml:space="preserve"> 20</v>
      </c>
      <c r="I958">
        <v>500.01</v>
      </c>
      <c r="J958">
        <v>9999999.9900000002</v>
      </c>
      <c r="K958" t="s">
        <v>42</v>
      </c>
      <c r="L958" t="s">
        <v>40</v>
      </c>
      <c r="M958" t="s">
        <v>41</v>
      </c>
      <c r="P958" t="s">
        <v>24</v>
      </c>
      <c r="Q958" t="s">
        <v>24</v>
      </c>
      <c r="R958" t="s">
        <v>42</v>
      </c>
    </row>
    <row r="959" spans="1:18" x14ac:dyDescent="0.25">
      <c r="A959" t="str">
        <f>"18004"</f>
        <v>18004</v>
      </c>
      <c r="B959" t="str">
        <f>"01090"</f>
        <v>01090</v>
      </c>
      <c r="C959" t="str">
        <f>"1600"</f>
        <v>1600</v>
      </c>
      <c r="D959" t="str">
        <f>"18004"</f>
        <v>18004</v>
      </c>
      <c r="E959" t="s">
        <v>533</v>
      </c>
      <c r="F959" t="s">
        <v>48</v>
      </c>
      <c r="G959" t="str">
        <f>""</f>
        <v/>
      </c>
      <c r="H959" t="str">
        <f>" 00"</f>
        <v xml:space="preserve"> 00</v>
      </c>
      <c r="I959">
        <v>0.01</v>
      </c>
      <c r="J959">
        <v>9999999.9900000002</v>
      </c>
      <c r="K959" t="s">
        <v>40</v>
      </c>
      <c r="L959" t="s">
        <v>41</v>
      </c>
      <c r="M959" t="s">
        <v>42</v>
      </c>
      <c r="P959" t="s">
        <v>24</v>
      </c>
      <c r="Q959" t="s">
        <v>24</v>
      </c>
      <c r="R959" t="s">
        <v>41</v>
      </c>
    </row>
    <row r="960" spans="1:18" x14ac:dyDescent="0.25">
      <c r="A960" t="str">
        <f>"18005"</f>
        <v>18005</v>
      </c>
      <c r="B960" t="str">
        <f>"01160"</f>
        <v>01160</v>
      </c>
      <c r="C960" t="str">
        <f>"1600"</f>
        <v>1600</v>
      </c>
      <c r="D960" t="str">
        <f>"18005"</f>
        <v>18005</v>
      </c>
      <c r="E960" t="s">
        <v>534</v>
      </c>
      <c r="F960" t="s">
        <v>49</v>
      </c>
      <c r="G960" t="str">
        <f>""</f>
        <v/>
      </c>
      <c r="H960" t="str">
        <f>" 10"</f>
        <v xml:space="preserve"> 10</v>
      </c>
      <c r="I960">
        <v>0.01</v>
      </c>
      <c r="J960">
        <v>500</v>
      </c>
      <c r="K960" t="s">
        <v>50</v>
      </c>
      <c r="P960" t="s">
        <v>24</v>
      </c>
      <c r="Q960" t="s">
        <v>24</v>
      </c>
      <c r="R960" t="s">
        <v>42</v>
      </c>
    </row>
    <row r="961" spans="1:18" x14ac:dyDescent="0.25">
      <c r="A961" t="str">
        <f>"18005"</f>
        <v>18005</v>
      </c>
      <c r="B961" t="str">
        <f>"01160"</f>
        <v>01160</v>
      </c>
      <c r="C961" t="str">
        <f>"1600"</f>
        <v>1600</v>
      </c>
      <c r="D961" t="str">
        <f>"18005"</f>
        <v>18005</v>
      </c>
      <c r="E961" t="s">
        <v>534</v>
      </c>
      <c r="F961" t="s">
        <v>49</v>
      </c>
      <c r="G961" t="str">
        <f>""</f>
        <v/>
      </c>
      <c r="H961" t="str">
        <f>" 20"</f>
        <v xml:space="preserve"> 20</v>
      </c>
      <c r="I961">
        <v>500.01</v>
      </c>
      <c r="J961">
        <v>9999999.9900000002</v>
      </c>
      <c r="K961" t="s">
        <v>42</v>
      </c>
      <c r="L961" t="s">
        <v>40</v>
      </c>
      <c r="M961" t="s">
        <v>41</v>
      </c>
      <c r="P961" t="s">
        <v>24</v>
      </c>
      <c r="Q961" t="s">
        <v>24</v>
      </c>
      <c r="R961" t="s">
        <v>42</v>
      </c>
    </row>
    <row r="962" spans="1:18" x14ac:dyDescent="0.25">
      <c r="A962" t="str">
        <f>"18007"</f>
        <v>18007</v>
      </c>
      <c r="B962" t="str">
        <f>"01090"</f>
        <v>01090</v>
      </c>
      <c r="C962" t="str">
        <f>"1100"</f>
        <v>1100</v>
      </c>
      <c r="D962" t="str">
        <f>"18007"</f>
        <v>18007</v>
      </c>
      <c r="E962" t="s">
        <v>535</v>
      </c>
      <c r="F962" t="s">
        <v>48</v>
      </c>
      <c r="G962" t="str">
        <f>""</f>
        <v/>
      </c>
      <c r="H962" t="str">
        <f>" 00"</f>
        <v xml:space="preserve"> 00</v>
      </c>
      <c r="I962">
        <v>0.01</v>
      </c>
      <c r="J962">
        <v>9999999.9900000002</v>
      </c>
      <c r="K962" t="s">
        <v>40</v>
      </c>
      <c r="L962" t="s">
        <v>41</v>
      </c>
      <c r="M962" t="s">
        <v>42</v>
      </c>
      <c r="P962" t="s">
        <v>24</v>
      </c>
      <c r="Q962" t="s">
        <v>24</v>
      </c>
      <c r="R962" t="s">
        <v>40</v>
      </c>
    </row>
    <row r="963" spans="1:18" x14ac:dyDescent="0.25">
      <c r="A963" t="str">
        <f>"18008"</f>
        <v>18008</v>
      </c>
      <c r="B963" t="str">
        <f>"01090"</f>
        <v>01090</v>
      </c>
      <c r="C963" t="str">
        <f>"1600"</f>
        <v>1600</v>
      </c>
      <c r="D963" t="str">
        <f>"18008"</f>
        <v>18008</v>
      </c>
      <c r="E963" t="s">
        <v>536</v>
      </c>
      <c r="F963" t="s">
        <v>48</v>
      </c>
      <c r="G963" t="str">
        <f>""</f>
        <v/>
      </c>
      <c r="H963" t="str">
        <f>" 00"</f>
        <v xml:space="preserve"> 00</v>
      </c>
      <c r="I963">
        <v>0.01</v>
      </c>
      <c r="J963">
        <v>9999999.9900000002</v>
      </c>
      <c r="K963" t="s">
        <v>40</v>
      </c>
      <c r="L963" t="s">
        <v>41</v>
      </c>
      <c r="M963" t="s">
        <v>42</v>
      </c>
      <c r="P963" t="s">
        <v>24</v>
      </c>
      <c r="Q963" t="s">
        <v>24</v>
      </c>
      <c r="R963" t="s">
        <v>41</v>
      </c>
    </row>
    <row r="964" spans="1:18" x14ac:dyDescent="0.25">
      <c r="A964" t="str">
        <f>"18009"</f>
        <v>18009</v>
      </c>
      <c r="B964" t="str">
        <f>"01090"</f>
        <v>01090</v>
      </c>
      <c r="C964" t="str">
        <f>"1100"</f>
        <v>1100</v>
      </c>
      <c r="D964" t="str">
        <f>"18009"</f>
        <v>18009</v>
      </c>
      <c r="E964" t="s">
        <v>537</v>
      </c>
      <c r="F964" t="s">
        <v>48</v>
      </c>
      <c r="G964" t="str">
        <f>""</f>
        <v/>
      </c>
      <c r="H964" t="str">
        <f>" 00"</f>
        <v xml:space="preserve"> 00</v>
      </c>
      <c r="I964">
        <v>0.01</v>
      </c>
      <c r="J964">
        <v>9999999.9900000002</v>
      </c>
      <c r="K964" t="s">
        <v>40</v>
      </c>
      <c r="L964" t="s">
        <v>41</v>
      </c>
      <c r="M964" t="s">
        <v>42</v>
      </c>
      <c r="P964" t="s">
        <v>24</v>
      </c>
      <c r="Q964" t="s">
        <v>24</v>
      </c>
      <c r="R964" t="s">
        <v>41</v>
      </c>
    </row>
    <row r="965" spans="1:18" x14ac:dyDescent="0.25">
      <c r="A965" t="str">
        <f>"18010"</f>
        <v>18010</v>
      </c>
      <c r="B965" t="str">
        <f>"01687"</f>
        <v>01687</v>
      </c>
      <c r="C965" t="str">
        <f>"1600"</f>
        <v>1600</v>
      </c>
      <c r="D965" t="str">
        <f>"18010"</f>
        <v>18010</v>
      </c>
      <c r="E965" t="s">
        <v>538</v>
      </c>
      <c r="F965" t="s">
        <v>539</v>
      </c>
      <c r="G965" t="str">
        <f>""</f>
        <v/>
      </c>
      <c r="H965" t="str">
        <f>" 10"</f>
        <v xml:space="preserve"> 10</v>
      </c>
      <c r="I965">
        <v>0.01</v>
      </c>
      <c r="J965">
        <v>500</v>
      </c>
      <c r="K965" t="s">
        <v>139</v>
      </c>
      <c r="L965" t="s">
        <v>140</v>
      </c>
      <c r="M965" t="s">
        <v>141</v>
      </c>
      <c r="P965" t="s">
        <v>24</v>
      </c>
      <c r="Q965" t="s">
        <v>24</v>
      </c>
      <c r="R965" t="s">
        <v>139</v>
      </c>
    </row>
    <row r="966" spans="1:18" x14ac:dyDescent="0.25">
      <c r="A966" t="str">
        <f>"18010"</f>
        <v>18010</v>
      </c>
      <c r="B966" t="str">
        <f>"01687"</f>
        <v>01687</v>
      </c>
      <c r="C966" t="str">
        <f>"1600"</f>
        <v>1600</v>
      </c>
      <c r="D966" t="str">
        <f>"18010"</f>
        <v>18010</v>
      </c>
      <c r="E966" t="s">
        <v>538</v>
      </c>
      <c r="F966" t="s">
        <v>539</v>
      </c>
      <c r="G966" t="str">
        <f>""</f>
        <v/>
      </c>
      <c r="H966" t="str">
        <f>" 20"</f>
        <v xml:space="preserve"> 20</v>
      </c>
      <c r="I966">
        <v>500.01</v>
      </c>
      <c r="J966">
        <v>9999999.9900000002</v>
      </c>
      <c r="K966" t="s">
        <v>140</v>
      </c>
      <c r="L966" t="s">
        <v>540</v>
      </c>
      <c r="P966" t="s">
        <v>24</v>
      </c>
      <c r="Q966" t="s">
        <v>24</v>
      </c>
      <c r="R966" t="s">
        <v>139</v>
      </c>
    </row>
    <row r="967" spans="1:18" x14ac:dyDescent="0.25">
      <c r="A967" t="str">
        <f>"18038"</f>
        <v>18038</v>
      </c>
      <c r="B967" t="str">
        <f>"03094"</f>
        <v>03094</v>
      </c>
      <c r="C967" t="str">
        <f>"1400"</f>
        <v>1400</v>
      </c>
      <c r="D967" t="str">
        <f>"18038"</f>
        <v>18038</v>
      </c>
      <c r="E967" t="s">
        <v>252</v>
      </c>
      <c r="F967" t="s">
        <v>252</v>
      </c>
      <c r="G967" t="str">
        <f>""</f>
        <v/>
      </c>
      <c r="H967" t="str">
        <f>" 00"</f>
        <v xml:space="preserve"> 00</v>
      </c>
      <c r="I967">
        <v>0.01</v>
      </c>
      <c r="J967">
        <v>9999999.9900000002</v>
      </c>
      <c r="K967" t="s">
        <v>243</v>
      </c>
      <c r="L967" t="s">
        <v>253</v>
      </c>
      <c r="P967" t="s">
        <v>24</v>
      </c>
      <c r="Q967" t="s">
        <v>24</v>
      </c>
      <c r="R967" t="s">
        <v>253</v>
      </c>
    </row>
    <row r="968" spans="1:18" x14ac:dyDescent="0.25">
      <c r="A968" t="str">
        <f>"18039"</f>
        <v>18039</v>
      </c>
      <c r="B968" t="str">
        <f>"03170"</f>
        <v>03170</v>
      </c>
      <c r="C968" t="str">
        <f>"1400"</f>
        <v>1400</v>
      </c>
      <c r="D968" t="str">
        <f>"18039"</f>
        <v>18039</v>
      </c>
      <c r="E968" t="s">
        <v>548</v>
      </c>
      <c r="F968" t="s">
        <v>267</v>
      </c>
      <c r="G968" t="str">
        <f>""</f>
        <v/>
      </c>
      <c r="H968" t="str">
        <f>" 00"</f>
        <v xml:space="preserve"> 00</v>
      </c>
      <c r="I968">
        <v>0.01</v>
      </c>
      <c r="J968">
        <v>9999999.9900000002</v>
      </c>
      <c r="K968" t="s">
        <v>268</v>
      </c>
      <c r="L968" t="s">
        <v>269</v>
      </c>
      <c r="P968" t="s">
        <v>24</v>
      </c>
      <c r="Q968" t="s">
        <v>24</v>
      </c>
      <c r="R968" t="s">
        <v>270</v>
      </c>
    </row>
    <row r="969" spans="1:18" x14ac:dyDescent="0.25">
      <c r="A969" t="str">
        <f>"18041"</f>
        <v>18041</v>
      </c>
      <c r="B969" t="str">
        <f>"03094"</f>
        <v>03094</v>
      </c>
      <c r="C969" t="str">
        <f>"1400"</f>
        <v>1400</v>
      </c>
      <c r="D969" t="str">
        <f>"18041"</f>
        <v>18041</v>
      </c>
      <c r="E969" t="s">
        <v>549</v>
      </c>
      <c r="F969" t="s">
        <v>252</v>
      </c>
      <c r="G969" t="str">
        <f>""</f>
        <v/>
      </c>
      <c r="H969" t="str">
        <f>" 00"</f>
        <v xml:space="preserve"> 00</v>
      </c>
      <c r="I969">
        <v>0.01</v>
      </c>
      <c r="J969">
        <v>9999999.9900000002</v>
      </c>
      <c r="K969" t="s">
        <v>243</v>
      </c>
      <c r="L969" t="s">
        <v>253</v>
      </c>
      <c r="P969" t="s">
        <v>24</v>
      </c>
      <c r="Q969" t="s">
        <v>24</v>
      </c>
      <c r="R969" t="s">
        <v>253</v>
      </c>
    </row>
    <row r="970" spans="1:18" x14ac:dyDescent="0.25">
      <c r="A970" t="str">
        <f>"18042"</f>
        <v>18042</v>
      </c>
      <c r="B970" t="str">
        <f>"03170"</f>
        <v>03170</v>
      </c>
      <c r="C970" t="str">
        <f>"1400"</f>
        <v>1400</v>
      </c>
      <c r="D970" t="str">
        <f>"18042"</f>
        <v>18042</v>
      </c>
      <c r="E970" t="s">
        <v>550</v>
      </c>
      <c r="F970" t="s">
        <v>267</v>
      </c>
      <c r="G970" t="str">
        <f>""</f>
        <v/>
      </c>
      <c r="H970" t="str">
        <f>" 00"</f>
        <v xml:space="preserve"> 00</v>
      </c>
      <c r="I970">
        <v>0.01</v>
      </c>
      <c r="J970">
        <v>9999999.9900000002</v>
      </c>
      <c r="K970" t="s">
        <v>268</v>
      </c>
      <c r="L970" t="s">
        <v>269</v>
      </c>
      <c r="P970" t="s">
        <v>24</v>
      </c>
      <c r="Q970" t="s">
        <v>24</v>
      </c>
      <c r="R970" t="s">
        <v>270</v>
      </c>
    </row>
    <row r="971" spans="1:18" x14ac:dyDescent="0.25">
      <c r="A971" t="str">
        <f>"18044"</f>
        <v>18044</v>
      </c>
      <c r="B971" t="str">
        <f>"04010"</f>
        <v>04010</v>
      </c>
      <c r="C971" t="str">
        <f>"1400"</f>
        <v>1400</v>
      </c>
      <c r="D971" t="str">
        <f>"18044"</f>
        <v>18044</v>
      </c>
      <c r="E971" t="s">
        <v>551</v>
      </c>
      <c r="F971" t="s">
        <v>338</v>
      </c>
      <c r="G971" t="str">
        <f>""</f>
        <v/>
      </c>
      <c r="H971" t="str">
        <f>" 00"</f>
        <v xml:space="preserve"> 00</v>
      </c>
      <c r="I971">
        <v>0.01</v>
      </c>
      <c r="J971">
        <v>9999999.9900000002</v>
      </c>
      <c r="K971" t="s">
        <v>32</v>
      </c>
      <c r="L971" t="s">
        <v>34</v>
      </c>
      <c r="P971" t="s">
        <v>24</v>
      </c>
      <c r="Q971" t="s">
        <v>24</v>
      </c>
      <c r="R971" t="s">
        <v>451</v>
      </c>
    </row>
    <row r="972" spans="1:18" x14ac:dyDescent="0.25">
      <c r="A972" t="str">
        <f>"18048"</f>
        <v>18048</v>
      </c>
      <c r="B972" t="str">
        <f>"05115"</f>
        <v>05115</v>
      </c>
      <c r="C972" t="str">
        <f>"1700"</f>
        <v>1700</v>
      </c>
      <c r="D972" t="str">
        <f>"18048"</f>
        <v>18048</v>
      </c>
      <c r="E972" t="s">
        <v>552</v>
      </c>
      <c r="F972" t="s">
        <v>366</v>
      </c>
      <c r="G972" t="str">
        <f>""</f>
        <v/>
      </c>
      <c r="H972" t="str">
        <f>" 00"</f>
        <v xml:space="preserve"> 00</v>
      </c>
      <c r="I972">
        <v>0.01</v>
      </c>
      <c r="J972">
        <v>9999999.9900000002</v>
      </c>
      <c r="K972" t="s">
        <v>367</v>
      </c>
      <c r="L972" t="s">
        <v>368</v>
      </c>
      <c r="M972" t="s">
        <v>369</v>
      </c>
      <c r="P972" t="s">
        <v>24</v>
      </c>
      <c r="Q972" t="s">
        <v>24</v>
      </c>
      <c r="R972" t="s">
        <v>367</v>
      </c>
    </row>
    <row r="973" spans="1:18" x14ac:dyDescent="0.25">
      <c r="A973" t="str">
        <f>"18049"</f>
        <v>18049</v>
      </c>
      <c r="B973" t="str">
        <f>"01687"</f>
        <v>01687</v>
      </c>
      <c r="C973" t="str">
        <f>"1600"</f>
        <v>1600</v>
      </c>
      <c r="D973" t="str">
        <f>"18049"</f>
        <v>18049</v>
      </c>
      <c r="E973" t="s">
        <v>553</v>
      </c>
      <c r="F973" t="s">
        <v>539</v>
      </c>
      <c r="G973" t="str">
        <f>""</f>
        <v/>
      </c>
      <c r="H973" t="str">
        <f>" 10"</f>
        <v xml:space="preserve"> 10</v>
      </c>
      <c r="I973">
        <v>0.01</v>
      </c>
      <c r="J973">
        <v>500</v>
      </c>
      <c r="K973" t="s">
        <v>139</v>
      </c>
      <c r="L973" t="s">
        <v>140</v>
      </c>
      <c r="M973" t="s">
        <v>141</v>
      </c>
      <c r="P973" t="s">
        <v>24</v>
      </c>
      <c r="Q973" t="s">
        <v>24</v>
      </c>
      <c r="R973" t="s">
        <v>139</v>
      </c>
    </row>
    <row r="974" spans="1:18" x14ac:dyDescent="0.25">
      <c r="A974" t="str">
        <f>"18049"</f>
        <v>18049</v>
      </c>
      <c r="B974" t="str">
        <f>"01687"</f>
        <v>01687</v>
      </c>
      <c r="C974" t="str">
        <f>"1600"</f>
        <v>1600</v>
      </c>
      <c r="D974" t="str">
        <f>"18049"</f>
        <v>18049</v>
      </c>
      <c r="E974" t="s">
        <v>553</v>
      </c>
      <c r="F974" t="s">
        <v>539</v>
      </c>
      <c r="G974" t="str">
        <f>""</f>
        <v/>
      </c>
      <c r="H974" t="str">
        <f>" 20"</f>
        <v xml:space="preserve"> 20</v>
      </c>
      <c r="I974">
        <v>500.01</v>
      </c>
      <c r="J974">
        <v>9999999.9900000002</v>
      </c>
      <c r="K974" t="s">
        <v>140</v>
      </c>
      <c r="L974" t="s">
        <v>540</v>
      </c>
      <c r="P974" t="s">
        <v>24</v>
      </c>
      <c r="Q974" t="s">
        <v>24</v>
      </c>
      <c r="R974" t="s">
        <v>139</v>
      </c>
    </row>
    <row r="975" spans="1:18" x14ac:dyDescent="0.25">
      <c r="A975" t="str">
        <f>"18054"</f>
        <v>18054</v>
      </c>
      <c r="B975" t="str">
        <f>"01662"</f>
        <v>01662</v>
      </c>
      <c r="C975" t="str">
        <f>"1100"</f>
        <v>1100</v>
      </c>
      <c r="D975" t="str">
        <f>"01662"</f>
        <v>01662</v>
      </c>
      <c r="E975" t="s">
        <v>555</v>
      </c>
      <c r="F975" t="s">
        <v>555</v>
      </c>
      <c r="G975" t="str">
        <f>""</f>
        <v/>
      </c>
      <c r="H975" t="str">
        <f>" 10"</f>
        <v xml:space="preserve"> 10</v>
      </c>
      <c r="I975">
        <v>0.01</v>
      </c>
      <c r="J975">
        <v>500</v>
      </c>
      <c r="K975" t="s">
        <v>139</v>
      </c>
      <c r="L975" t="s">
        <v>140</v>
      </c>
      <c r="M975" t="s">
        <v>141</v>
      </c>
      <c r="P975" t="s">
        <v>24</v>
      </c>
      <c r="Q975" t="s">
        <v>24</v>
      </c>
      <c r="R975" t="s">
        <v>139</v>
      </c>
    </row>
    <row r="976" spans="1:18" x14ac:dyDescent="0.25">
      <c r="A976" t="str">
        <f>"18054"</f>
        <v>18054</v>
      </c>
      <c r="B976" t="str">
        <f>"01662"</f>
        <v>01662</v>
      </c>
      <c r="C976" t="str">
        <f>"1100"</f>
        <v>1100</v>
      </c>
      <c r="D976" t="str">
        <f>"01662"</f>
        <v>01662</v>
      </c>
      <c r="E976" t="s">
        <v>555</v>
      </c>
      <c r="F976" t="s">
        <v>555</v>
      </c>
      <c r="G976" t="str">
        <f>""</f>
        <v/>
      </c>
      <c r="H976" t="str">
        <f>" 20"</f>
        <v xml:space="preserve"> 20</v>
      </c>
      <c r="I976">
        <v>500.01</v>
      </c>
      <c r="J976">
        <v>9999999.9900000002</v>
      </c>
      <c r="K976" t="s">
        <v>140</v>
      </c>
      <c r="L976" t="s">
        <v>540</v>
      </c>
      <c r="P976" t="s">
        <v>24</v>
      </c>
      <c r="Q976" t="s">
        <v>24</v>
      </c>
      <c r="R976" t="s">
        <v>139</v>
      </c>
    </row>
    <row r="977" spans="1:18" x14ac:dyDescent="0.25">
      <c r="A977" t="str">
        <f>"18054"</f>
        <v>18054</v>
      </c>
      <c r="B977" t="str">
        <f>"01663"</f>
        <v>01663</v>
      </c>
      <c r="C977" t="str">
        <f>"1100"</f>
        <v>1100</v>
      </c>
      <c r="D977" t="str">
        <f>"01663"</f>
        <v>01663</v>
      </c>
      <c r="E977" t="s">
        <v>555</v>
      </c>
      <c r="F977" t="s">
        <v>556</v>
      </c>
      <c r="G977" t="str">
        <f>""</f>
        <v/>
      </c>
      <c r="H977" t="str">
        <f>" 10"</f>
        <v xml:space="preserve"> 10</v>
      </c>
      <c r="I977">
        <v>0.01</v>
      </c>
      <c r="J977">
        <v>500</v>
      </c>
      <c r="K977" t="s">
        <v>139</v>
      </c>
      <c r="L977" t="s">
        <v>140</v>
      </c>
      <c r="M977" t="s">
        <v>141</v>
      </c>
      <c r="P977" t="s">
        <v>24</v>
      </c>
      <c r="Q977" t="s">
        <v>24</v>
      </c>
      <c r="R977" t="s">
        <v>139</v>
      </c>
    </row>
    <row r="978" spans="1:18" x14ac:dyDescent="0.25">
      <c r="A978" t="str">
        <f>"18054"</f>
        <v>18054</v>
      </c>
      <c r="B978" t="str">
        <f>"01663"</f>
        <v>01663</v>
      </c>
      <c r="C978" t="str">
        <f>"1100"</f>
        <v>1100</v>
      </c>
      <c r="D978" t="str">
        <f>"01663"</f>
        <v>01663</v>
      </c>
      <c r="E978" t="s">
        <v>555</v>
      </c>
      <c r="F978" t="s">
        <v>556</v>
      </c>
      <c r="G978" t="str">
        <f>""</f>
        <v/>
      </c>
      <c r="H978" t="str">
        <f>" 20"</f>
        <v xml:space="preserve"> 20</v>
      </c>
      <c r="I978">
        <v>500.01</v>
      </c>
      <c r="J978">
        <v>9999999.9900000002</v>
      </c>
      <c r="K978" t="s">
        <v>140</v>
      </c>
      <c r="L978" t="s">
        <v>540</v>
      </c>
      <c r="P978" t="s">
        <v>24</v>
      </c>
      <c r="Q978" t="s">
        <v>24</v>
      </c>
      <c r="R978" t="s">
        <v>139</v>
      </c>
    </row>
    <row r="979" spans="1:18" x14ac:dyDescent="0.25">
      <c r="A979" t="str">
        <f>"18054"</f>
        <v>18054</v>
      </c>
      <c r="B979" t="str">
        <f>"01664"</f>
        <v>01664</v>
      </c>
      <c r="C979" t="str">
        <f>"1100"</f>
        <v>1100</v>
      </c>
      <c r="D979" t="str">
        <f>"01664"</f>
        <v>01664</v>
      </c>
      <c r="E979" t="s">
        <v>555</v>
      </c>
      <c r="F979" t="s">
        <v>557</v>
      </c>
      <c r="G979" t="str">
        <f>""</f>
        <v/>
      </c>
      <c r="H979" t="str">
        <f>" 10"</f>
        <v xml:space="preserve"> 10</v>
      </c>
      <c r="I979">
        <v>0.01</v>
      </c>
      <c r="J979">
        <v>500</v>
      </c>
      <c r="K979" t="s">
        <v>139</v>
      </c>
      <c r="L979" t="s">
        <v>140</v>
      </c>
      <c r="M979" t="s">
        <v>141</v>
      </c>
      <c r="P979" t="s">
        <v>24</v>
      </c>
      <c r="Q979" t="s">
        <v>24</v>
      </c>
      <c r="R979" t="s">
        <v>139</v>
      </c>
    </row>
    <row r="980" spans="1:18" x14ac:dyDescent="0.25">
      <c r="A980" t="str">
        <f>"18054"</f>
        <v>18054</v>
      </c>
      <c r="B980" t="str">
        <f>"01664"</f>
        <v>01664</v>
      </c>
      <c r="C980" t="str">
        <f>"1100"</f>
        <v>1100</v>
      </c>
      <c r="D980" t="str">
        <f>"01664"</f>
        <v>01664</v>
      </c>
      <c r="E980" t="s">
        <v>555</v>
      </c>
      <c r="F980" t="s">
        <v>557</v>
      </c>
      <c r="G980" t="str">
        <f>""</f>
        <v/>
      </c>
      <c r="H980" t="str">
        <f>" 20"</f>
        <v xml:space="preserve"> 20</v>
      </c>
      <c r="I980">
        <v>500.01</v>
      </c>
      <c r="J980">
        <v>9999999.9900000002</v>
      </c>
      <c r="K980" t="s">
        <v>140</v>
      </c>
      <c r="L980" t="s">
        <v>540</v>
      </c>
      <c r="P980" t="s">
        <v>24</v>
      </c>
      <c r="Q980" t="s">
        <v>24</v>
      </c>
      <c r="R980" t="s">
        <v>139</v>
      </c>
    </row>
    <row r="981" spans="1:18" x14ac:dyDescent="0.25">
      <c r="A981" t="str">
        <f>"18054"</f>
        <v>18054</v>
      </c>
      <c r="B981" t="str">
        <f>"01665"</f>
        <v>01665</v>
      </c>
      <c r="C981" t="str">
        <f>"1100"</f>
        <v>1100</v>
      </c>
      <c r="D981" t="str">
        <f>"01665"</f>
        <v>01665</v>
      </c>
      <c r="E981" t="s">
        <v>555</v>
      </c>
      <c r="F981" t="s">
        <v>558</v>
      </c>
      <c r="G981" t="str">
        <f>""</f>
        <v/>
      </c>
      <c r="H981" t="str">
        <f>" 10"</f>
        <v xml:space="preserve"> 10</v>
      </c>
      <c r="I981">
        <v>0.01</v>
      </c>
      <c r="J981">
        <v>500</v>
      </c>
      <c r="K981" t="s">
        <v>139</v>
      </c>
      <c r="L981" t="s">
        <v>140</v>
      </c>
      <c r="M981" t="s">
        <v>141</v>
      </c>
      <c r="P981" t="s">
        <v>24</v>
      </c>
      <c r="Q981" t="s">
        <v>24</v>
      </c>
      <c r="R981" t="s">
        <v>139</v>
      </c>
    </row>
    <row r="982" spans="1:18" x14ac:dyDescent="0.25">
      <c r="A982" t="str">
        <f>"18054"</f>
        <v>18054</v>
      </c>
      <c r="B982" t="str">
        <f>"01665"</f>
        <v>01665</v>
      </c>
      <c r="C982" t="str">
        <f>"1100"</f>
        <v>1100</v>
      </c>
      <c r="D982" t="str">
        <f>"01665"</f>
        <v>01665</v>
      </c>
      <c r="E982" t="s">
        <v>555</v>
      </c>
      <c r="F982" t="s">
        <v>558</v>
      </c>
      <c r="G982" t="str">
        <f>""</f>
        <v/>
      </c>
      <c r="H982" t="str">
        <f>" 20"</f>
        <v xml:space="preserve"> 20</v>
      </c>
      <c r="I982">
        <v>500.01</v>
      </c>
      <c r="J982">
        <v>9999999.9900000002</v>
      </c>
      <c r="K982" t="s">
        <v>140</v>
      </c>
      <c r="L982" t="s">
        <v>540</v>
      </c>
      <c r="P982" t="s">
        <v>24</v>
      </c>
      <c r="Q982" t="s">
        <v>24</v>
      </c>
      <c r="R982" t="s">
        <v>139</v>
      </c>
    </row>
    <row r="983" spans="1:18" x14ac:dyDescent="0.25">
      <c r="A983" t="str">
        <f>"18054"</f>
        <v>18054</v>
      </c>
      <c r="B983" t="str">
        <f>"01666"</f>
        <v>01666</v>
      </c>
      <c r="C983" t="str">
        <f>"1100"</f>
        <v>1100</v>
      </c>
      <c r="D983" t="str">
        <f>"01666"</f>
        <v>01666</v>
      </c>
      <c r="E983" t="s">
        <v>555</v>
      </c>
      <c r="F983" t="s">
        <v>559</v>
      </c>
      <c r="G983" t="str">
        <f>""</f>
        <v/>
      </c>
      <c r="H983" t="str">
        <f>" 10"</f>
        <v xml:space="preserve"> 10</v>
      </c>
      <c r="I983">
        <v>0.01</v>
      </c>
      <c r="J983">
        <v>500</v>
      </c>
      <c r="K983" t="s">
        <v>139</v>
      </c>
      <c r="L983" t="s">
        <v>140</v>
      </c>
      <c r="M983" t="s">
        <v>141</v>
      </c>
      <c r="P983" t="s">
        <v>24</v>
      </c>
      <c r="Q983" t="s">
        <v>24</v>
      </c>
      <c r="R983" t="s">
        <v>139</v>
      </c>
    </row>
    <row r="984" spans="1:18" x14ac:dyDescent="0.25">
      <c r="A984" t="str">
        <f>"18054"</f>
        <v>18054</v>
      </c>
      <c r="B984" t="str">
        <f>"01666"</f>
        <v>01666</v>
      </c>
      <c r="C984" t="str">
        <f>"1100"</f>
        <v>1100</v>
      </c>
      <c r="D984" t="str">
        <f>"01666"</f>
        <v>01666</v>
      </c>
      <c r="E984" t="s">
        <v>555</v>
      </c>
      <c r="F984" t="s">
        <v>559</v>
      </c>
      <c r="G984" t="str">
        <f>""</f>
        <v/>
      </c>
      <c r="H984" t="str">
        <f>" 20"</f>
        <v xml:space="preserve"> 20</v>
      </c>
      <c r="I984">
        <v>500.01</v>
      </c>
      <c r="J984">
        <v>9999999.9900000002</v>
      </c>
      <c r="K984" t="s">
        <v>140</v>
      </c>
      <c r="L984" t="s">
        <v>540</v>
      </c>
      <c r="P984" t="s">
        <v>24</v>
      </c>
      <c r="Q984" t="s">
        <v>24</v>
      </c>
      <c r="R984" t="s">
        <v>139</v>
      </c>
    </row>
    <row r="985" spans="1:18" x14ac:dyDescent="0.25">
      <c r="A985" t="str">
        <f>"18054"</f>
        <v>18054</v>
      </c>
      <c r="B985" t="str">
        <f>"01667"</f>
        <v>01667</v>
      </c>
      <c r="C985" t="str">
        <f>"1100"</f>
        <v>1100</v>
      </c>
      <c r="D985" t="str">
        <f>"01667"</f>
        <v>01667</v>
      </c>
      <c r="E985" t="s">
        <v>555</v>
      </c>
      <c r="F985" t="s">
        <v>560</v>
      </c>
      <c r="G985" t="str">
        <f>""</f>
        <v/>
      </c>
      <c r="H985" t="str">
        <f>" 10"</f>
        <v xml:space="preserve"> 10</v>
      </c>
      <c r="I985">
        <v>0.01</v>
      </c>
      <c r="J985">
        <v>500</v>
      </c>
      <c r="K985" t="s">
        <v>139</v>
      </c>
      <c r="L985" t="s">
        <v>140</v>
      </c>
      <c r="M985" t="s">
        <v>141</v>
      </c>
      <c r="P985" t="s">
        <v>24</v>
      </c>
      <c r="Q985" t="s">
        <v>24</v>
      </c>
      <c r="R985" t="s">
        <v>139</v>
      </c>
    </row>
    <row r="986" spans="1:18" x14ac:dyDescent="0.25">
      <c r="A986" t="str">
        <f>"18054"</f>
        <v>18054</v>
      </c>
      <c r="B986" t="str">
        <f>"01667"</f>
        <v>01667</v>
      </c>
      <c r="C986" t="str">
        <f>"1100"</f>
        <v>1100</v>
      </c>
      <c r="D986" t="str">
        <f>"01667"</f>
        <v>01667</v>
      </c>
      <c r="E986" t="s">
        <v>555</v>
      </c>
      <c r="F986" t="s">
        <v>560</v>
      </c>
      <c r="G986" t="str">
        <f>""</f>
        <v/>
      </c>
      <c r="H986" t="str">
        <f>" 20"</f>
        <v xml:space="preserve"> 20</v>
      </c>
      <c r="I986">
        <v>500.01</v>
      </c>
      <c r="J986">
        <v>9999999.9900000002</v>
      </c>
      <c r="K986" t="s">
        <v>140</v>
      </c>
      <c r="L986" t="s">
        <v>540</v>
      </c>
      <c r="P986" t="s">
        <v>24</v>
      </c>
      <c r="Q986" t="s">
        <v>24</v>
      </c>
      <c r="R986" t="s">
        <v>139</v>
      </c>
    </row>
    <row r="987" spans="1:18" x14ac:dyDescent="0.25">
      <c r="A987" t="str">
        <f>"18054"</f>
        <v>18054</v>
      </c>
      <c r="B987" t="str">
        <f>"01668"</f>
        <v>01668</v>
      </c>
      <c r="C987" t="str">
        <f>"1100"</f>
        <v>1100</v>
      </c>
      <c r="D987" t="str">
        <f>"01668"</f>
        <v>01668</v>
      </c>
      <c r="E987" t="s">
        <v>555</v>
      </c>
      <c r="F987" t="s">
        <v>561</v>
      </c>
      <c r="G987" t="str">
        <f>""</f>
        <v/>
      </c>
      <c r="H987" t="str">
        <f>" 10"</f>
        <v xml:space="preserve"> 10</v>
      </c>
      <c r="I987">
        <v>0.01</v>
      </c>
      <c r="J987">
        <v>500</v>
      </c>
      <c r="K987" t="s">
        <v>139</v>
      </c>
      <c r="L987" t="s">
        <v>140</v>
      </c>
      <c r="M987" t="s">
        <v>141</v>
      </c>
      <c r="P987" t="s">
        <v>24</v>
      </c>
      <c r="Q987" t="s">
        <v>24</v>
      </c>
      <c r="R987" t="s">
        <v>139</v>
      </c>
    </row>
    <row r="988" spans="1:18" x14ac:dyDescent="0.25">
      <c r="A988" t="str">
        <f>"18054"</f>
        <v>18054</v>
      </c>
      <c r="B988" t="str">
        <f>"01668"</f>
        <v>01668</v>
      </c>
      <c r="C988" t="str">
        <f>"1100"</f>
        <v>1100</v>
      </c>
      <c r="D988" t="str">
        <f>"01668"</f>
        <v>01668</v>
      </c>
      <c r="E988" t="s">
        <v>555</v>
      </c>
      <c r="F988" t="s">
        <v>561</v>
      </c>
      <c r="G988" t="str">
        <f>""</f>
        <v/>
      </c>
      <c r="H988" t="str">
        <f>" 20"</f>
        <v xml:space="preserve"> 20</v>
      </c>
      <c r="I988">
        <v>500.01</v>
      </c>
      <c r="J988">
        <v>9999999.9900000002</v>
      </c>
      <c r="K988" t="s">
        <v>140</v>
      </c>
      <c r="L988" t="s">
        <v>540</v>
      </c>
      <c r="P988" t="s">
        <v>24</v>
      </c>
      <c r="Q988" t="s">
        <v>24</v>
      </c>
      <c r="R988" t="s">
        <v>139</v>
      </c>
    </row>
    <row r="989" spans="1:18" x14ac:dyDescent="0.25">
      <c r="A989" t="str">
        <f>"18054"</f>
        <v>18054</v>
      </c>
      <c r="B989" t="str">
        <f>"01669"</f>
        <v>01669</v>
      </c>
      <c r="C989" t="str">
        <f>"1100"</f>
        <v>1100</v>
      </c>
      <c r="D989" t="str">
        <f>"01669"</f>
        <v>01669</v>
      </c>
      <c r="E989" t="s">
        <v>555</v>
      </c>
      <c r="F989" t="s">
        <v>562</v>
      </c>
      <c r="G989" t="str">
        <f>""</f>
        <v/>
      </c>
      <c r="H989" t="str">
        <f>" 10"</f>
        <v xml:space="preserve"> 10</v>
      </c>
      <c r="I989">
        <v>0.01</v>
      </c>
      <c r="J989">
        <v>500</v>
      </c>
      <c r="K989" t="s">
        <v>139</v>
      </c>
      <c r="L989" t="s">
        <v>140</v>
      </c>
      <c r="M989" t="s">
        <v>141</v>
      </c>
      <c r="P989" t="s">
        <v>24</v>
      </c>
      <c r="Q989" t="s">
        <v>24</v>
      </c>
      <c r="R989" t="s">
        <v>139</v>
      </c>
    </row>
    <row r="990" spans="1:18" x14ac:dyDescent="0.25">
      <c r="A990" t="str">
        <f>"18054"</f>
        <v>18054</v>
      </c>
      <c r="B990" t="str">
        <f>"01669"</f>
        <v>01669</v>
      </c>
      <c r="C990" t="str">
        <f>"1100"</f>
        <v>1100</v>
      </c>
      <c r="D990" t="str">
        <f>"01669"</f>
        <v>01669</v>
      </c>
      <c r="E990" t="s">
        <v>555</v>
      </c>
      <c r="F990" t="s">
        <v>562</v>
      </c>
      <c r="G990" t="str">
        <f>""</f>
        <v/>
      </c>
      <c r="H990" t="str">
        <f>" 20"</f>
        <v xml:space="preserve"> 20</v>
      </c>
      <c r="I990">
        <v>500.01</v>
      </c>
      <c r="J990">
        <v>9999999.9900000002</v>
      </c>
      <c r="K990" t="s">
        <v>140</v>
      </c>
      <c r="L990" t="s">
        <v>540</v>
      </c>
      <c r="P990" t="s">
        <v>24</v>
      </c>
      <c r="Q990" t="s">
        <v>24</v>
      </c>
      <c r="R990" t="s">
        <v>139</v>
      </c>
    </row>
    <row r="991" spans="1:18" x14ac:dyDescent="0.25">
      <c r="A991" t="str">
        <f>"18054"</f>
        <v>18054</v>
      </c>
      <c r="B991" t="str">
        <f>"01671"</f>
        <v>01671</v>
      </c>
      <c r="C991" t="str">
        <f>"1100"</f>
        <v>1100</v>
      </c>
      <c r="D991" t="str">
        <f>"01671"</f>
        <v>01671</v>
      </c>
      <c r="E991" t="s">
        <v>555</v>
      </c>
      <c r="F991" t="s">
        <v>563</v>
      </c>
      <c r="G991" t="str">
        <f>""</f>
        <v/>
      </c>
      <c r="H991" t="str">
        <f>" 10"</f>
        <v xml:space="preserve"> 10</v>
      </c>
      <c r="I991">
        <v>0.01</v>
      </c>
      <c r="J991">
        <v>500</v>
      </c>
      <c r="K991" t="s">
        <v>139</v>
      </c>
      <c r="L991" t="s">
        <v>140</v>
      </c>
      <c r="M991" t="s">
        <v>141</v>
      </c>
      <c r="P991" t="s">
        <v>24</v>
      </c>
      <c r="Q991" t="s">
        <v>24</v>
      </c>
      <c r="R991" t="s">
        <v>139</v>
      </c>
    </row>
    <row r="992" spans="1:18" x14ac:dyDescent="0.25">
      <c r="A992" t="str">
        <f>"18054"</f>
        <v>18054</v>
      </c>
      <c r="B992" t="str">
        <f>"01671"</f>
        <v>01671</v>
      </c>
      <c r="C992" t="str">
        <f>"1100"</f>
        <v>1100</v>
      </c>
      <c r="D992" t="str">
        <f>"01671"</f>
        <v>01671</v>
      </c>
      <c r="E992" t="s">
        <v>555</v>
      </c>
      <c r="F992" t="s">
        <v>563</v>
      </c>
      <c r="G992" t="str">
        <f>""</f>
        <v/>
      </c>
      <c r="H992" t="str">
        <f>" 20"</f>
        <v xml:space="preserve"> 20</v>
      </c>
      <c r="I992">
        <v>500.01</v>
      </c>
      <c r="J992">
        <v>9999999.9900000002</v>
      </c>
      <c r="K992" t="s">
        <v>140</v>
      </c>
      <c r="L992" t="s">
        <v>540</v>
      </c>
      <c r="P992" t="s">
        <v>24</v>
      </c>
      <c r="Q992" t="s">
        <v>24</v>
      </c>
      <c r="R992" t="s">
        <v>139</v>
      </c>
    </row>
    <row r="993" spans="1:18" x14ac:dyDescent="0.25">
      <c r="A993" t="str">
        <f>"18054"</f>
        <v>18054</v>
      </c>
      <c r="B993" t="str">
        <f>"01674"</f>
        <v>01674</v>
      </c>
      <c r="C993" t="str">
        <f>"1100"</f>
        <v>1100</v>
      </c>
      <c r="D993" t="str">
        <f>"01674"</f>
        <v>01674</v>
      </c>
      <c r="E993" t="s">
        <v>555</v>
      </c>
      <c r="F993" t="s">
        <v>564</v>
      </c>
      <c r="G993" t="str">
        <f>""</f>
        <v/>
      </c>
      <c r="H993" t="str">
        <f>" 10"</f>
        <v xml:space="preserve"> 10</v>
      </c>
      <c r="I993">
        <v>0.01</v>
      </c>
      <c r="J993">
        <v>500</v>
      </c>
      <c r="K993" t="s">
        <v>139</v>
      </c>
      <c r="L993" t="s">
        <v>140</v>
      </c>
      <c r="M993" t="s">
        <v>141</v>
      </c>
      <c r="P993" t="s">
        <v>24</v>
      </c>
      <c r="Q993" t="s">
        <v>24</v>
      </c>
      <c r="R993" t="s">
        <v>139</v>
      </c>
    </row>
    <row r="994" spans="1:18" x14ac:dyDescent="0.25">
      <c r="A994" t="str">
        <f>"18054"</f>
        <v>18054</v>
      </c>
      <c r="B994" t="str">
        <f>"01674"</f>
        <v>01674</v>
      </c>
      <c r="C994" t="str">
        <f>"1100"</f>
        <v>1100</v>
      </c>
      <c r="D994" t="str">
        <f>"01674"</f>
        <v>01674</v>
      </c>
      <c r="E994" t="s">
        <v>555</v>
      </c>
      <c r="F994" t="s">
        <v>564</v>
      </c>
      <c r="G994" t="str">
        <f>""</f>
        <v/>
      </c>
      <c r="H994" t="str">
        <f>" 20"</f>
        <v xml:space="preserve"> 20</v>
      </c>
      <c r="I994">
        <v>500.01</v>
      </c>
      <c r="J994">
        <v>9999999.9900000002</v>
      </c>
      <c r="K994" t="s">
        <v>140</v>
      </c>
      <c r="L994" t="s">
        <v>540</v>
      </c>
      <c r="P994" t="s">
        <v>24</v>
      </c>
      <c r="Q994" t="s">
        <v>24</v>
      </c>
      <c r="R994" t="s">
        <v>139</v>
      </c>
    </row>
    <row r="995" spans="1:18" x14ac:dyDescent="0.25">
      <c r="A995" t="str">
        <f>"18054"</f>
        <v>18054</v>
      </c>
      <c r="B995" t="str">
        <f>"01675"</f>
        <v>01675</v>
      </c>
      <c r="C995" t="str">
        <f>"1100"</f>
        <v>1100</v>
      </c>
      <c r="D995" t="str">
        <f>"01675"</f>
        <v>01675</v>
      </c>
      <c r="E995" t="s">
        <v>555</v>
      </c>
      <c r="F995" t="s">
        <v>565</v>
      </c>
      <c r="G995" t="str">
        <f>""</f>
        <v/>
      </c>
      <c r="H995" t="str">
        <f>" 10"</f>
        <v xml:space="preserve"> 10</v>
      </c>
      <c r="I995">
        <v>0.01</v>
      </c>
      <c r="J995">
        <v>500</v>
      </c>
      <c r="K995" t="s">
        <v>139</v>
      </c>
      <c r="L995" t="s">
        <v>140</v>
      </c>
      <c r="M995" t="s">
        <v>141</v>
      </c>
      <c r="P995" t="s">
        <v>24</v>
      </c>
      <c r="Q995" t="s">
        <v>24</v>
      </c>
      <c r="R995" t="s">
        <v>139</v>
      </c>
    </row>
    <row r="996" spans="1:18" x14ac:dyDescent="0.25">
      <c r="A996" t="str">
        <f>"18054"</f>
        <v>18054</v>
      </c>
      <c r="B996" t="str">
        <f>"01675"</f>
        <v>01675</v>
      </c>
      <c r="C996" t="str">
        <f>"1100"</f>
        <v>1100</v>
      </c>
      <c r="D996" t="str">
        <f>"01675"</f>
        <v>01675</v>
      </c>
      <c r="E996" t="s">
        <v>555</v>
      </c>
      <c r="F996" t="s">
        <v>565</v>
      </c>
      <c r="G996" t="str">
        <f>""</f>
        <v/>
      </c>
      <c r="H996" t="str">
        <f>" 20"</f>
        <v xml:space="preserve"> 20</v>
      </c>
      <c r="I996">
        <v>500.01</v>
      </c>
      <c r="J996">
        <v>9999999.9900000002</v>
      </c>
      <c r="K996" t="s">
        <v>140</v>
      </c>
      <c r="L996" t="s">
        <v>540</v>
      </c>
      <c r="P996" t="s">
        <v>24</v>
      </c>
      <c r="Q996" t="s">
        <v>24</v>
      </c>
      <c r="R996" t="s">
        <v>139</v>
      </c>
    </row>
    <row r="997" spans="1:18" x14ac:dyDescent="0.25">
      <c r="A997" t="str">
        <f>"18054"</f>
        <v>18054</v>
      </c>
      <c r="B997" t="str">
        <f>"01678"</f>
        <v>01678</v>
      </c>
      <c r="C997" t="str">
        <f>"1100"</f>
        <v>1100</v>
      </c>
      <c r="D997" t="str">
        <f>"01678"</f>
        <v>01678</v>
      </c>
      <c r="E997" t="s">
        <v>555</v>
      </c>
      <c r="F997" t="s">
        <v>566</v>
      </c>
      <c r="G997" t="str">
        <f>""</f>
        <v/>
      </c>
      <c r="H997" t="str">
        <f>" 10"</f>
        <v xml:space="preserve"> 10</v>
      </c>
      <c r="I997">
        <v>0.01</v>
      </c>
      <c r="J997">
        <v>500</v>
      </c>
      <c r="K997" t="s">
        <v>139</v>
      </c>
      <c r="L997" t="s">
        <v>140</v>
      </c>
      <c r="M997" t="s">
        <v>141</v>
      </c>
      <c r="P997" t="s">
        <v>24</v>
      </c>
      <c r="Q997" t="s">
        <v>24</v>
      </c>
      <c r="R997" t="s">
        <v>139</v>
      </c>
    </row>
    <row r="998" spans="1:18" x14ac:dyDescent="0.25">
      <c r="A998" t="str">
        <f>"18054"</f>
        <v>18054</v>
      </c>
      <c r="B998" t="str">
        <f>"01678"</f>
        <v>01678</v>
      </c>
      <c r="C998" t="str">
        <f>"1100"</f>
        <v>1100</v>
      </c>
      <c r="D998" t="str">
        <f>"01678"</f>
        <v>01678</v>
      </c>
      <c r="E998" t="s">
        <v>555</v>
      </c>
      <c r="F998" t="s">
        <v>566</v>
      </c>
      <c r="G998" t="str">
        <f>""</f>
        <v/>
      </c>
      <c r="H998" t="str">
        <f>" 20"</f>
        <v xml:space="preserve"> 20</v>
      </c>
      <c r="I998">
        <v>500.01</v>
      </c>
      <c r="J998">
        <v>9999999.9900000002</v>
      </c>
      <c r="K998" t="s">
        <v>140</v>
      </c>
      <c r="L998" t="s">
        <v>540</v>
      </c>
      <c r="P998" t="s">
        <v>24</v>
      </c>
      <c r="Q998" t="s">
        <v>24</v>
      </c>
      <c r="R998" t="s">
        <v>139</v>
      </c>
    </row>
    <row r="999" spans="1:18" x14ac:dyDescent="0.25">
      <c r="A999" t="str">
        <f>"18054"</f>
        <v>18054</v>
      </c>
      <c r="B999" t="str">
        <f>"01685"</f>
        <v>01685</v>
      </c>
      <c r="C999" t="str">
        <f>"1100"</f>
        <v>1100</v>
      </c>
      <c r="D999" t="str">
        <f>"01685"</f>
        <v>01685</v>
      </c>
      <c r="E999" t="s">
        <v>555</v>
      </c>
      <c r="F999" t="s">
        <v>567</v>
      </c>
      <c r="G999" t="str">
        <f>""</f>
        <v/>
      </c>
      <c r="H999" t="str">
        <f>" 10"</f>
        <v xml:space="preserve"> 10</v>
      </c>
      <c r="I999">
        <v>0.01</v>
      </c>
      <c r="J999">
        <v>500</v>
      </c>
      <c r="K999" t="s">
        <v>139</v>
      </c>
      <c r="L999" t="s">
        <v>140</v>
      </c>
      <c r="M999" t="s">
        <v>141</v>
      </c>
      <c r="P999" t="s">
        <v>24</v>
      </c>
      <c r="Q999" t="s">
        <v>24</v>
      </c>
      <c r="R999" t="s">
        <v>139</v>
      </c>
    </row>
    <row r="1000" spans="1:18" x14ac:dyDescent="0.25">
      <c r="A1000" t="str">
        <f>"18054"</f>
        <v>18054</v>
      </c>
      <c r="B1000" t="str">
        <f>"01685"</f>
        <v>01685</v>
      </c>
      <c r="C1000" t="str">
        <f>"1100"</f>
        <v>1100</v>
      </c>
      <c r="D1000" t="str">
        <f>"01685"</f>
        <v>01685</v>
      </c>
      <c r="E1000" t="s">
        <v>555</v>
      </c>
      <c r="F1000" t="s">
        <v>567</v>
      </c>
      <c r="G1000" t="str">
        <f>""</f>
        <v/>
      </c>
      <c r="H1000" t="str">
        <f>" 20"</f>
        <v xml:space="preserve"> 20</v>
      </c>
      <c r="I1000">
        <v>500.01</v>
      </c>
      <c r="J1000">
        <v>9999999.9900000002</v>
      </c>
      <c r="K1000" t="s">
        <v>140</v>
      </c>
      <c r="L1000" t="s">
        <v>540</v>
      </c>
      <c r="P1000" t="s">
        <v>24</v>
      </c>
      <c r="Q1000" t="s">
        <v>24</v>
      </c>
      <c r="R1000" t="s">
        <v>139</v>
      </c>
    </row>
    <row r="1001" spans="1:18" x14ac:dyDescent="0.25">
      <c r="A1001" t="str">
        <f>"18054"</f>
        <v>18054</v>
      </c>
      <c r="B1001" t="str">
        <f>"01688"</f>
        <v>01688</v>
      </c>
      <c r="C1001" t="str">
        <f>"1100"</f>
        <v>1100</v>
      </c>
      <c r="D1001" t="str">
        <f>"01688"</f>
        <v>01688</v>
      </c>
      <c r="E1001" t="s">
        <v>555</v>
      </c>
      <c r="F1001" t="s">
        <v>568</v>
      </c>
      <c r="G1001" t="str">
        <f>""</f>
        <v/>
      </c>
      <c r="H1001" t="str">
        <f>" 10"</f>
        <v xml:space="preserve"> 10</v>
      </c>
      <c r="I1001">
        <v>0.01</v>
      </c>
      <c r="J1001">
        <v>500</v>
      </c>
      <c r="K1001" t="s">
        <v>139</v>
      </c>
      <c r="L1001" t="s">
        <v>140</v>
      </c>
      <c r="M1001" t="s">
        <v>141</v>
      </c>
      <c r="P1001" t="s">
        <v>24</v>
      </c>
      <c r="Q1001" t="s">
        <v>24</v>
      </c>
      <c r="R1001" t="s">
        <v>139</v>
      </c>
    </row>
    <row r="1002" spans="1:18" x14ac:dyDescent="0.25">
      <c r="A1002" t="str">
        <f>"18054"</f>
        <v>18054</v>
      </c>
      <c r="B1002" t="str">
        <f>"01688"</f>
        <v>01688</v>
      </c>
      <c r="C1002" t="str">
        <f>"1100"</f>
        <v>1100</v>
      </c>
      <c r="D1002" t="str">
        <f>"01688"</f>
        <v>01688</v>
      </c>
      <c r="E1002" t="s">
        <v>555</v>
      </c>
      <c r="F1002" t="s">
        <v>568</v>
      </c>
      <c r="G1002" t="str">
        <f>""</f>
        <v/>
      </c>
      <c r="H1002" t="str">
        <f>" 20"</f>
        <v xml:space="preserve"> 20</v>
      </c>
      <c r="I1002">
        <v>500.01</v>
      </c>
      <c r="J1002">
        <v>9999999.9900000002</v>
      </c>
      <c r="K1002" t="s">
        <v>140</v>
      </c>
      <c r="L1002" t="s">
        <v>540</v>
      </c>
      <c r="P1002" t="s">
        <v>24</v>
      </c>
      <c r="Q1002" t="s">
        <v>24</v>
      </c>
      <c r="R1002" t="s">
        <v>139</v>
      </c>
    </row>
    <row r="1003" spans="1:18" x14ac:dyDescent="0.25">
      <c r="A1003" t="str">
        <f>"18054"</f>
        <v>18054</v>
      </c>
      <c r="B1003" t="str">
        <f>"01696"</f>
        <v>01696</v>
      </c>
      <c r="C1003" t="str">
        <f>"1100"</f>
        <v>1100</v>
      </c>
      <c r="D1003" t="str">
        <f>"01696"</f>
        <v>01696</v>
      </c>
      <c r="E1003" t="s">
        <v>555</v>
      </c>
      <c r="F1003" t="s">
        <v>569</v>
      </c>
      <c r="G1003" t="str">
        <f>""</f>
        <v/>
      </c>
      <c r="H1003" t="str">
        <f>" 10"</f>
        <v xml:space="preserve"> 10</v>
      </c>
      <c r="I1003">
        <v>0.01</v>
      </c>
      <c r="J1003">
        <v>500</v>
      </c>
      <c r="K1003" t="s">
        <v>139</v>
      </c>
      <c r="L1003" t="s">
        <v>140</v>
      </c>
      <c r="M1003" t="s">
        <v>141</v>
      </c>
      <c r="P1003" t="s">
        <v>24</v>
      </c>
      <c r="Q1003" t="s">
        <v>24</v>
      </c>
      <c r="R1003" t="s">
        <v>139</v>
      </c>
    </row>
    <row r="1004" spans="1:18" x14ac:dyDescent="0.25">
      <c r="A1004" t="str">
        <f>"18054"</f>
        <v>18054</v>
      </c>
      <c r="B1004" t="str">
        <f>"01696"</f>
        <v>01696</v>
      </c>
      <c r="C1004" t="str">
        <f>"1100"</f>
        <v>1100</v>
      </c>
      <c r="D1004" t="str">
        <f>"01696"</f>
        <v>01696</v>
      </c>
      <c r="E1004" t="s">
        <v>555</v>
      </c>
      <c r="F1004" t="s">
        <v>569</v>
      </c>
      <c r="G1004" t="str">
        <f>""</f>
        <v/>
      </c>
      <c r="H1004" t="str">
        <f>" 20"</f>
        <v xml:space="preserve"> 20</v>
      </c>
      <c r="I1004">
        <v>500.01</v>
      </c>
      <c r="J1004">
        <v>9999999.9900000002</v>
      </c>
      <c r="K1004" t="s">
        <v>140</v>
      </c>
      <c r="L1004" t="s">
        <v>540</v>
      </c>
      <c r="P1004" t="s">
        <v>24</v>
      </c>
      <c r="Q1004" t="s">
        <v>24</v>
      </c>
      <c r="R1004" t="s">
        <v>139</v>
      </c>
    </row>
    <row r="1005" spans="1:18" x14ac:dyDescent="0.25">
      <c r="A1005" t="str">
        <f>"18054"</f>
        <v>18054</v>
      </c>
      <c r="B1005" t="str">
        <f>"01713"</f>
        <v>01713</v>
      </c>
      <c r="C1005" t="str">
        <f>"1100"</f>
        <v>1100</v>
      </c>
      <c r="D1005" t="str">
        <f>"01713"</f>
        <v>01713</v>
      </c>
      <c r="E1005" t="s">
        <v>555</v>
      </c>
      <c r="F1005" t="s">
        <v>570</v>
      </c>
      <c r="G1005" t="str">
        <f>""</f>
        <v/>
      </c>
      <c r="H1005" t="str">
        <f>" 10"</f>
        <v xml:space="preserve"> 10</v>
      </c>
      <c r="I1005">
        <v>0.01</v>
      </c>
      <c r="J1005">
        <v>500</v>
      </c>
      <c r="K1005" t="s">
        <v>139</v>
      </c>
      <c r="L1005" t="s">
        <v>140</v>
      </c>
      <c r="M1005" t="s">
        <v>141</v>
      </c>
      <c r="P1005" t="s">
        <v>24</v>
      </c>
      <c r="Q1005" t="s">
        <v>24</v>
      </c>
      <c r="R1005" t="s">
        <v>139</v>
      </c>
    </row>
    <row r="1006" spans="1:18" x14ac:dyDescent="0.25">
      <c r="A1006" t="str">
        <f>"18054"</f>
        <v>18054</v>
      </c>
      <c r="B1006" t="str">
        <f>"01713"</f>
        <v>01713</v>
      </c>
      <c r="C1006" t="str">
        <f>"1100"</f>
        <v>1100</v>
      </c>
      <c r="D1006" t="str">
        <f>"01713"</f>
        <v>01713</v>
      </c>
      <c r="E1006" t="s">
        <v>555</v>
      </c>
      <c r="F1006" t="s">
        <v>570</v>
      </c>
      <c r="G1006" t="str">
        <f>""</f>
        <v/>
      </c>
      <c r="H1006" t="str">
        <f>" 20"</f>
        <v xml:space="preserve"> 20</v>
      </c>
      <c r="I1006">
        <v>500.01</v>
      </c>
      <c r="J1006">
        <v>9999999.9900000002</v>
      </c>
      <c r="K1006" t="s">
        <v>140</v>
      </c>
      <c r="L1006" t="s">
        <v>540</v>
      </c>
      <c r="P1006" t="s">
        <v>24</v>
      </c>
      <c r="Q1006" t="s">
        <v>24</v>
      </c>
      <c r="R1006" t="s">
        <v>139</v>
      </c>
    </row>
    <row r="1007" spans="1:18" x14ac:dyDescent="0.25">
      <c r="A1007" t="str">
        <f>"18054"</f>
        <v>18054</v>
      </c>
      <c r="B1007" t="str">
        <f>"01715"</f>
        <v>01715</v>
      </c>
      <c r="C1007" t="str">
        <f>"1100"</f>
        <v>1100</v>
      </c>
      <c r="D1007" t="str">
        <f>"01715"</f>
        <v>01715</v>
      </c>
      <c r="E1007" t="s">
        <v>555</v>
      </c>
      <c r="F1007" t="s">
        <v>571</v>
      </c>
      <c r="G1007" t="str">
        <f>""</f>
        <v/>
      </c>
      <c r="H1007" t="str">
        <f>" 10"</f>
        <v xml:space="preserve"> 10</v>
      </c>
      <c r="I1007">
        <v>0.01</v>
      </c>
      <c r="J1007">
        <v>500</v>
      </c>
      <c r="K1007" t="s">
        <v>139</v>
      </c>
      <c r="L1007" t="s">
        <v>140</v>
      </c>
      <c r="M1007" t="s">
        <v>141</v>
      </c>
      <c r="P1007" t="s">
        <v>24</v>
      </c>
      <c r="Q1007" t="s">
        <v>24</v>
      </c>
      <c r="R1007" t="s">
        <v>139</v>
      </c>
    </row>
    <row r="1008" spans="1:18" x14ac:dyDescent="0.25">
      <c r="A1008" t="str">
        <f>"18054"</f>
        <v>18054</v>
      </c>
      <c r="B1008" t="str">
        <f>"01715"</f>
        <v>01715</v>
      </c>
      <c r="C1008" t="str">
        <f>"1100"</f>
        <v>1100</v>
      </c>
      <c r="D1008" t="str">
        <f>"01715"</f>
        <v>01715</v>
      </c>
      <c r="E1008" t="s">
        <v>555</v>
      </c>
      <c r="F1008" t="s">
        <v>571</v>
      </c>
      <c r="G1008" t="str">
        <f>""</f>
        <v/>
      </c>
      <c r="H1008" t="str">
        <f>" 20"</f>
        <v xml:space="preserve"> 20</v>
      </c>
      <c r="I1008">
        <v>500.01</v>
      </c>
      <c r="J1008">
        <v>9999999.9900000002</v>
      </c>
      <c r="K1008" t="s">
        <v>140</v>
      </c>
      <c r="L1008" t="s">
        <v>540</v>
      </c>
      <c r="P1008" t="s">
        <v>24</v>
      </c>
      <c r="Q1008" t="s">
        <v>24</v>
      </c>
      <c r="R1008" t="s">
        <v>139</v>
      </c>
    </row>
    <row r="1009" spans="1:18" x14ac:dyDescent="0.25">
      <c r="A1009" t="str">
        <f>"18054"</f>
        <v>18054</v>
      </c>
      <c r="B1009" t="str">
        <f>"01716"</f>
        <v>01716</v>
      </c>
      <c r="C1009" t="str">
        <f>"1100"</f>
        <v>1100</v>
      </c>
      <c r="D1009" t="str">
        <f>"01716"</f>
        <v>01716</v>
      </c>
      <c r="E1009" t="s">
        <v>555</v>
      </c>
      <c r="F1009" t="s">
        <v>572</v>
      </c>
      <c r="G1009" t="str">
        <f>""</f>
        <v/>
      </c>
      <c r="H1009" t="str">
        <f>" 10"</f>
        <v xml:space="preserve"> 10</v>
      </c>
      <c r="I1009">
        <v>0.01</v>
      </c>
      <c r="J1009">
        <v>500</v>
      </c>
      <c r="K1009" t="s">
        <v>139</v>
      </c>
      <c r="L1009" t="s">
        <v>140</v>
      </c>
      <c r="M1009" t="s">
        <v>141</v>
      </c>
      <c r="P1009" t="s">
        <v>24</v>
      </c>
      <c r="Q1009" t="s">
        <v>24</v>
      </c>
      <c r="R1009" t="s">
        <v>139</v>
      </c>
    </row>
    <row r="1010" spans="1:18" x14ac:dyDescent="0.25">
      <c r="A1010" t="str">
        <f>"18054"</f>
        <v>18054</v>
      </c>
      <c r="B1010" t="str">
        <f>"01716"</f>
        <v>01716</v>
      </c>
      <c r="C1010" t="str">
        <f>"1100"</f>
        <v>1100</v>
      </c>
      <c r="D1010" t="str">
        <f>"01716"</f>
        <v>01716</v>
      </c>
      <c r="E1010" t="s">
        <v>555</v>
      </c>
      <c r="F1010" t="s">
        <v>572</v>
      </c>
      <c r="G1010" t="str">
        <f>""</f>
        <v/>
      </c>
      <c r="H1010" t="str">
        <f>" 20"</f>
        <v xml:space="preserve"> 20</v>
      </c>
      <c r="I1010">
        <v>500.01</v>
      </c>
      <c r="J1010">
        <v>9999999.9900000002</v>
      </c>
      <c r="K1010" t="s">
        <v>140</v>
      </c>
      <c r="L1010" t="s">
        <v>540</v>
      </c>
      <c r="P1010" t="s">
        <v>24</v>
      </c>
      <c r="Q1010" t="s">
        <v>24</v>
      </c>
      <c r="R1010" t="s">
        <v>139</v>
      </c>
    </row>
    <row r="1011" spans="1:18" x14ac:dyDescent="0.25">
      <c r="A1011" t="str">
        <f>"18054"</f>
        <v>18054</v>
      </c>
      <c r="B1011" t="str">
        <f>"01717"</f>
        <v>01717</v>
      </c>
      <c r="C1011" t="str">
        <f>"1100"</f>
        <v>1100</v>
      </c>
      <c r="D1011" t="str">
        <f>"01717"</f>
        <v>01717</v>
      </c>
      <c r="E1011" t="s">
        <v>555</v>
      </c>
      <c r="F1011" t="s">
        <v>573</v>
      </c>
      <c r="G1011" t="str">
        <f>""</f>
        <v/>
      </c>
      <c r="H1011" t="str">
        <f>" 10"</f>
        <v xml:space="preserve"> 10</v>
      </c>
      <c r="I1011">
        <v>0.01</v>
      </c>
      <c r="J1011">
        <v>500</v>
      </c>
      <c r="K1011" t="s">
        <v>139</v>
      </c>
      <c r="L1011" t="s">
        <v>140</v>
      </c>
      <c r="M1011" t="s">
        <v>141</v>
      </c>
      <c r="P1011" t="s">
        <v>24</v>
      </c>
      <c r="Q1011" t="s">
        <v>24</v>
      </c>
      <c r="R1011" t="s">
        <v>139</v>
      </c>
    </row>
    <row r="1012" spans="1:18" x14ac:dyDescent="0.25">
      <c r="A1012" t="str">
        <f>"18054"</f>
        <v>18054</v>
      </c>
      <c r="B1012" t="str">
        <f>"01717"</f>
        <v>01717</v>
      </c>
      <c r="C1012" t="str">
        <f>"1100"</f>
        <v>1100</v>
      </c>
      <c r="D1012" t="str">
        <f>"01717"</f>
        <v>01717</v>
      </c>
      <c r="E1012" t="s">
        <v>555</v>
      </c>
      <c r="F1012" t="s">
        <v>573</v>
      </c>
      <c r="G1012" t="str">
        <f>""</f>
        <v/>
      </c>
      <c r="H1012" t="str">
        <f>" 20"</f>
        <v xml:space="preserve"> 20</v>
      </c>
      <c r="I1012">
        <v>500.01</v>
      </c>
      <c r="J1012">
        <v>9999999.9900000002</v>
      </c>
      <c r="K1012" t="s">
        <v>140</v>
      </c>
      <c r="L1012" t="s">
        <v>540</v>
      </c>
      <c r="P1012" t="s">
        <v>24</v>
      </c>
      <c r="Q1012" t="s">
        <v>24</v>
      </c>
      <c r="R1012" t="s">
        <v>139</v>
      </c>
    </row>
    <row r="1013" spans="1:18" x14ac:dyDescent="0.25">
      <c r="A1013" t="str">
        <f>"18057"</f>
        <v>18057</v>
      </c>
      <c r="B1013" t="str">
        <f>"03000"</f>
        <v>03000</v>
      </c>
      <c r="C1013" t="str">
        <f>"1400"</f>
        <v>1400</v>
      </c>
      <c r="D1013" t="str">
        <f>"18057"</f>
        <v>18057</v>
      </c>
      <c r="E1013" t="s">
        <v>576</v>
      </c>
      <c r="F1013" t="s">
        <v>216</v>
      </c>
      <c r="G1013" t="str">
        <f>""</f>
        <v/>
      </c>
      <c r="H1013" t="str">
        <f>" 00"</f>
        <v xml:space="preserve"> 00</v>
      </c>
      <c r="I1013">
        <v>0.01</v>
      </c>
      <c r="J1013">
        <v>9999999.9900000002</v>
      </c>
      <c r="K1013" t="s">
        <v>268</v>
      </c>
      <c r="P1013" t="s">
        <v>24</v>
      </c>
      <c r="Q1013" t="s">
        <v>24</v>
      </c>
      <c r="R1013" t="s">
        <v>31</v>
      </c>
    </row>
    <row r="1014" spans="1:18" x14ac:dyDescent="0.25">
      <c r="A1014" t="str">
        <f>"18064"</f>
        <v>18064</v>
      </c>
      <c r="B1014" t="str">
        <f>"01160"</f>
        <v>01160</v>
      </c>
      <c r="C1014" t="str">
        <f>"1100"</f>
        <v>1100</v>
      </c>
      <c r="D1014" t="str">
        <f>"18064"</f>
        <v>18064</v>
      </c>
      <c r="E1014" t="s">
        <v>578</v>
      </c>
      <c r="F1014" t="s">
        <v>49</v>
      </c>
      <c r="G1014" t="str">
        <f>""</f>
        <v/>
      </c>
      <c r="H1014" t="str">
        <f>" 10"</f>
        <v xml:space="preserve"> 10</v>
      </c>
      <c r="I1014">
        <v>0.01</v>
      </c>
      <c r="J1014">
        <v>500</v>
      </c>
      <c r="K1014" t="s">
        <v>50</v>
      </c>
      <c r="P1014" t="s">
        <v>24</v>
      </c>
      <c r="Q1014" t="s">
        <v>24</v>
      </c>
      <c r="R1014" t="s">
        <v>42</v>
      </c>
    </row>
    <row r="1015" spans="1:18" x14ac:dyDescent="0.25">
      <c r="A1015" t="str">
        <f>"18064"</f>
        <v>18064</v>
      </c>
      <c r="B1015" t="str">
        <f>"01160"</f>
        <v>01160</v>
      </c>
      <c r="C1015" t="str">
        <f>"1100"</f>
        <v>1100</v>
      </c>
      <c r="D1015" t="str">
        <f>"18064"</f>
        <v>18064</v>
      </c>
      <c r="E1015" t="s">
        <v>578</v>
      </c>
      <c r="F1015" t="s">
        <v>49</v>
      </c>
      <c r="G1015" t="str">
        <f>""</f>
        <v/>
      </c>
      <c r="H1015" t="str">
        <f>" 20"</f>
        <v xml:space="preserve"> 20</v>
      </c>
      <c r="I1015">
        <v>500.01</v>
      </c>
      <c r="J1015">
        <v>9999999.9900000002</v>
      </c>
      <c r="K1015" t="s">
        <v>42</v>
      </c>
      <c r="L1015" t="s">
        <v>40</v>
      </c>
      <c r="M1015" t="s">
        <v>41</v>
      </c>
      <c r="P1015" t="s">
        <v>24</v>
      </c>
      <c r="Q1015" t="s">
        <v>24</v>
      </c>
      <c r="R1015" t="s">
        <v>42</v>
      </c>
    </row>
    <row r="1016" spans="1:18" x14ac:dyDescent="0.25">
      <c r="A1016" t="str">
        <f>"18071"</f>
        <v>18071</v>
      </c>
      <c r="B1016" t="str">
        <f>"01030"</f>
        <v>01030</v>
      </c>
      <c r="C1016" t="str">
        <f>"1600"</f>
        <v>1600</v>
      </c>
      <c r="D1016" t="str">
        <f>"18071"</f>
        <v>18071</v>
      </c>
      <c r="E1016" t="s">
        <v>582</v>
      </c>
      <c r="F1016" t="s">
        <v>39</v>
      </c>
      <c r="G1016" t="str">
        <f>""</f>
        <v/>
      </c>
      <c r="H1016" t="str">
        <f>" 00"</f>
        <v xml:space="preserve"> 00</v>
      </c>
      <c r="I1016">
        <v>0.01</v>
      </c>
      <c r="J1016">
        <v>9999999.9900000002</v>
      </c>
      <c r="K1016" t="s">
        <v>40</v>
      </c>
      <c r="L1016" t="s">
        <v>41</v>
      </c>
      <c r="M1016" t="s">
        <v>42</v>
      </c>
      <c r="P1016" t="s">
        <v>24</v>
      </c>
      <c r="Q1016" t="s">
        <v>24</v>
      </c>
      <c r="R1016" t="s">
        <v>40</v>
      </c>
    </row>
    <row r="1017" spans="1:18" x14ac:dyDescent="0.25">
      <c r="A1017" t="str">
        <f>"18076"</f>
        <v>18076</v>
      </c>
      <c r="B1017" t="str">
        <f>"01687"</f>
        <v>01687</v>
      </c>
      <c r="C1017" t="str">
        <f>"1600"</f>
        <v>1600</v>
      </c>
      <c r="D1017" t="str">
        <f>"18076"</f>
        <v>18076</v>
      </c>
      <c r="E1017" t="s">
        <v>583</v>
      </c>
      <c r="F1017" t="s">
        <v>539</v>
      </c>
      <c r="G1017" t="str">
        <f>"GN0018076"</f>
        <v>GN0018076</v>
      </c>
      <c r="H1017" t="str">
        <f>" 10"</f>
        <v xml:space="preserve"> 10</v>
      </c>
      <c r="I1017">
        <v>0.01</v>
      </c>
      <c r="J1017">
        <v>500</v>
      </c>
      <c r="K1017" t="s">
        <v>139</v>
      </c>
      <c r="L1017" t="s">
        <v>140</v>
      </c>
      <c r="M1017" t="s">
        <v>141</v>
      </c>
      <c r="P1017" t="s">
        <v>24</v>
      </c>
      <c r="Q1017" t="s">
        <v>24</v>
      </c>
      <c r="R1017" t="s">
        <v>139</v>
      </c>
    </row>
    <row r="1018" spans="1:18" x14ac:dyDescent="0.25">
      <c r="A1018" t="str">
        <f>"18076"</f>
        <v>18076</v>
      </c>
      <c r="B1018" t="str">
        <f>"01687"</f>
        <v>01687</v>
      </c>
      <c r="C1018" t="str">
        <f>"1600"</f>
        <v>1600</v>
      </c>
      <c r="D1018" t="str">
        <f>"18076"</f>
        <v>18076</v>
      </c>
      <c r="E1018" t="s">
        <v>583</v>
      </c>
      <c r="F1018" t="s">
        <v>539</v>
      </c>
      <c r="G1018" t="str">
        <f>"GN0018076"</f>
        <v>GN0018076</v>
      </c>
      <c r="H1018" t="str">
        <f>" 20"</f>
        <v xml:space="preserve"> 20</v>
      </c>
      <c r="I1018">
        <v>500.01</v>
      </c>
      <c r="J1018">
        <v>9999999.9900000002</v>
      </c>
      <c r="K1018" t="s">
        <v>140</v>
      </c>
      <c r="L1018" t="s">
        <v>540</v>
      </c>
      <c r="P1018" t="s">
        <v>24</v>
      </c>
      <c r="Q1018" t="s">
        <v>24</v>
      </c>
      <c r="R1018" t="s">
        <v>139</v>
      </c>
    </row>
    <row r="1019" spans="1:18" x14ac:dyDescent="0.25">
      <c r="A1019" t="str">
        <f>"18081"</f>
        <v>18081</v>
      </c>
      <c r="B1019" t="str">
        <f>"01670"</f>
        <v>01670</v>
      </c>
      <c r="C1019" t="str">
        <f>"1600"</f>
        <v>1600</v>
      </c>
      <c r="D1019" t="str">
        <f>"18081"</f>
        <v>18081</v>
      </c>
      <c r="E1019" t="s">
        <v>585</v>
      </c>
      <c r="F1019" t="s">
        <v>145</v>
      </c>
      <c r="G1019" t="str">
        <f>""</f>
        <v/>
      </c>
      <c r="H1019" t="str">
        <f>" 10"</f>
        <v xml:space="preserve"> 10</v>
      </c>
      <c r="I1019">
        <v>0.01</v>
      </c>
      <c r="J1019">
        <v>500</v>
      </c>
      <c r="K1019" t="s">
        <v>139</v>
      </c>
      <c r="L1019" t="s">
        <v>140</v>
      </c>
      <c r="M1019" t="s">
        <v>141</v>
      </c>
      <c r="P1019" t="s">
        <v>24</v>
      </c>
      <c r="Q1019" t="s">
        <v>24</v>
      </c>
      <c r="R1019" t="s">
        <v>139</v>
      </c>
    </row>
    <row r="1020" spans="1:18" x14ac:dyDescent="0.25">
      <c r="A1020" t="str">
        <f>"18081"</f>
        <v>18081</v>
      </c>
      <c r="B1020" t="str">
        <f>"01670"</f>
        <v>01670</v>
      </c>
      <c r="C1020" t="str">
        <f>"1600"</f>
        <v>1600</v>
      </c>
      <c r="D1020" t="str">
        <f>"18081"</f>
        <v>18081</v>
      </c>
      <c r="E1020" t="s">
        <v>585</v>
      </c>
      <c r="F1020" t="s">
        <v>145</v>
      </c>
      <c r="G1020" t="str">
        <f>""</f>
        <v/>
      </c>
      <c r="H1020" t="str">
        <f>" 20"</f>
        <v xml:space="preserve"> 20</v>
      </c>
      <c r="I1020">
        <v>500.01</v>
      </c>
      <c r="J1020">
        <v>9999999.9900000002</v>
      </c>
      <c r="K1020" t="s">
        <v>140</v>
      </c>
      <c r="L1020" t="s">
        <v>586</v>
      </c>
      <c r="P1020" t="s">
        <v>24</v>
      </c>
      <c r="Q1020" t="s">
        <v>24</v>
      </c>
      <c r="R1020" t="s">
        <v>139</v>
      </c>
    </row>
    <row r="1021" spans="1:18" x14ac:dyDescent="0.25">
      <c r="A1021" t="str">
        <f>"18108"</f>
        <v>18108</v>
      </c>
      <c r="B1021" t="str">
        <f>"01682"</f>
        <v>01682</v>
      </c>
      <c r="C1021" t="str">
        <f>"1600"</f>
        <v>1600</v>
      </c>
      <c r="D1021" t="str">
        <f>"01682"</f>
        <v>01682</v>
      </c>
      <c r="E1021" t="s">
        <v>539</v>
      </c>
      <c r="F1021" t="s">
        <v>596</v>
      </c>
      <c r="G1021" t="str">
        <f>""</f>
        <v/>
      </c>
      <c r="H1021" t="str">
        <f>" 10"</f>
        <v xml:space="preserve"> 10</v>
      </c>
      <c r="I1021">
        <v>0.01</v>
      </c>
      <c r="J1021">
        <v>500</v>
      </c>
      <c r="K1021" t="s">
        <v>139</v>
      </c>
      <c r="L1021" t="s">
        <v>140</v>
      </c>
      <c r="M1021" t="s">
        <v>141</v>
      </c>
      <c r="P1021" t="s">
        <v>24</v>
      </c>
      <c r="Q1021" t="s">
        <v>24</v>
      </c>
      <c r="R1021" t="s">
        <v>139</v>
      </c>
    </row>
    <row r="1022" spans="1:18" x14ac:dyDescent="0.25">
      <c r="A1022" t="str">
        <f>"18108"</f>
        <v>18108</v>
      </c>
      <c r="B1022" t="str">
        <f>"01682"</f>
        <v>01682</v>
      </c>
      <c r="C1022" t="str">
        <f>"1600"</f>
        <v>1600</v>
      </c>
      <c r="D1022" t="str">
        <f>"01682"</f>
        <v>01682</v>
      </c>
      <c r="E1022" t="s">
        <v>539</v>
      </c>
      <c r="F1022" t="s">
        <v>596</v>
      </c>
      <c r="G1022" t="str">
        <f>""</f>
        <v/>
      </c>
      <c r="H1022" t="str">
        <f>" 20"</f>
        <v xml:space="preserve"> 20</v>
      </c>
      <c r="I1022">
        <v>500.01</v>
      </c>
      <c r="J1022">
        <v>9999999.9900000002</v>
      </c>
      <c r="K1022" t="s">
        <v>140</v>
      </c>
      <c r="L1022" t="s">
        <v>540</v>
      </c>
      <c r="P1022" t="s">
        <v>24</v>
      </c>
      <c r="Q1022" t="s">
        <v>24</v>
      </c>
      <c r="R1022" t="s">
        <v>139</v>
      </c>
    </row>
    <row r="1023" spans="1:18" x14ac:dyDescent="0.25">
      <c r="A1023" t="str">
        <f>"18108"</f>
        <v>18108</v>
      </c>
      <c r="B1023" t="str">
        <f>"01687"</f>
        <v>01687</v>
      </c>
      <c r="C1023" t="str">
        <f>"1600"</f>
        <v>1600</v>
      </c>
      <c r="D1023" t="str">
        <f>"01687"</f>
        <v>01687</v>
      </c>
      <c r="E1023" t="s">
        <v>539</v>
      </c>
      <c r="F1023" t="s">
        <v>539</v>
      </c>
      <c r="G1023" t="str">
        <f>""</f>
        <v/>
      </c>
      <c r="H1023" t="str">
        <f>" 10"</f>
        <v xml:space="preserve"> 10</v>
      </c>
      <c r="I1023">
        <v>0.01</v>
      </c>
      <c r="J1023">
        <v>500</v>
      </c>
      <c r="K1023" t="s">
        <v>139</v>
      </c>
      <c r="L1023" t="s">
        <v>140</v>
      </c>
      <c r="M1023" t="s">
        <v>141</v>
      </c>
      <c r="P1023" t="s">
        <v>24</v>
      </c>
      <c r="Q1023" t="s">
        <v>24</v>
      </c>
      <c r="R1023" t="s">
        <v>139</v>
      </c>
    </row>
    <row r="1024" spans="1:18" x14ac:dyDescent="0.25">
      <c r="A1024" t="str">
        <f>"18108"</f>
        <v>18108</v>
      </c>
      <c r="B1024" t="str">
        <f>"01687"</f>
        <v>01687</v>
      </c>
      <c r="C1024" t="str">
        <f>"1600"</f>
        <v>1600</v>
      </c>
      <c r="D1024" t="str">
        <f>"01687"</f>
        <v>01687</v>
      </c>
      <c r="E1024" t="s">
        <v>539</v>
      </c>
      <c r="F1024" t="s">
        <v>539</v>
      </c>
      <c r="G1024" t="str">
        <f>""</f>
        <v/>
      </c>
      <c r="H1024" t="str">
        <f>" 20"</f>
        <v xml:space="preserve"> 20</v>
      </c>
      <c r="I1024">
        <v>500.01</v>
      </c>
      <c r="J1024">
        <v>9999999.9900000002</v>
      </c>
      <c r="K1024" t="s">
        <v>140</v>
      </c>
      <c r="L1024" t="s">
        <v>540</v>
      </c>
      <c r="P1024" t="s">
        <v>24</v>
      </c>
      <c r="Q1024" t="s">
        <v>24</v>
      </c>
      <c r="R1024" t="s">
        <v>139</v>
      </c>
    </row>
    <row r="1025" spans="1:18" x14ac:dyDescent="0.25">
      <c r="A1025" t="str">
        <f>"18108"</f>
        <v>18108</v>
      </c>
      <c r="B1025" t="str">
        <f>"01689"</f>
        <v>01689</v>
      </c>
      <c r="C1025" t="str">
        <f>"1600"</f>
        <v>1600</v>
      </c>
      <c r="D1025" t="str">
        <f>"01689"</f>
        <v>01689</v>
      </c>
      <c r="E1025" t="s">
        <v>539</v>
      </c>
      <c r="F1025" t="s">
        <v>597</v>
      </c>
      <c r="G1025" t="str">
        <f>""</f>
        <v/>
      </c>
      <c r="H1025" t="str">
        <f>" 10"</f>
        <v xml:space="preserve"> 10</v>
      </c>
      <c r="I1025">
        <v>0.01</v>
      </c>
      <c r="J1025">
        <v>500</v>
      </c>
      <c r="K1025" t="s">
        <v>139</v>
      </c>
      <c r="L1025" t="s">
        <v>140</v>
      </c>
      <c r="M1025" t="s">
        <v>141</v>
      </c>
      <c r="P1025" t="s">
        <v>24</v>
      </c>
      <c r="Q1025" t="s">
        <v>24</v>
      </c>
      <c r="R1025" t="s">
        <v>139</v>
      </c>
    </row>
    <row r="1026" spans="1:18" x14ac:dyDescent="0.25">
      <c r="A1026" t="str">
        <f>"18108"</f>
        <v>18108</v>
      </c>
      <c r="B1026" t="str">
        <f>"01689"</f>
        <v>01689</v>
      </c>
      <c r="C1026" t="str">
        <f>"1600"</f>
        <v>1600</v>
      </c>
      <c r="D1026" t="str">
        <f>"01689"</f>
        <v>01689</v>
      </c>
      <c r="E1026" t="s">
        <v>539</v>
      </c>
      <c r="F1026" t="s">
        <v>597</v>
      </c>
      <c r="G1026" t="str">
        <f>""</f>
        <v/>
      </c>
      <c r="H1026" t="str">
        <f>" 20"</f>
        <v xml:space="preserve"> 20</v>
      </c>
      <c r="I1026">
        <v>500.01</v>
      </c>
      <c r="J1026">
        <v>9999999.9900000002</v>
      </c>
      <c r="K1026" t="s">
        <v>140</v>
      </c>
      <c r="L1026" t="s">
        <v>540</v>
      </c>
      <c r="P1026" t="s">
        <v>24</v>
      </c>
      <c r="Q1026" t="s">
        <v>24</v>
      </c>
      <c r="R1026" t="s">
        <v>139</v>
      </c>
    </row>
    <row r="1027" spans="1:18" x14ac:dyDescent="0.25">
      <c r="A1027" t="str">
        <f>"18108"</f>
        <v>18108</v>
      </c>
      <c r="B1027" t="str">
        <f>"01701"</f>
        <v>01701</v>
      </c>
      <c r="C1027" t="str">
        <f>"1600"</f>
        <v>1600</v>
      </c>
      <c r="D1027" t="str">
        <f>"01701"</f>
        <v>01701</v>
      </c>
      <c r="E1027" t="s">
        <v>539</v>
      </c>
      <c r="F1027" t="s">
        <v>598</v>
      </c>
      <c r="G1027" t="str">
        <f>""</f>
        <v/>
      </c>
      <c r="H1027" t="str">
        <f>" 10"</f>
        <v xml:space="preserve"> 10</v>
      </c>
      <c r="I1027">
        <v>0.01</v>
      </c>
      <c r="J1027">
        <v>500</v>
      </c>
      <c r="K1027" t="s">
        <v>139</v>
      </c>
      <c r="L1027" t="s">
        <v>140</v>
      </c>
      <c r="M1027" t="s">
        <v>141</v>
      </c>
      <c r="P1027" t="s">
        <v>24</v>
      </c>
      <c r="Q1027" t="s">
        <v>24</v>
      </c>
      <c r="R1027" t="s">
        <v>139</v>
      </c>
    </row>
    <row r="1028" spans="1:18" x14ac:dyDescent="0.25">
      <c r="A1028" t="str">
        <f>"18108"</f>
        <v>18108</v>
      </c>
      <c r="B1028" t="str">
        <f>"01701"</f>
        <v>01701</v>
      </c>
      <c r="C1028" t="str">
        <f>"1600"</f>
        <v>1600</v>
      </c>
      <c r="D1028" t="str">
        <f>"01701"</f>
        <v>01701</v>
      </c>
      <c r="E1028" t="s">
        <v>539</v>
      </c>
      <c r="F1028" t="s">
        <v>598</v>
      </c>
      <c r="G1028" t="str">
        <f>""</f>
        <v/>
      </c>
      <c r="H1028" t="str">
        <f>" 20"</f>
        <v xml:space="preserve"> 20</v>
      </c>
      <c r="I1028">
        <v>500.01</v>
      </c>
      <c r="J1028">
        <v>9999999.9900000002</v>
      </c>
      <c r="K1028" t="s">
        <v>140</v>
      </c>
      <c r="L1028" t="s">
        <v>540</v>
      </c>
      <c r="P1028" t="s">
        <v>24</v>
      </c>
      <c r="Q1028" t="s">
        <v>24</v>
      </c>
      <c r="R1028" t="s">
        <v>139</v>
      </c>
    </row>
    <row r="1029" spans="1:18" x14ac:dyDescent="0.25">
      <c r="A1029" t="str">
        <f>"18108"</f>
        <v>18108</v>
      </c>
      <c r="B1029" t="str">
        <f>"01703"</f>
        <v>01703</v>
      </c>
      <c r="C1029" t="str">
        <f>"1600"</f>
        <v>1600</v>
      </c>
      <c r="D1029" t="str">
        <f>"01703"</f>
        <v>01703</v>
      </c>
      <c r="E1029" t="s">
        <v>539</v>
      </c>
      <c r="F1029" t="s">
        <v>599</v>
      </c>
      <c r="G1029" t="str">
        <f>""</f>
        <v/>
      </c>
      <c r="H1029" t="str">
        <f>" 10"</f>
        <v xml:space="preserve"> 10</v>
      </c>
      <c r="I1029">
        <v>0.01</v>
      </c>
      <c r="J1029">
        <v>500</v>
      </c>
      <c r="K1029" t="s">
        <v>139</v>
      </c>
      <c r="L1029" t="s">
        <v>140</v>
      </c>
      <c r="M1029" t="s">
        <v>141</v>
      </c>
      <c r="P1029" t="s">
        <v>24</v>
      </c>
      <c r="Q1029" t="s">
        <v>24</v>
      </c>
      <c r="R1029" t="s">
        <v>139</v>
      </c>
    </row>
    <row r="1030" spans="1:18" x14ac:dyDescent="0.25">
      <c r="A1030" t="str">
        <f>"18108"</f>
        <v>18108</v>
      </c>
      <c r="B1030" t="str">
        <f>"01703"</f>
        <v>01703</v>
      </c>
      <c r="C1030" t="str">
        <f>"1600"</f>
        <v>1600</v>
      </c>
      <c r="D1030" t="str">
        <f>"01703"</f>
        <v>01703</v>
      </c>
      <c r="E1030" t="s">
        <v>539</v>
      </c>
      <c r="F1030" t="s">
        <v>599</v>
      </c>
      <c r="G1030" t="str">
        <f>""</f>
        <v/>
      </c>
      <c r="H1030" t="str">
        <f>" 20"</f>
        <v xml:space="preserve"> 20</v>
      </c>
      <c r="I1030">
        <v>500.01</v>
      </c>
      <c r="J1030">
        <v>9999999.9900000002</v>
      </c>
      <c r="K1030" t="s">
        <v>140</v>
      </c>
      <c r="L1030" t="s">
        <v>540</v>
      </c>
      <c r="P1030" t="s">
        <v>24</v>
      </c>
      <c r="Q1030" t="s">
        <v>24</v>
      </c>
      <c r="R1030" t="s">
        <v>139</v>
      </c>
    </row>
    <row r="1031" spans="1:18" x14ac:dyDescent="0.25">
      <c r="A1031" t="str">
        <f>"18108"</f>
        <v>18108</v>
      </c>
      <c r="B1031" t="str">
        <f>"01706"</f>
        <v>01706</v>
      </c>
      <c r="C1031" t="str">
        <f>"1600"</f>
        <v>1600</v>
      </c>
      <c r="D1031" t="str">
        <f>"01706"</f>
        <v>01706</v>
      </c>
      <c r="E1031" t="s">
        <v>539</v>
      </c>
      <c r="F1031" t="s">
        <v>600</v>
      </c>
      <c r="G1031" t="str">
        <f>""</f>
        <v/>
      </c>
      <c r="H1031" t="str">
        <f>" 10"</f>
        <v xml:space="preserve"> 10</v>
      </c>
      <c r="I1031">
        <v>0.01</v>
      </c>
      <c r="J1031">
        <v>500</v>
      </c>
      <c r="K1031" t="s">
        <v>139</v>
      </c>
      <c r="L1031" t="s">
        <v>140</v>
      </c>
      <c r="M1031" t="s">
        <v>141</v>
      </c>
      <c r="P1031" t="s">
        <v>24</v>
      </c>
      <c r="Q1031" t="s">
        <v>24</v>
      </c>
      <c r="R1031" t="s">
        <v>139</v>
      </c>
    </row>
    <row r="1032" spans="1:18" x14ac:dyDescent="0.25">
      <c r="A1032" t="str">
        <f>"18108"</f>
        <v>18108</v>
      </c>
      <c r="B1032" t="str">
        <f>"01706"</f>
        <v>01706</v>
      </c>
      <c r="C1032" t="str">
        <f>"1600"</f>
        <v>1600</v>
      </c>
      <c r="D1032" t="str">
        <f>"01706"</f>
        <v>01706</v>
      </c>
      <c r="E1032" t="s">
        <v>539</v>
      </c>
      <c r="F1032" t="s">
        <v>600</v>
      </c>
      <c r="G1032" t="str">
        <f>""</f>
        <v/>
      </c>
      <c r="H1032" t="str">
        <f>" 20"</f>
        <v xml:space="preserve"> 20</v>
      </c>
      <c r="I1032">
        <v>500.01</v>
      </c>
      <c r="J1032">
        <v>9999999.9900000002</v>
      </c>
      <c r="K1032" t="s">
        <v>140</v>
      </c>
      <c r="L1032" t="s">
        <v>540</v>
      </c>
      <c r="P1032" t="s">
        <v>24</v>
      </c>
      <c r="Q1032" t="s">
        <v>24</v>
      </c>
      <c r="R1032" t="s">
        <v>139</v>
      </c>
    </row>
    <row r="1033" spans="1:18" x14ac:dyDescent="0.25">
      <c r="A1033" t="str">
        <f>"18108"</f>
        <v>18108</v>
      </c>
      <c r="B1033" t="str">
        <f>"01707"</f>
        <v>01707</v>
      </c>
      <c r="C1033" t="str">
        <f>"1600"</f>
        <v>1600</v>
      </c>
      <c r="D1033" t="str">
        <f>"01707"</f>
        <v>01707</v>
      </c>
      <c r="E1033" t="s">
        <v>539</v>
      </c>
      <c r="F1033" t="s">
        <v>601</v>
      </c>
      <c r="G1033" t="str">
        <f>""</f>
        <v/>
      </c>
      <c r="H1033" t="str">
        <f>" 10"</f>
        <v xml:space="preserve"> 10</v>
      </c>
      <c r="I1033">
        <v>0.01</v>
      </c>
      <c r="J1033">
        <v>500</v>
      </c>
      <c r="K1033" t="s">
        <v>139</v>
      </c>
      <c r="L1033" t="s">
        <v>140</v>
      </c>
      <c r="M1033" t="s">
        <v>141</v>
      </c>
      <c r="P1033" t="s">
        <v>24</v>
      </c>
      <c r="Q1033" t="s">
        <v>24</v>
      </c>
      <c r="R1033" t="s">
        <v>139</v>
      </c>
    </row>
    <row r="1034" spans="1:18" x14ac:dyDescent="0.25">
      <c r="A1034" t="str">
        <f>"18108"</f>
        <v>18108</v>
      </c>
      <c r="B1034" t="str">
        <f>"01707"</f>
        <v>01707</v>
      </c>
      <c r="C1034" t="str">
        <f>"1600"</f>
        <v>1600</v>
      </c>
      <c r="D1034" t="str">
        <f>"01707"</f>
        <v>01707</v>
      </c>
      <c r="E1034" t="s">
        <v>539</v>
      </c>
      <c r="F1034" t="s">
        <v>601</v>
      </c>
      <c r="G1034" t="str">
        <f>""</f>
        <v/>
      </c>
      <c r="H1034" t="str">
        <f>" 20"</f>
        <v xml:space="preserve"> 20</v>
      </c>
      <c r="I1034">
        <v>500.01</v>
      </c>
      <c r="J1034">
        <v>9999999.9900000002</v>
      </c>
      <c r="K1034" t="s">
        <v>140</v>
      </c>
      <c r="L1034" t="s">
        <v>540</v>
      </c>
      <c r="P1034" t="s">
        <v>24</v>
      </c>
      <c r="Q1034" t="s">
        <v>24</v>
      </c>
      <c r="R1034" t="s">
        <v>139</v>
      </c>
    </row>
    <row r="1035" spans="1:18" x14ac:dyDescent="0.25">
      <c r="A1035" t="str">
        <f>"18108"</f>
        <v>18108</v>
      </c>
      <c r="B1035" t="str">
        <f>"01711"</f>
        <v>01711</v>
      </c>
      <c r="C1035" t="str">
        <f>"1600"</f>
        <v>1600</v>
      </c>
      <c r="D1035" t="str">
        <f>"01711"</f>
        <v>01711</v>
      </c>
      <c r="E1035" t="s">
        <v>539</v>
      </c>
      <c r="F1035" t="s">
        <v>602</v>
      </c>
      <c r="G1035" t="str">
        <f>""</f>
        <v/>
      </c>
      <c r="H1035" t="str">
        <f>" 10"</f>
        <v xml:space="preserve"> 10</v>
      </c>
      <c r="I1035">
        <v>0.01</v>
      </c>
      <c r="J1035">
        <v>500</v>
      </c>
      <c r="K1035" t="s">
        <v>139</v>
      </c>
      <c r="L1035" t="s">
        <v>140</v>
      </c>
      <c r="M1035" t="s">
        <v>141</v>
      </c>
      <c r="P1035" t="s">
        <v>24</v>
      </c>
      <c r="Q1035" t="s">
        <v>24</v>
      </c>
      <c r="R1035" t="s">
        <v>139</v>
      </c>
    </row>
    <row r="1036" spans="1:18" x14ac:dyDescent="0.25">
      <c r="A1036" t="str">
        <f>"18108"</f>
        <v>18108</v>
      </c>
      <c r="B1036" t="str">
        <f>"01711"</f>
        <v>01711</v>
      </c>
      <c r="C1036" t="str">
        <f>"1600"</f>
        <v>1600</v>
      </c>
      <c r="D1036" t="str">
        <f>"01711"</f>
        <v>01711</v>
      </c>
      <c r="E1036" t="s">
        <v>539</v>
      </c>
      <c r="F1036" t="s">
        <v>602</v>
      </c>
      <c r="G1036" t="str">
        <f>""</f>
        <v/>
      </c>
      <c r="H1036" t="str">
        <f>" 20"</f>
        <v xml:space="preserve"> 20</v>
      </c>
      <c r="I1036">
        <v>500.01</v>
      </c>
      <c r="J1036">
        <v>9999999.9900000002</v>
      </c>
      <c r="K1036" t="s">
        <v>140</v>
      </c>
      <c r="L1036" t="s">
        <v>540</v>
      </c>
      <c r="P1036" t="s">
        <v>24</v>
      </c>
      <c r="Q1036" t="s">
        <v>24</v>
      </c>
      <c r="R1036" t="s">
        <v>139</v>
      </c>
    </row>
    <row r="1037" spans="1:18" x14ac:dyDescent="0.25">
      <c r="A1037" t="str">
        <f>"18108"</f>
        <v>18108</v>
      </c>
      <c r="B1037" t="str">
        <f>"01718"</f>
        <v>01718</v>
      </c>
      <c r="C1037" t="str">
        <f>"1600"</f>
        <v>1600</v>
      </c>
      <c r="D1037" t="str">
        <f>"01718"</f>
        <v>01718</v>
      </c>
      <c r="E1037" t="s">
        <v>539</v>
      </c>
      <c r="F1037" t="s">
        <v>603</v>
      </c>
      <c r="G1037" t="str">
        <f>""</f>
        <v/>
      </c>
      <c r="H1037" t="str">
        <f>" 10"</f>
        <v xml:space="preserve"> 10</v>
      </c>
      <c r="I1037">
        <v>0.01</v>
      </c>
      <c r="J1037">
        <v>500</v>
      </c>
      <c r="K1037" t="s">
        <v>139</v>
      </c>
      <c r="L1037" t="s">
        <v>140</v>
      </c>
      <c r="M1037" t="s">
        <v>141</v>
      </c>
      <c r="P1037" t="s">
        <v>24</v>
      </c>
      <c r="Q1037" t="s">
        <v>24</v>
      </c>
      <c r="R1037" t="s">
        <v>139</v>
      </c>
    </row>
    <row r="1038" spans="1:18" x14ac:dyDescent="0.25">
      <c r="A1038" t="str">
        <f>"18108"</f>
        <v>18108</v>
      </c>
      <c r="B1038" t="str">
        <f>"01718"</f>
        <v>01718</v>
      </c>
      <c r="C1038" t="str">
        <f>"1600"</f>
        <v>1600</v>
      </c>
      <c r="D1038" t="str">
        <f>"01718"</f>
        <v>01718</v>
      </c>
      <c r="E1038" t="s">
        <v>539</v>
      </c>
      <c r="F1038" t="s">
        <v>603</v>
      </c>
      <c r="G1038" t="str">
        <f>""</f>
        <v/>
      </c>
      <c r="H1038" t="str">
        <f>" 20"</f>
        <v xml:space="preserve"> 20</v>
      </c>
      <c r="I1038">
        <v>500.01</v>
      </c>
      <c r="J1038">
        <v>9999999.9900000002</v>
      </c>
      <c r="K1038" t="s">
        <v>140</v>
      </c>
      <c r="L1038" t="s">
        <v>540</v>
      </c>
      <c r="P1038" t="s">
        <v>24</v>
      </c>
      <c r="Q1038" t="s">
        <v>24</v>
      </c>
      <c r="R1038" t="s">
        <v>139</v>
      </c>
    </row>
    <row r="1039" spans="1:18" x14ac:dyDescent="0.25">
      <c r="A1039" t="str">
        <f>"18122"</f>
        <v>18122</v>
      </c>
      <c r="B1039" t="str">
        <f>"01695"</f>
        <v>01695</v>
      </c>
      <c r="C1039" t="str">
        <f>"1600"</f>
        <v>1600</v>
      </c>
      <c r="D1039" t="str">
        <f>"18122"</f>
        <v>18122</v>
      </c>
      <c r="E1039" t="s">
        <v>605</v>
      </c>
      <c r="F1039" t="s">
        <v>149</v>
      </c>
      <c r="G1039" t="str">
        <f>""</f>
        <v/>
      </c>
      <c r="H1039" t="str">
        <f>" 10"</f>
        <v xml:space="preserve"> 10</v>
      </c>
      <c r="I1039">
        <v>0.01</v>
      </c>
      <c r="J1039">
        <v>500</v>
      </c>
      <c r="K1039" t="s">
        <v>139</v>
      </c>
      <c r="L1039" t="s">
        <v>140</v>
      </c>
      <c r="M1039" t="s">
        <v>141</v>
      </c>
      <c r="P1039" t="s">
        <v>24</v>
      </c>
      <c r="Q1039" t="s">
        <v>24</v>
      </c>
      <c r="R1039" t="s">
        <v>139</v>
      </c>
    </row>
    <row r="1040" spans="1:18" x14ac:dyDescent="0.25">
      <c r="A1040" t="str">
        <f>"18122"</f>
        <v>18122</v>
      </c>
      <c r="B1040" t="str">
        <f>"01695"</f>
        <v>01695</v>
      </c>
      <c r="C1040" t="str">
        <f>"1600"</f>
        <v>1600</v>
      </c>
      <c r="D1040" t="str">
        <f>"18122"</f>
        <v>18122</v>
      </c>
      <c r="E1040" t="s">
        <v>605</v>
      </c>
      <c r="F1040" t="s">
        <v>149</v>
      </c>
      <c r="G1040" t="str">
        <f>""</f>
        <v/>
      </c>
      <c r="H1040" t="str">
        <f>" 20"</f>
        <v xml:space="preserve"> 20</v>
      </c>
      <c r="I1040">
        <v>500.01</v>
      </c>
      <c r="J1040">
        <v>9999999.9900000002</v>
      </c>
      <c r="K1040" t="s">
        <v>140</v>
      </c>
      <c r="P1040" t="s">
        <v>24</v>
      </c>
      <c r="Q1040" t="s">
        <v>24</v>
      </c>
      <c r="R1040" t="s">
        <v>139</v>
      </c>
    </row>
    <row r="1041" spans="1:18" x14ac:dyDescent="0.25">
      <c r="A1041" t="str">
        <f>"18123"</f>
        <v>18123</v>
      </c>
      <c r="B1041" t="str">
        <f>"01695"</f>
        <v>01695</v>
      </c>
      <c r="C1041" t="str">
        <f>"1600"</f>
        <v>1600</v>
      </c>
      <c r="D1041" t="str">
        <f>"18123"</f>
        <v>18123</v>
      </c>
      <c r="E1041" t="s">
        <v>606</v>
      </c>
      <c r="F1041" t="s">
        <v>149</v>
      </c>
      <c r="G1041" t="str">
        <f>""</f>
        <v/>
      </c>
      <c r="H1041" t="str">
        <f>" 10"</f>
        <v xml:space="preserve"> 10</v>
      </c>
      <c r="I1041">
        <v>0.01</v>
      </c>
      <c r="J1041">
        <v>500</v>
      </c>
      <c r="K1041" t="s">
        <v>139</v>
      </c>
      <c r="L1041" t="s">
        <v>140</v>
      </c>
      <c r="M1041" t="s">
        <v>152</v>
      </c>
      <c r="N1041" t="s">
        <v>141</v>
      </c>
      <c r="P1041" t="s">
        <v>24</v>
      </c>
      <c r="Q1041" t="s">
        <v>24</v>
      </c>
      <c r="R1041" t="s">
        <v>139</v>
      </c>
    </row>
    <row r="1042" spans="1:18" x14ac:dyDescent="0.25">
      <c r="A1042" t="str">
        <f>"18123"</f>
        <v>18123</v>
      </c>
      <c r="B1042" t="str">
        <f>"01695"</f>
        <v>01695</v>
      </c>
      <c r="C1042" t="str">
        <f>"1600"</f>
        <v>1600</v>
      </c>
      <c r="D1042" t="str">
        <f>"18123"</f>
        <v>18123</v>
      </c>
      <c r="E1042" t="s">
        <v>606</v>
      </c>
      <c r="F1042" t="s">
        <v>149</v>
      </c>
      <c r="G1042" t="str">
        <f>""</f>
        <v/>
      </c>
      <c r="H1042" t="str">
        <f>" 20"</f>
        <v xml:space="preserve"> 20</v>
      </c>
      <c r="I1042">
        <v>500.01</v>
      </c>
      <c r="J1042">
        <v>9999999.9900000002</v>
      </c>
      <c r="K1042" t="s">
        <v>140</v>
      </c>
      <c r="L1042" t="s">
        <v>152</v>
      </c>
      <c r="M1042" t="s">
        <v>150</v>
      </c>
      <c r="P1042" t="s">
        <v>24</v>
      </c>
      <c r="Q1042" t="s">
        <v>24</v>
      </c>
      <c r="R1042" t="s">
        <v>139</v>
      </c>
    </row>
    <row r="1043" spans="1:18" x14ac:dyDescent="0.25">
      <c r="A1043" t="str">
        <f>"18124"</f>
        <v>18124</v>
      </c>
      <c r="B1043" t="str">
        <f>"01095"</f>
        <v>01095</v>
      </c>
      <c r="C1043" t="str">
        <f>"1600"</f>
        <v>1600</v>
      </c>
      <c r="D1043" t="str">
        <f>"18124"</f>
        <v>18124</v>
      </c>
      <c r="E1043" t="s">
        <v>607</v>
      </c>
      <c r="F1043" t="s">
        <v>607</v>
      </c>
      <c r="G1043" t="str">
        <f>""</f>
        <v/>
      </c>
      <c r="H1043" t="str">
        <f>" 00"</f>
        <v xml:space="preserve"> 00</v>
      </c>
      <c r="I1043">
        <v>0.01</v>
      </c>
      <c r="J1043">
        <v>9999999.9900000002</v>
      </c>
      <c r="K1043" t="s">
        <v>45</v>
      </c>
      <c r="L1043" t="s">
        <v>40</v>
      </c>
      <c r="M1043" t="s">
        <v>42</v>
      </c>
      <c r="N1043" t="s">
        <v>41</v>
      </c>
      <c r="P1043" t="s">
        <v>24</v>
      </c>
      <c r="Q1043" t="s">
        <v>24</v>
      </c>
      <c r="R1043" t="s">
        <v>608</v>
      </c>
    </row>
    <row r="1044" spans="1:18" x14ac:dyDescent="0.25">
      <c r="A1044" t="str">
        <f>"18128"</f>
        <v>18128</v>
      </c>
      <c r="B1044" t="str">
        <f>"00100"</f>
        <v>00100</v>
      </c>
      <c r="C1044" t="str">
        <f>"1400"</f>
        <v>1400</v>
      </c>
      <c r="D1044" t="str">
        <f>"18128"</f>
        <v>18128</v>
      </c>
      <c r="E1044" t="s">
        <v>613</v>
      </c>
      <c r="F1044" t="s">
        <v>21</v>
      </c>
      <c r="G1044" t="str">
        <f>""</f>
        <v/>
      </c>
      <c r="H1044" t="str">
        <f>" 00"</f>
        <v xml:space="preserve"> 00</v>
      </c>
      <c r="I1044">
        <v>0.01</v>
      </c>
      <c r="J1044">
        <v>9999999.9900000002</v>
      </c>
      <c r="K1044" t="s">
        <v>22</v>
      </c>
      <c r="L1044" t="s">
        <v>23</v>
      </c>
      <c r="P1044" t="s">
        <v>24</v>
      </c>
      <c r="Q1044" t="s">
        <v>24</v>
      </c>
      <c r="R1044" t="s">
        <v>23</v>
      </c>
    </row>
    <row r="1045" spans="1:18" x14ac:dyDescent="0.25">
      <c r="A1045" t="str">
        <f>"18503"</f>
        <v>18503</v>
      </c>
      <c r="B1045" t="str">
        <f>"01660"</f>
        <v>01660</v>
      </c>
      <c r="C1045" t="str">
        <f>"1300"</f>
        <v>1300</v>
      </c>
      <c r="D1045" t="str">
        <f>""</f>
        <v/>
      </c>
      <c r="E1045" t="s">
        <v>622</v>
      </c>
      <c r="F1045" t="s">
        <v>138</v>
      </c>
      <c r="G1045" t="str">
        <f>""</f>
        <v/>
      </c>
      <c r="H1045" t="str">
        <f>" 00"</f>
        <v xml:space="preserve"> 00</v>
      </c>
      <c r="I1045">
        <v>0.01</v>
      </c>
      <c r="J1045">
        <v>9999999.9900000002</v>
      </c>
      <c r="K1045" t="s">
        <v>140</v>
      </c>
      <c r="L1045" t="s">
        <v>142</v>
      </c>
      <c r="P1045" t="s">
        <v>24</v>
      </c>
      <c r="Q1045" t="s">
        <v>24</v>
      </c>
      <c r="R1045" t="s">
        <v>139</v>
      </c>
    </row>
    <row r="1046" spans="1:18" x14ac:dyDescent="0.25">
      <c r="A1046" t="str">
        <f>"18507"</f>
        <v>18507</v>
      </c>
      <c r="B1046" t="str">
        <f>"01670"</f>
        <v>01670</v>
      </c>
      <c r="C1046" t="str">
        <f>"1300"</f>
        <v>1300</v>
      </c>
      <c r="D1046" t="str">
        <f>""</f>
        <v/>
      </c>
      <c r="E1046" t="s">
        <v>625</v>
      </c>
      <c r="F1046" t="s">
        <v>145</v>
      </c>
      <c r="G1046" t="str">
        <f>""</f>
        <v/>
      </c>
      <c r="H1046" t="str">
        <f>" 00"</f>
        <v xml:space="preserve"> 00</v>
      </c>
      <c r="I1046">
        <v>0.01</v>
      </c>
      <c r="J1046">
        <v>9999999.9900000002</v>
      </c>
      <c r="K1046" t="s">
        <v>140</v>
      </c>
      <c r="L1046" t="s">
        <v>142</v>
      </c>
      <c r="P1046" t="s">
        <v>24</v>
      </c>
      <c r="Q1046" t="s">
        <v>24</v>
      </c>
      <c r="R1046" t="s">
        <v>139</v>
      </c>
    </row>
    <row r="1047" spans="1:18" x14ac:dyDescent="0.25">
      <c r="A1047" t="str">
        <f>"18510"</f>
        <v>18510</v>
      </c>
      <c r="B1047" t="str">
        <f>"01030"</f>
        <v>01030</v>
      </c>
      <c r="C1047" t="str">
        <f>"1600"</f>
        <v>1600</v>
      </c>
      <c r="D1047" t="str">
        <f>""</f>
        <v/>
      </c>
      <c r="E1047" t="s">
        <v>628</v>
      </c>
      <c r="F1047" t="s">
        <v>39</v>
      </c>
      <c r="G1047" t="str">
        <f>""</f>
        <v/>
      </c>
      <c r="H1047" t="str">
        <f>" 00"</f>
        <v xml:space="preserve"> 00</v>
      </c>
      <c r="I1047">
        <v>0.01</v>
      </c>
      <c r="J1047">
        <v>9999999.9900000002</v>
      </c>
      <c r="K1047" t="s">
        <v>40</v>
      </c>
      <c r="L1047" t="s">
        <v>629</v>
      </c>
      <c r="M1047" t="s">
        <v>42</v>
      </c>
      <c r="P1047" t="s">
        <v>24</v>
      </c>
      <c r="Q1047" t="s">
        <v>24</v>
      </c>
      <c r="R1047" t="s">
        <v>629</v>
      </c>
    </row>
    <row r="1048" spans="1:18" x14ac:dyDescent="0.25">
      <c r="A1048" t="str">
        <f>"18512"</f>
        <v>18512</v>
      </c>
      <c r="B1048" t="str">
        <f>"01695"</f>
        <v>01695</v>
      </c>
      <c r="C1048" t="str">
        <f>"1300"</f>
        <v>1300</v>
      </c>
      <c r="D1048" t="str">
        <f>""</f>
        <v/>
      </c>
      <c r="E1048" t="s">
        <v>630</v>
      </c>
      <c r="F1048" t="s">
        <v>149</v>
      </c>
      <c r="G1048" t="str">
        <f>""</f>
        <v/>
      </c>
      <c r="H1048" t="str">
        <f>" 00"</f>
        <v xml:space="preserve"> 00</v>
      </c>
      <c r="I1048">
        <v>0.01</v>
      </c>
      <c r="J1048">
        <v>9999999.9900000002</v>
      </c>
      <c r="K1048" t="s">
        <v>140</v>
      </c>
      <c r="P1048" t="s">
        <v>24</v>
      </c>
      <c r="Q1048" t="s">
        <v>24</v>
      </c>
      <c r="R1048" t="s">
        <v>139</v>
      </c>
    </row>
    <row r="1049" spans="1:18" x14ac:dyDescent="0.25">
      <c r="A1049" t="str">
        <f>"18513"</f>
        <v>18513</v>
      </c>
      <c r="B1049" t="str">
        <f>"01035"</f>
        <v>01035</v>
      </c>
      <c r="C1049" t="str">
        <f>"1600"</f>
        <v>1600</v>
      </c>
      <c r="D1049" t="str">
        <f>""</f>
        <v/>
      </c>
      <c r="E1049" t="s">
        <v>631</v>
      </c>
      <c r="F1049" t="s">
        <v>43</v>
      </c>
      <c r="G1049" t="str">
        <f>""</f>
        <v/>
      </c>
      <c r="H1049" t="str">
        <f>" 00"</f>
        <v xml:space="preserve"> 00</v>
      </c>
      <c r="I1049">
        <v>0.01</v>
      </c>
      <c r="J1049">
        <v>9999999.9900000002</v>
      </c>
      <c r="K1049" t="s">
        <v>40</v>
      </c>
      <c r="L1049" t="s">
        <v>629</v>
      </c>
      <c r="M1049" t="s">
        <v>42</v>
      </c>
      <c r="P1049" t="s">
        <v>24</v>
      </c>
      <c r="Q1049" t="s">
        <v>24</v>
      </c>
      <c r="R1049" t="s">
        <v>629</v>
      </c>
    </row>
    <row r="1050" spans="1:18" x14ac:dyDescent="0.25">
      <c r="A1050" t="str">
        <f>"18524"</f>
        <v>18524</v>
      </c>
      <c r="B1050" t="str">
        <f>"01705"</f>
        <v>01705</v>
      </c>
      <c r="C1050" t="str">
        <f>"1300"</f>
        <v>1300</v>
      </c>
      <c r="D1050" t="str">
        <f>""</f>
        <v/>
      </c>
      <c r="E1050" t="s">
        <v>640</v>
      </c>
      <c r="F1050" t="s">
        <v>153</v>
      </c>
      <c r="G1050" t="str">
        <f>""</f>
        <v/>
      </c>
      <c r="H1050" t="str">
        <f>" 00"</f>
        <v xml:space="preserve"> 00</v>
      </c>
      <c r="I1050">
        <v>0.01</v>
      </c>
      <c r="J1050">
        <v>9999999.9900000002</v>
      </c>
      <c r="K1050" t="s">
        <v>140</v>
      </c>
      <c r="P1050" t="s">
        <v>24</v>
      </c>
      <c r="Q1050" t="s">
        <v>24</v>
      </c>
      <c r="R1050" t="s">
        <v>139</v>
      </c>
    </row>
    <row r="1051" spans="1:18" x14ac:dyDescent="0.25">
      <c r="A1051" t="str">
        <f>"18527"</f>
        <v>18527</v>
      </c>
      <c r="B1051" t="str">
        <f>"01100"</f>
        <v>01100</v>
      </c>
      <c r="C1051" t="str">
        <f>"1930"</f>
        <v>1930</v>
      </c>
      <c r="D1051" t="str">
        <f>""</f>
        <v/>
      </c>
      <c r="E1051" t="s">
        <v>643</v>
      </c>
      <c r="F1051" t="s">
        <v>644</v>
      </c>
      <c r="G1051" t="str">
        <f>""</f>
        <v/>
      </c>
      <c r="H1051" t="str">
        <f>" 00"</f>
        <v xml:space="preserve"> 00</v>
      </c>
      <c r="I1051">
        <v>0.01</v>
      </c>
      <c r="J1051">
        <v>9999999.9900000002</v>
      </c>
      <c r="K1051" t="s">
        <v>42</v>
      </c>
      <c r="L1051" t="s">
        <v>40</v>
      </c>
      <c r="M1051" t="s">
        <v>645</v>
      </c>
      <c r="P1051" t="s">
        <v>24</v>
      </c>
      <c r="Q1051" t="s">
        <v>24</v>
      </c>
      <c r="R1051" t="s">
        <v>646</v>
      </c>
    </row>
    <row r="1052" spans="1:18" x14ac:dyDescent="0.25">
      <c r="A1052" t="str">
        <f>"18528"</f>
        <v>18528</v>
      </c>
      <c r="B1052" t="str">
        <f>"01700"</f>
        <v>01700</v>
      </c>
      <c r="C1052" t="str">
        <f>"1300"</f>
        <v>1300</v>
      </c>
      <c r="D1052" t="str">
        <f>""</f>
        <v/>
      </c>
      <c r="E1052" t="s">
        <v>647</v>
      </c>
      <c r="F1052" t="s">
        <v>151</v>
      </c>
      <c r="G1052" t="str">
        <f>""</f>
        <v/>
      </c>
      <c r="H1052" t="str">
        <f>" 00"</f>
        <v xml:space="preserve"> 00</v>
      </c>
      <c r="I1052">
        <v>0.01</v>
      </c>
      <c r="J1052">
        <v>9999999.9900000002</v>
      </c>
      <c r="K1052" t="s">
        <v>152</v>
      </c>
      <c r="L1052" t="s">
        <v>140</v>
      </c>
      <c r="P1052" t="s">
        <v>24</v>
      </c>
      <c r="Q1052" t="s">
        <v>24</v>
      </c>
      <c r="R1052" t="s">
        <v>139</v>
      </c>
    </row>
    <row r="1053" spans="1:18" x14ac:dyDescent="0.25">
      <c r="A1053" t="str">
        <f>"19293"</f>
        <v>19293</v>
      </c>
      <c r="B1053" t="str">
        <f>"01670"</f>
        <v>01670</v>
      </c>
      <c r="C1053" t="str">
        <f>"1300"</f>
        <v>1300</v>
      </c>
      <c r="D1053" t="str">
        <f>"19293"</f>
        <v>19293</v>
      </c>
      <c r="E1053" t="s">
        <v>672</v>
      </c>
      <c r="F1053" t="s">
        <v>145</v>
      </c>
      <c r="G1053" t="str">
        <f>"GR0019293"</f>
        <v>GR0019293</v>
      </c>
      <c r="H1053" t="str">
        <f>" 10"</f>
        <v xml:space="preserve"> 10</v>
      </c>
      <c r="I1053">
        <v>0.01</v>
      </c>
      <c r="J1053">
        <v>500</v>
      </c>
      <c r="K1053" t="s">
        <v>139</v>
      </c>
      <c r="L1053" t="s">
        <v>140</v>
      </c>
      <c r="M1053" t="s">
        <v>141</v>
      </c>
      <c r="O1053" t="s">
        <v>673</v>
      </c>
      <c r="P1053" t="s">
        <v>24</v>
      </c>
      <c r="Q1053" t="s">
        <v>24</v>
      </c>
      <c r="R1053" t="s">
        <v>139</v>
      </c>
    </row>
    <row r="1054" spans="1:18" x14ac:dyDescent="0.25">
      <c r="A1054" t="str">
        <f>"19293"</f>
        <v>19293</v>
      </c>
      <c r="B1054" t="str">
        <f>"01670"</f>
        <v>01670</v>
      </c>
      <c r="C1054" t="str">
        <f>"1300"</f>
        <v>1300</v>
      </c>
      <c r="D1054" t="str">
        <f>"19293"</f>
        <v>19293</v>
      </c>
      <c r="E1054" t="s">
        <v>672</v>
      </c>
      <c r="F1054" t="s">
        <v>145</v>
      </c>
      <c r="G1054" t="str">
        <f>"GR0019293"</f>
        <v>GR0019293</v>
      </c>
      <c r="H1054" t="str">
        <f>" 20"</f>
        <v xml:space="preserve"> 20</v>
      </c>
      <c r="I1054">
        <v>500.01</v>
      </c>
      <c r="J1054">
        <v>9999999.9900000002</v>
      </c>
      <c r="K1054" t="s">
        <v>140</v>
      </c>
      <c r="L1054" t="s">
        <v>142</v>
      </c>
      <c r="O1054" t="s">
        <v>673</v>
      </c>
      <c r="P1054" t="s">
        <v>24</v>
      </c>
      <c r="Q1054" t="s">
        <v>24</v>
      </c>
      <c r="R1054" t="s">
        <v>139</v>
      </c>
    </row>
    <row r="1055" spans="1:18" x14ac:dyDescent="0.25">
      <c r="A1055" t="str">
        <f>"19326"</f>
        <v>19326</v>
      </c>
      <c r="B1055" t="str">
        <f>"01705"</f>
        <v>01705</v>
      </c>
      <c r="C1055" t="str">
        <f>"1300"</f>
        <v>1300</v>
      </c>
      <c r="D1055" t="str">
        <f>"19326"</f>
        <v>19326</v>
      </c>
      <c r="E1055" t="s">
        <v>677</v>
      </c>
      <c r="F1055" t="s">
        <v>153</v>
      </c>
      <c r="G1055" t="str">
        <f>"GR0019326"</f>
        <v>GR0019326</v>
      </c>
      <c r="H1055" t="str">
        <f>" 10"</f>
        <v xml:space="preserve"> 10</v>
      </c>
      <c r="I1055">
        <v>0.01</v>
      </c>
      <c r="J1055">
        <v>500</v>
      </c>
      <c r="K1055" t="s">
        <v>139</v>
      </c>
      <c r="L1055" t="s">
        <v>154</v>
      </c>
      <c r="M1055" t="s">
        <v>141</v>
      </c>
      <c r="O1055" t="s">
        <v>154</v>
      </c>
      <c r="P1055" t="s">
        <v>24</v>
      </c>
      <c r="Q1055" t="s">
        <v>24</v>
      </c>
      <c r="R1055" t="s">
        <v>139</v>
      </c>
    </row>
    <row r="1056" spans="1:18" x14ac:dyDescent="0.25">
      <c r="A1056" t="str">
        <f>"19326"</f>
        <v>19326</v>
      </c>
      <c r="B1056" t="str">
        <f>"01705"</f>
        <v>01705</v>
      </c>
      <c r="C1056" t="str">
        <f>"1300"</f>
        <v>1300</v>
      </c>
      <c r="D1056" t="str">
        <f>"19326"</f>
        <v>19326</v>
      </c>
      <c r="E1056" t="s">
        <v>677</v>
      </c>
      <c r="F1056" t="s">
        <v>153</v>
      </c>
      <c r="G1056" t="str">
        <f>"GR0019326"</f>
        <v>GR0019326</v>
      </c>
      <c r="H1056" t="str">
        <f>" 20"</f>
        <v xml:space="preserve"> 20</v>
      </c>
      <c r="I1056">
        <v>500.01</v>
      </c>
      <c r="J1056">
        <v>9999999.9900000002</v>
      </c>
      <c r="K1056" t="s">
        <v>154</v>
      </c>
      <c r="L1056" t="s">
        <v>140</v>
      </c>
      <c r="M1056" t="s">
        <v>148</v>
      </c>
      <c r="O1056" t="s">
        <v>154</v>
      </c>
      <c r="P1056" t="s">
        <v>24</v>
      </c>
      <c r="Q1056" t="s">
        <v>24</v>
      </c>
      <c r="R1056" t="s">
        <v>139</v>
      </c>
    </row>
    <row r="1057" spans="1:18" x14ac:dyDescent="0.25">
      <c r="A1057" t="str">
        <f>"19327"</f>
        <v>19327</v>
      </c>
      <c r="B1057" t="str">
        <f>"01670"</f>
        <v>01670</v>
      </c>
      <c r="C1057" t="str">
        <f>"1300"</f>
        <v>1300</v>
      </c>
      <c r="D1057" t="str">
        <f>"19327"</f>
        <v>19327</v>
      </c>
      <c r="E1057" t="s">
        <v>678</v>
      </c>
      <c r="F1057" t="s">
        <v>145</v>
      </c>
      <c r="G1057" t="str">
        <f>"GR0019327"</f>
        <v>GR0019327</v>
      </c>
      <c r="H1057" t="str">
        <f>" 10"</f>
        <v xml:space="preserve"> 10</v>
      </c>
      <c r="I1057">
        <v>0.01</v>
      </c>
      <c r="J1057">
        <v>500</v>
      </c>
      <c r="K1057" t="s">
        <v>139</v>
      </c>
      <c r="L1057" t="s">
        <v>140</v>
      </c>
      <c r="M1057" t="s">
        <v>141</v>
      </c>
      <c r="P1057" t="s">
        <v>24</v>
      </c>
      <c r="Q1057" t="s">
        <v>24</v>
      </c>
      <c r="R1057" t="s">
        <v>139</v>
      </c>
    </row>
    <row r="1058" spans="1:18" x14ac:dyDescent="0.25">
      <c r="A1058" t="str">
        <f>"19327"</f>
        <v>19327</v>
      </c>
      <c r="B1058" t="str">
        <f>"01670"</f>
        <v>01670</v>
      </c>
      <c r="C1058" t="str">
        <f>"1300"</f>
        <v>1300</v>
      </c>
      <c r="D1058" t="str">
        <f>"19327"</f>
        <v>19327</v>
      </c>
      <c r="E1058" t="s">
        <v>678</v>
      </c>
      <c r="F1058" t="s">
        <v>145</v>
      </c>
      <c r="G1058" t="str">
        <f>"GR0019327"</f>
        <v>GR0019327</v>
      </c>
      <c r="H1058" t="str">
        <f>" 20"</f>
        <v xml:space="preserve"> 20</v>
      </c>
      <c r="I1058">
        <v>500.01</v>
      </c>
      <c r="J1058">
        <v>9999999.9900000002</v>
      </c>
      <c r="K1058" t="s">
        <v>142</v>
      </c>
      <c r="L1058" t="s">
        <v>140</v>
      </c>
      <c r="M1058" t="s">
        <v>148</v>
      </c>
      <c r="P1058" t="s">
        <v>24</v>
      </c>
      <c r="Q1058" t="s">
        <v>24</v>
      </c>
      <c r="R1058" t="s">
        <v>139</v>
      </c>
    </row>
    <row r="1059" spans="1:18" x14ac:dyDescent="0.25">
      <c r="A1059" t="str">
        <f>"19331"</f>
        <v>19331</v>
      </c>
      <c r="B1059" t="str">
        <f>"01770"</f>
        <v>01770</v>
      </c>
      <c r="C1059" t="str">
        <f>"1200"</f>
        <v>1200</v>
      </c>
      <c r="D1059" t="str">
        <f>"19331"</f>
        <v>19331</v>
      </c>
      <c r="E1059" t="s">
        <v>679</v>
      </c>
      <c r="F1059" t="s">
        <v>169</v>
      </c>
      <c r="G1059" t="str">
        <f>"GR0019331"</f>
        <v>GR0019331</v>
      </c>
      <c r="H1059" t="str">
        <f>" 10"</f>
        <v xml:space="preserve"> 10</v>
      </c>
      <c r="I1059">
        <v>0.01</v>
      </c>
      <c r="J1059">
        <v>500</v>
      </c>
      <c r="K1059" t="s">
        <v>139</v>
      </c>
      <c r="L1059" t="s">
        <v>140</v>
      </c>
      <c r="M1059" t="s">
        <v>141</v>
      </c>
      <c r="O1059" t="s">
        <v>680</v>
      </c>
      <c r="P1059" t="s">
        <v>24</v>
      </c>
      <c r="Q1059" t="s">
        <v>24</v>
      </c>
      <c r="R1059" t="s">
        <v>139</v>
      </c>
    </row>
    <row r="1060" spans="1:18" x14ac:dyDescent="0.25">
      <c r="A1060" t="str">
        <f>"19331"</f>
        <v>19331</v>
      </c>
      <c r="B1060" t="str">
        <f>"01770"</f>
        <v>01770</v>
      </c>
      <c r="C1060" t="str">
        <f>"1200"</f>
        <v>1200</v>
      </c>
      <c r="D1060" t="str">
        <f>"19331"</f>
        <v>19331</v>
      </c>
      <c r="E1060" t="s">
        <v>679</v>
      </c>
      <c r="F1060" t="s">
        <v>169</v>
      </c>
      <c r="G1060" t="str">
        <f>"GR0019331"</f>
        <v>GR0019331</v>
      </c>
      <c r="H1060" t="str">
        <f>" 20"</f>
        <v xml:space="preserve"> 20</v>
      </c>
      <c r="I1060">
        <v>500.01</v>
      </c>
      <c r="J1060">
        <v>9999999.9900000002</v>
      </c>
      <c r="K1060" t="s">
        <v>170</v>
      </c>
      <c r="L1060" t="s">
        <v>140</v>
      </c>
      <c r="M1060" t="s">
        <v>148</v>
      </c>
      <c r="O1060" t="s">
        <v>680</v>
      </c>
      <c r="P1060" t="s">
        <v>24</v>
      </c>
      <c r="Q1060" t="s">
        <v>24</v>
      </c>
      <c r="R1060" t="s">
        <v>139</v>
      </c>
    </row>
    <row r="1061" spans="1:18" x14ac:dyDescent="0.25">
      <c r="A1061" t="str">
        <f>"19345"</f>
        <v>19345</v>
      </c>
      <c r="B1061" t="str">
        <f>"01775"</f>
        <v>01775</v>
      </c>
      <c r="C1061" t="str">
        <f>"1200"</f>
        <v>1200</v>
      </c>
      <c r="D1061" t="str">
        <f>"19345"</f>
        <v>19345</v>
      </c>
      <c r="E1061" t="s">
        <v>685</v>
      </c>
      <c r="F1061" t="s">
        <v>171</v>
      </c>
      <c r="G1061" t="str">
        <f>"GR0019345"</f>
        <v>GR0019345</v>
      </c>
      <c r="H1061" t="str">
        <f>" 10"</f>
        <v xml:space="preserve"> 10</v>
      </c>
      <c r="I1061">
        <v>0.01</v>
      </c>
      <c r="J1061">
        <v>500</v>
      </c>
      <c r="K1061" t="s">
        <v>139</v>
      </c>
      <c r="L1061" t="s">
        <v>140</v>
      </c>
      <c r="M1061" t="s">
        <v>141</v>
      </c>
      <c r="O1061" t="s">
        <v>686</v>
      </c>
      <c r="P1061" t="s">
        <v>24</v>
      </c>
      <c r="Q1061" t="s">
        <v>24</v>
      </c>
      <c r="R1061" t="s">
        <v>139</v>
      </c>
    </row>
    <row r="1062" spans="1:18" x14ac:dyDescent="0.25">
      <c r="A1062" t="str">
        <f>"19345"</f>
        <v>19345</v>
      </c>
      <c r="B1062" t="str">
        <f>"01775"</f>
        <v>01775</v>
      </c>
      <c r="C1062" t="str">
        <f>"1200"</f>
        <v>1200</v>
      </c>
      <c r="D1062" t="str">
        <f>"19345"</f>
        <v>19345</v>
      </c>
      <c r="E1062" t="s">
        <v>685</v>
      </c>
      <c r="F1062" t="s">
        <v>171</v>
      </c>
      <c r="G1062" t="str">
        <f>"GR0019345"</f>
        <v>GR0019345</v>
      </c>
      <c r="H1062" t="str">
        <f>" 20"</f>
        <v xml:space="preserve"> 20</v>
      </c>
      <c r="I1062">
        <v>500.01</v>
      </c>
      <c r="J1062">
        <v>9999999.9900000002</v>
      </c>
      <c r="K1062" t="s">
        <v>152</v>
      </c>
      <c r="L1062" t="s">
        <v>140</v>
      </c>
      <c r="O1062" t="s">
        <v>686</v>
      </c>
      <c r="P1062" t="s">
        <v>24</v>
      </c>
      <c r="Q1062" t="s">
        <v>24</v>
      </c>
      <c r="R1062" t="s">
        <v>139</v>
      </c>
    </row>
    <row r="1063" spans="1:18" x14ac:dyDescent="0.25">
      <c r="A1063" t="str">
        <f>"19362"</f>
        <v>19362</v>
      </c>
      <c r="B1063" t="str">
        <f>"01710"</f>
        <v>01710</v>
      </c>
      <c r="C1063" t="str">
        <f>"1300"</f>
        <v>1300</v>
      </c>
      <c r="D1063" t="str">
        <f>"19362"</f>
        <v>19362</v>
      </c>
      <c r="E1063" t="s">
        <v>707</v>
      </c>
      <c r="F1063" t="s">
        <v>155</v>
      </c>
      <c r="G1063" t="str">
        <f>"GR0019362"</f>
        <v>GR0019362</v>
      </c>
      <c r="H1063" t="str">
        <f>" 00"</f>
        <v xml:space="preserve"> 00</v>
      </c>
      <c r="I1063">
        <v>0.01</v>
      </c>
      <c r="J1063">
        <v>9999999.9900000002</v>
      </c>
      <c r="K1063" t="s">
        <v>156</v>
      </c>
      <c r="L1063" t="s">
        <v>140</v>
      </c>
      <c r="M1063" t="s">
        <v>148</v>
      </c>
      <c r="N1063" t="s">
        <v>708</v>
      </c>
      <c r="O1063" t="s">
        <v>156</v>
      </c>
      <c r="P1063" t="s">
        <v>24</v>
      </c>
      <c r="Q1063" t="s">
        <v>24</v>
      </c>
      <c r="R1063" t="s">
        <v>139</v>
      </c>
    </row>
    <row r="1064" spans="1:18" x14ac:dyDescent="0.25">
      <c r="A1064" t="str">
        <f>"19369"</f>
        <v>19369</v>
      </c>
      <c r="B1064" t="str">
        <f>"01710"</f>
        <v>01710</v>
      </c>
      <c r="C1064" t="str">
        <f>"1200"</f>
        <v>1200</v>
      </c>
      <c r="D1064" t="str">
        <f>"19369"</f>
        <v>19369</v>
      </c>
      <c r="E1064" t="s">
        <v>721</v>
      </c>
      <c r="F1064" t="s">
        <v>155</v>
      </c>
      <c r="G1064" t="str">
        <f>"GR0019369"</f>
        <v>GR0019369</v>
      </c>
      <c r="H1064" t="str">
        <f>" 00"</f>
        <v xml:space="preserve"> 00</v>
      </c>
      <c r="I1064">
        <v>0.01</v>
      </c>
      <c r="J1064">
        <v>9999999.9900000002</v>
      </c>
      <c r="K1064" t="s">
        <v>156</v>
      </c>
      <c r="L1064" t="s">
        <v>140</v>
      </c>
      <c r="M1064" t="s">
        <v>148</v>
      </c>
      <c r="O1064" t="s">
        <v>722</v>
      </c>
      <c r="P1064" t="s">
        <v>24</v>
      </c>
      <c r="Q1064" t="s">
        <v>24</v>
      </c>
      <c r="R1064" t="s">
        <v>139</v>
      </c>
    </row>
    <row r="1065" spans="1:18" x14ac:dyDescent="0.25">
      <c r="A1065" t="str">
        <f>"21601"</f>
        <v>21601</v>
      </c>
      <c r="B1065" t="str">
        <f>"01695"</f>
        <v>01695</v>
      </c>
      <c r="C1065" t="str">
        <f>"1600"</f>
        <v>1600</v>
      </c>
      <c r="D1065" t="str">
        <f>"21601"</f>
        <v>21601</v>
      </c>
      <c r="E1065" t="s">
        <v>762</v>
      </c>
      <c r="F1065" t="s">
        <v>149</v>
      </c>
      <c r="G1065" t="str">
        <f>"GR0021601"</f>
        <v>GR0021601</v>
      </c>
      <c r="H1065" t="str">
        <f>" 10"</f>
        <v xml:space="preserve"> 10</v>
      </c>
      <c r="I1065">
        <v>0.01</v>
      </c>
      <c r="J1065">
        <v>500</v>
      </c>
      <c r="K1065" t="s">
        <v>139</v>
      </c>
      <c r="L1065" t="s">
        <v>140</v>
      </c>
      <c r="M1065" t="s">
        <v>150</v>
      </c>
      <c r="N1065" t="s">
        <v>141</v>
      </c>
      <c r="O1065" t="s">
        <v>763</v>
      </c>
      <c r="P1065" t="s">
        <v>24</v>
      </c>
      <c r="Q1065" t="s">
        <v>24</v>
      </c>
      <c r="R1065" t="s">
        <v>139</v>
      </c>
    </row>
    <row r="1066" spans="1:18" x14ac:dyDescent="0.25">
      <c r="A1066" t="str">
        <f>"21601"</f>
        <v>21601</v>
      </c>
      <c r="B1066" t="str">
        <f>"01695"</f>
        <v>01695</v>
      </c>
      <c r="C1066" t="str">
        <f>"1600"</f>
        <v>1600</v>
      </c>
      <c r="D1066" t="str">
        <f>"21601"</f>
        <v>21601</v>
      </c>
      <c r="E1066" t="s">
        <v>762</v>
      </c>
      <c r="F1066" t="s">
        <v>149</v>
      </c>
      <c r="G1066" t="str">
        <f>"GR0021601"</f>
        <v>GR0021601</v>
      </c>
      <c r="H1066" t="str">
        <f>" 20"</f>
        <v xml:space="preserve"> 20</v>
      </c>
      <c r="I1066">
        <v>500.01</v>
      </c>
      <c r="J1066">
        <v>9999999.9900000002</v>
      </c>
      <c r="K1066" t="s">
        <v>140</v>
      </c>
      <c r="L1066" t="s">
        <v>150</v>
      </c>
      <c r="O1066" t="s">
        <v>763</v>
      </c>
      <c r="P1066" t="s">
        <v>24</v>
      </c>
      <c r="Q1066" t="s">
        <v>24</v>
      </c>
      <c r="R1066" t="s">
        <v>139</v>
      </c>
    </row>
    <row r="1067" spans="1:18" x14ac:dyDescent="0.25">
      <c r="A1067" t="str">
        <f>"21602"</f>
        <v>21602</v>
      </c>
      <c r="B1067" t="str">
        <f>"01695"</f>
        <v>01695</v>
      </c>
      <c r="C1067" t="str">
        <f>"1600"</f>
        <v>1600</v>
      </c>
      <c r="D1067" t="str">
        <f>"21602"</f>
        <v>21602</v>
      </c>
      <c r="E1067" t="s">
        <v>764</v>
      </c>
      <c r="F1067" t="s">
        <v>149</v>
      </c>
      <c r="G1067" t="str">
        <f>"GR0021601"</f>
        <v>GR0021601</v>
      </c>
      <c r="H1067" t="str">
        <f>" 10"</f>
        <v xml:space="preserve"> 10</v>
      </c>
      <c r="I1067">
        <v>0.01</v>
      </c>
      <c r="J1067">
        <v>500</v>
      </c>
      <c r="K1067" t="s">
        <v>139</v>
      </c>
      <c r="L1067" t="s">
        <v>140</v>
      </c>
      <c r="M1067" t="s">
        <v>141</v>
      </c>
      <c r="O1067" t="s">
        <v>763</v>
      </c>
      <c r="P1067" t="s">
        <v>24</v>
      </c>
      <c r="Q1067" t="s">
        <v>24</v>
      </c>
      <c r="R1067" t="s">
        <v>139</v>
      </c>
    </row>
    <row r="1068" spans="1:18" x14ac:dyDescent="0.25">
      <c r="A1068" t="str">
        <f>"21602"</f>
        <v>21602</v>
      </c>
      <c r="B1068" t="str">
        <f>"01695"</f>
        <v>01695</v>
      </c>
      <c r="C1068" t="str">
        <f>"1600"</f>
        <v>1600</v>
      </c>
      <c r="D1068" t="str">
        <f>"21602"</f>
        <v>21602</v>
      </c>
      <c r="E1068" t="s">
        <v>764</v>
      </c>
      <c r="F1068" t="s">
        <v>149</v>
      </c>
      <c r="G1068" t="str">
        <f>"GR0021601"</f>
        <v>GR0021601</v>
      </c>
      <c r="H1068" t="str">
        <f>" 20"</f>
        <v xml:space="preserve"> 20</v>
      </c>
      <c r="I1068">
        <v>500.01</v>
      </c>
      <c r="J1068">
        <v>9999999.9900000002</v>
      </c>
      <c r="K1068" t="s">
        <v>140</v>
      </c>
      <c r="L1068" t="s">
        <v>150</v>
      </c>
      <c r="O1068" t="s">
        <v>763</v>
      </c>
      <c r="P1068" t="s">
        <v>24</v>
      </c>
      <c r="Q1068" t="s">
        <v>24</v>
      </c>
      <c r="R1068" t="s">
        <v>139</v>
      </c>
    </row>
    <row r="1069" spans="1:18" x14ac:dyDescent="0.25">
      <c r="A1069" t="str">
        <f>"21603"</f>
        <v>21603</v>
      </c>
      <c r="B1069" t="str">
        <f>"01695"</f>
        <v>01695</v>
      </c>
      <c r="C1069" t="str">
        <f>"1600"</f>
        <v>1600</v>
      </c>
      <c r="D1069" t="str">
        <f>"21603"</f>
        <v>21603</v>
      </c>
      <c r="E1069" t="s">
        <v>765</v>
      </c>
      <c r="F1069" t="s">
        <v>149</v>
      </c>
      <c r="G1069" t="str">
        <f>"GR0021601"</f>
        <v>GR0021601</v>
      </c>
      <c r="H1069" t="str">
        <f>" 10"</f>
        <v xml:space="preserve"> 10</v>
      </c>
      <c r="I1069">
        <v>0.01</v>
      </c>
      <c r="J1069">
        <v>500</v>
      </c>
      <c r="K1069" t="s">
        <v>139</v>
      </c>
      <c r="L1069" t="s">
        <v>140</v>
      </c>
      <c r="M1069" t="s">
        <v>141</v>
      </c>
      <c r="O1069" t="s">
        <v>763</v>
      </c>
      <c r="P1069" t="s">
        <v>24</v>
      </c>
      <c r="Q1069" t="s">
        <v>24</v>
      </c>
      <c r="R1069" t="s">
        <v>139</v>
      </c>
    </row>
    <row r="1070" spans="1:18" x14ac:dyDescent="0.25">
      <c r="A1070" t="str">
        <f>"21603"</f>
        <v>21603</v>
      </c>
      <c r="B1070" t="str">
        <f>"01695"</f>
        <v>01695</v>
      </c>
      <c r="C1070" t="str">
        <f>"1600"</f>
        <v>1600</v>
      </c>
      <c r="D1070" t="str">
        <f>"21603"</f>
        <v>21603</v>
      </c>
      <c r="E1070" t="s">
        <v>765</v>
      </c>
      <c r="F1070" t="s">
        <v>149</v>
      </c>
      <c r="G1070" t="str">
        <f>"GR0021601"</f>
        <v>GR0021601</v>
      </c>
      <c r="H1070" t="str">
        <f>" 20"</f>
        <v xml:space="preserve"> 20</v>
      </c>
      <c r="I1070">
        <v>500.01</v>
      </c>
      <c r="J1070">
        <v>9999999.9900000002</v>
      </c>
      <c r="K1070" t="s">
        <v>140</v>
      </c>
      <c r="L1070" t="s">
        <v>150</v>
      </c>
      <c r="O1070" t="s">
        <v>763</v>
      </c>
      <c r="P1070" t="s">
        <v>24</v>
      </c>
      <c r="Q1070" t="s">
        <v>24</v>
      </c>
      <c r="R1070" t="s">
        <v>139</v>
      </c>
    </row>
    <row r="1071" spans="1:18" x14ac:dyDescent="0.25">
      <c r="A1071" t="str">
        <f>"21606"</f>
        <v>21606</v>
      </c>
      <c r="B1071" t="str">
        <f>"01695"</f>
        <v>01695</v>
      </c>
      <c r="C1071" t="str">
        <f>"1600"</f>
        <v>1600</v>
      </c>
      <c r="D1071" t="str">
        <f>"21606"</f>
        <v>21606</v>
      </c>
      <c r="E1071" t="s">
        <v>766</v>
      </c>
      <c r="F1071" t="s">
        <v>149</v>
      </c>
      <c r="G1071" t="str">
        <f>"GR0021601"</f>
        <v>GR0021601</v>
      </c>
      <c r="H1071" t="str">
        <f>" 10"</f>
        <v xml:space="preserve"> 10</v>
      </c>
      <c r="I1071">
        <v>0.01</v>
      </c>
      <c r="J1071">
        <v>500</v>
      </c>
      <c r="K1071" t="s">
        <v>139</v>
      </c>
      <c r="L1071" t="s">
        <v>140</v>
      </c>
      <c r="M1071" t="s">
        <v>150</v>
      </c>
      <c r="N1071" t="s">
        <v>141</v>
      </c>
      <c r="O1071" t="s">
        <v>763</v>
      </c>
      <c r="P1071" t="s">
        <v>24</v>
      </c>
      <c r="Q1071" t="s">
        <v>24</v>
      </c>
      <c r="R1071" t="s">
        <v>139</v>
      </c>
    </row>
    <row r="1072" spans="1:18" x14ac:dyDescent="0.25">
      <c r="A1072" t="str">
        <f>"21606"</f>
        <v>21606</v>
      </c>
      <c r="B1072" t="str">
        <f>"01695"</f>
        <v>01695</v>
      </c>
      <c r="C1072" t="str">
        <f>"1600"</f>
        <v>1600</v>
      </c>
      <c r="D1072" t="str">
        <f>"21606"</f>
        <v>21606</v>
      </c>
      <c r="E1072" t="s">
        <v>766</v>
      </c>
      <c r="F1072" t="s">
        <v>149</v>
      </c>
      <c r="G1072" t="str">
        <f>"GR0021601"</f>
        <v>GR0021601</v>
      </c>
      <c r="H1072" t="str">
        <f>" 20"</f>
        <v xml:space="preserve"> 20</v>
      </c>
      <c r="I1072">
        <v>500.01</v>
      </c>
      <c r="J1072">
        <v>9999999.9900000002</v>
      </c>
      <c r="K1072" t="s">
        <v>140</v>
      </c>
      <c r="L1072" t="s">
        <v>150</v>
      </c>
      <c r="O1072" t="s">
        <v>763</v>
      </c>
      <c r="P1072" t="s">
        <v>24</v>
      </c>
      <c r="Q1072" t="s">
        <v>24</v>
      </c>
      <c r="R1072" t="s">
        <v>139</v>
      </c>
    </row>
    <row r="1073" spans="1:18" x14ac:dyDescent="0.25">
      <c r="A1073" t="str">
        <f>"21607"</f>
        <v>21607</v>
      </c>
      <c r="B1073" t="str">
        <f>"01695"</f>
        <v>01695</v>
      </c>
      <c r="C1073" t="str">
        <f>"1600"</f>
        <v>1600</v>
      </c>
      <c r="D1073" t="str">
        <f>"21607"</f>
        <v>21607</v>
      </c>
      <c r="E1073" t="s">
        <v>767</v>
      </c>
      <c r="F1073" t="s">
        <v>149</v>
      </c>
      <c r="G1073" t="str">
        <f>"GR0021601"</f>
        <v>GR0021601</v>
      </c>
      <c r="H1073" t="str">
        <f>" 10"</f>
        <v xml:space="preserve"> 10</v>
      </c>
      <c r="I1073">
        <v>0.01</v>
      </c>
      <c r="J1073">
        <v>500</v>
      </c>
      <c r="K1073" t="s">
        <v>139</v>
      </c>
      <c r="L1073" t="s">
        <v>140</v>
      </c>
      <c r="M1073" t="s">
        <v>141</v>
      </c>
      <c r="O1073" t="s">
        <v>763</v>
      </c>
      <c r="P1073" t="s">
        <v>24</v>
      </c>
      <c r="Q1073" t="s">
        <v>24</v>
      </c>
      <c r="R1073" t="s">
        <v>139</v>
      </c>
    </row>
    <row r="1074" spans="1:18" x14ac:dyDescent="0.25">
      <c r="A1074" t="str">
        <f>"21607"</f>
        <v>21607</v>
      </c>
      <c r="B1074" t="str">
        <f>"01695"</f>
        <v>01695</v>
      </c>
      <c r="C1074" t="str">
        <f>"1600"</f>
        <v>1600</v>
      </c>
      <c r="D1074" t="str">
        <f>"21607"</f>
        <v>21607</v>
      </c>
      <c r="E1074" t="s">
        <v>767</v>
      </c>
      <c r="F1074" t="s">
        <v>149</v>
      </c>
      <c r="G1074" t="str">
        <f>"GR0021601"</f>
        <v>GR0021601</v>
      </c>
      <c r="H1074" t="str">
        <f>" 20"</f>
        <v xml:space="preserve"> 20</v>
      </c>
      <c r="I1074">
        <v>500.01</v>
      </c>
      <c r="J1074">
        <v>9999999.9900000002</v>
      </c>
      <c r="K1074" t="s">
        <v>140</v>
      </c>
      <c r="L1074" t="s">
        <v>150</v>
      </c>
      <c r="O1074" t="s">
        <v>763</v>
      </c>
      <c r="P1074" t="s">
        <v>24</v>
      </c>
      <c r="Q1074" t="s">
        <v>24</v>
      </c>
      <c r="R1074" t="s">
        <v>139</v>
      </c>
    </row>
    <row r="1075" spans="1:18" x14ac:dyDescent="0.25">
      <c r="A1075" t="str">
        <f>"21608"</f>
        <v>21608</v>
      </c>
      <c r="B1075" t="str">
        <f>"01695"</f>
        <v>01695</v>
      </c>
      <c r="C1075" t="str">
        <f>"1600"</f>
        <v>1600</v>
      </c>
      <c r="D1075" t="str">
        <f>"21608"</f>
        <v>21608</v>
      </c>
      <c r="E1075" t="s">
        <v>768</v>
      </c>
      <c r="F1075" t="s">
        <v>149</v>
      </c>
      <c r="G1075" t="str">
        <f>"GR0021601"</f>
        <v>GR0021601</v>
      </c>
      <c r="H1075" t="str">
        <f>" 10"</f>
        <v xml:space="preserve"> 10</v>
      </c>
      <c r="I1075">
        <v>0.01</v>
      </c>
      <c r="J1075">
        <v>500</v>
      </c>
      <c r="K1075" t="s">
        <v>139</v>
      </c>
      <c r="L1075" t="s">
        <v>140</v>
      </c>
      <c r="M1075" t="s">
        <v>141</v>
      </c>
      <c r="O1075" t="s">
        <v>763</v>
      </c>
      <c r="P1075" t="s">
        <v>24</v>
      </c>
      <c r="Q1075" t="s">
        <v>24</v>
      </c>
      <c r="R1075" t="s">
        <v>139</v>
      </c>
    </row>
    <row r="1076" spans="1:18" x14ac:dyDescent="0.25">
      <c r="A1076" t="str">
        <f>"21608"</f>
        <v>21608</v>
      </c>
      <c r="B1076" t="str">
        <f>"01695"</f>
        <v>01695</v>
      </c>
      <c r="C1076" t="str">
        <f>"1600"</f>
        <v>1600</v>
      </c>
      <c r="D1076" t="str">
        <f>"21608"</f>
        <v>21608</v>
      </c>
      <c r="E1076" t="s">
        <v>768</v>
      </c>
      <c r="F1076" t="s">
        <v>149</v>
      </c>
      <c r="G1076" t="str">
        <f>"GR0021601"</f>
        <v>GR0021601</v>
      </c>
      <c r="H1076" t="str">
        <f>" 20"</f>
        <v xml:space="preserve"> 20</v>
      </c>
      <c r="I1076">
        <v>500.01</v>
      </c>
      <c r="J1076">
        <v>9999999.9900000002</v>
      </c>
      <c r="K1076" t="s">
        <v>140</v>
      </c>
      <c r="L1076" t="s">
        <v>150</v>
      </c>
      <c r="O1076" t="s">
        <v>763</v>
      </c>
      <c r="P1076" t="s">
        <v>24</v>
      </c>
      <c r="Q1076" t="s">
        <v>24</v>
      </c>
      <c r="R1076" t="s">
        <v>139</v>
      </c>
    </row>
    <row r="1077" spans="1:18" x14ac:dyDescent="0.25">
      <c r="A1077" t="str">
        <f>"21611"</f>
        <v>21611</v>
      </c>
      <c r="B1077" t="str">
        <f>"01670"</f>
        <v>01670</v>
      </c>
      <c r="C1077" t="str">
        <f>"1600"</f>
        <v>1600</v>
      </c>
      <c r="D1077" t="str">
        <f>"21611"</f>
        <v>21611</v>
      </c>
      <c r="E1077" t="s">
        <v>769</v>
      </c>
      <c r="F1077" t="s">
        <v>145</v>
      </c>
      <c r="G1077" t="str">
        <f>"GR0021611"</f>
        <v>GR0021611</v>
      </c>
      <c r="H1077" t="str">
        <f>" 10"</f>
        <v xml:space="preserve"> 10</v>
      </c>
      <c r="I1077">
        <v>0.01</v>
      </c>
      <c r="J1077">
        <v>500</v>
      </c>
      <c r="K1077" t="s">
        <v>139</v>
      </c>
      <c r="L1077" t="s">
        <v>140</v>
      </c>
      <c r="M1077" t="s">
        <v>586</v>
      </c>
      <c r="N1077" t="s">
        <v>770</v>
      </c>
      <c r="O1077" t="s">
        <v>770</v>
      </c>
      <c r="P1077" t="s">
        <v>24</v>
      </c>
      <c r="Q1077" t="s">
        <v>24</v>
      </c>
      <c r="R1077" t="s">
        <v>139</v>
      </c>
    </row>
    <row r="1078" spans="1:18" x14ac:dyDescent="0.25">
      <c r="A1078" t="str">
        <f>"21611"</f>
        <v>21611</v>
      </c>
      <c r="B1078" t="str">
        <f>"01670"</f>
        <v>01670</v>
      </c>
      <c r="C1078" t="str">
        <f>"1600"</f>
        <v>1600</v>
      </c>
      <c r="D1078" t="str">
        <f>"21611"</f>
        <v>21611</v>
      </c>
      <c r="E1078" t="s">
        <v>769</v>
      </c>
      <c r="F1078" t="s">
        <v>145</v>
      </c>
      <c r="G1078" t="str">
        <f>"GR0021611"</f>
        <v>GR0021611</v>
      </c>
      <c r="H1078" t="str">
        <f>" 20"</f>
        <v xml:space="preserve"> 20</v>
      </c>
      <c r="I1078">
        <v>500.01</v>
      </c>
      <c r="J1078">
        <v>9999999.9900000002</v>
      </c>
      <c r="K1078" t="s">
        <v>140</v>
      </c>
      <c r="L1078" t="s">
        <v>770</v>
      </c>
      <c r="M1078" t="s">
        <v>586</v>
      </c>
      <c r="O1078" t="s">
        <v>770</v>
      </c>
      <c r="P1078" t="s">
        <v>24</v>
      </c>
      <c r="Q1078" t="s">
        <v>24</v>
      </c>
      <c r="R1078" t="s">
        <v>139</v>
      </c>
    </row>
    <row r="1079" spans="1:18" x14ac:dyDescent="0.25">
      <c r="A1079" t="str">
        <f>"21612"</f>
        <v>21612</v>
      </c>
      <c r="B1079" t="str">
        <f>"01670"</f>
        <v>01670</v>
      </c>
      <c r="C1079" t="str">
        <f>"1600"</f>
        <v>1600</v>
      </c>
      <c r="D1079" t="str">
        <f>"21612"</f>
        <v>21612</v>
      </c>
      <c r="E1079" t="s">
        <v>771</v>
      </c>
      <c r="F1079" t="s">
        <v>145</v>
      </c>
      <c r="G1079" t="str">
        <f>"GR0021611"</f>
        <v>GR0021611</v>
      </c>
      <c r="H1079" t="str">
        <f>" 10"</f>
        <v xml:space="preserve"> 10</v>
      </c>
      <c r="I1079">
        <v>0.01</v>
      </c>
      <c r="J1079">
        <v>500</v>
      </c>
      <c r="K1079" t="s">
        <v>139</v>
      </c>
      <c r="L1079" t="s">
        <v>140</v>
      </c>
      <c r="M1079" t="s">
        <v>586</v>
      </c>
      <c r="N1079" t="s">
        <v>141</v>
      </c>
      <c r="O1079" t="s">
        <v>770</v>
      </c>
      <c r="P1079" t="s">
        <v>24</v>
      </c>
      <c r="Q1079" t="s">
        <v>24</v>
      </c>
      <c r="R1079" t="s">
        <v>139</v>
      </c>
    </row>
    <row r="1080" spans="1:18" x14ac:dyDescent="0.25">
      <c r="A1080" t="str">
        <f>"21612"</f>
        <v>21612</v>
      </c>
      <c r="B1080" t="str">
        <f>"01670"</f>
        <v>01670</v>
      </c>
      <c r="C1080" t="str">
        <f>"1600"</f>
        <v>1600</v>
      </c>
      <c r="D1080" t="str">
        <f>"21612"</f>
        <v>21612</v>
      </c>
      <c r="E1080" t="s">
        <v>771</v>
      </c>
      <c r="F1080" t="s">
        <v>145</v>
      </c>
      <c r="G1080" t="str">
        <f>"GR0021611"</f>
        <v>GR0021611</v>
      </c>
      <c r="H1080" t="str">
        <f>" 20"</f>
        <v xml:space="preserve"> 20</v>
      </c>
      <c r="I1080">
        <v>500.01</v>
      </c>
      <c r="J1080">
        <v>9999999.9900000002</v>
      </c>
      <c r="K1080" t="s">
        <v>140</v>
      </c>
      <c r="L1080" t="s">
        <v>770</v>
      </c>
      <c r="M1080" t="s">
        <v>586</v>
      </c>
      <c r="O1080" t="s">
        <v>770</v>
      </c>
      <c r="P1080" t="s">
        <v>24</v>
      </c>
      <c r="Q1080" t="s">
        <v>24</v>
      </c>
      <c r="R1080" t="s">
        <v>139</v>
      </c>
    </row>
    <row r="1081" spans="1:18" x14ac:dyDescent="0.25">
      <c r="A1081" t="str">
        <f>"21613"</f>
        <v>21613</v>
      </c>
      <c r="B1081" t="str">
        <f>"01670"</f>
        <v>01670</v>
      </c>
      <c r="C1081" t="str">
        <f>"1600"</f>
        <v>1600</v>
      </c>
      <c r="D1081" t="str">
        <f>"21613"</f>
        <v>21613</v>
      </c>
      <c r="E1081" t="s">
        <v>772</v>
      </c>
      <c r="F1081" t="s">
        <v>145</v>
      </c>
      <c r="G1081" t="str">
        <f>"GR0021611"</f>
        <v>GR0021611</v>
      </c>
      <c r="H1081" t="str">
        <f>" 10"</f>
        <v xml:space="preserve"> 10</v>
      </c>
      <c r="I1081">
        <v>0.01</v>
      </c>
      <c r="J1081">
        <v>500</v>
      </c>
      <c r="K1081" t="s">
        <v>139</v>
      </c>
      <c r="L1081" t="s">
        <v>140</v>
      </c>
      <c r="M1081" t="s">
        <v>141</v>
      </c>
      <c r="O1081" t="s">
        <v>770</v>
      </c>
      <c r="P1081" t="s">
        <v>24</v>
      </c>
      <c r="Q1081" t="s">
        <v>24</v>
      </c>
      <c r="R1081" t="s">
        <v>139</v>
      </c>
    </row>
    <row r="1082" spans="1:18" x14ac:dyDescent="0.25">
      <c r="A1082" t="str">
        <f>"21613"</f>
        <v>21613</v>
      </c>
      <c r="B1082" t="str">
        <f>"01670"</f>
        <v>01670</v>
      </c>
      <c r="C1082" t="str">
        <f>"1600"</f>
        <v>1600</v>
      </c>
      <c r="D1082" t="str">
        <f>"21613"</f>
        <v>21613</v>
      </c>
      <c r="E1082" t="s">
        <v>772</v>
      </c>
      <c r="F1082" t="s">
        <v>145</v>
      </c>
      <c r="G1082" t="str">
        <f>"GR0021611"</f>
        <v>GR0021611</v>
      </c>
      <c r="H1082" t="str">
        <f>" 20"</f>
        <v xml:space="preserve"> 20</v>
      </c>
      <c r="I1082">
        <v>500.01</v>
      </c>
      <c r="J1082">
        <v>9999999.9900000002</v>
      </c>
      <c r="K1082" t="s">
        <v>140</v>
      </c>
      <c r="L1082" t="s">
        <v>770</v>
      </c>
      <c r="M1082" t="s">
        <v>586</v>
      </c>
      <c r="O1082" t="s">
        <v>770</v>
      </c>
      <c r="P1082" t="s">
        <v>24</v>
      </c>
      <c r="Q1082" t="s">
        <v>24</v>
      </c>
      <c r="R1082" t="s">
        <v>139</v>
      </c>
    </row>
    <row r="1083" spans="1:18" x14ac:dyDescent="0.25">
      <c r="A1083" t="str">
        <f>"21614"</f>
        <v>21614</v>
      </c>
      <c r="B1083" t="str">
        <f>"01670"</f>
        <v>01670</v>
      </c>
      <c r="C1083" t="str">
        <f>"1600"</f>
        <v>1600</v>
      </c>
      <c r="D1083" t="str">
        <f>"21614"</f>
        <v>21614</v>
      </c>
      <c r="E1083" t="s">
        <v>773</v>
      </c>
      <c r="F1083" t="s">
        <v>145</v>
      </c>
      <c r="G1083" t="str">
        <f>"GR0021611"</f>
        <v>GR0021611</v>
      </c>
      <c r="H1083" t="str">
        <f>" 10"</f>
        <v xml:space="preserve"> 10</v>
      </c>
      <c r="I1083">
        <v>0.01</v>
      </c>
      <c r="J1083">
        <v>500</v>
      </c>
      <c r="K1083" t="s">
        <v>139</v>
      </c>
      <c r="L1083" t="s">
        <v>140</v>
      </c>
      <c r="M1083" t="s">
        <v>141</v>
      </c>
      <c r="O1083" t="s">
        <v>770</v>
      </c>
      <c r="P1083" t="s">
        <v>24</v>
      </c>
      <c r="Q1083" t="s">
        <v>24</v>
      </c>
      <c r="R1083" t="s">
        <v>139</v>
      </c>
    </row>
    <row r="1084" spans="1:18" x14ac:dyDescent="0.25">
      <c r="A1084" t="str">
        <f>"21614"</f>
        <v>21614</v>
      </c>
      <c r="B1084" t="str">
        <f>"01670"</f>
        <v>01670</v>
      </c>
      <c r="C1084" t="str">
        <f>"1600"</f>
        <v>1600</v>
      </c>
      <c r="D1084" t="str">
        <f>"21614"</f>
        <v>21614</v>
      </c>
      <c r="E1084" t="s">
        <v>773</v>
      </c>
      <c r="F1084" t="s">
        <v>145</v>
      </c>
      <c r="G1084" t="str">
        <f>"GR0021611"</f>
        <v>GR0021611</v>
      </c>
      <c r="H1084" t="str">
        <f>" 20"</f>
        <v xml:space="preserve"> 20</v>
      </c>
      <c r="I1084">
        <v>500.01</v>
      </c>
      <c r="J1084">
        <v>9999999.9900000002</v>
      </c>
      <c r="K1084" t="s">
        <v>140</v>
      </c>
      <c r="L1084" t="s">
        <v>770</v>
      </c>
      <c r="M1084" t="s">
        <v>586</v>
      </c>
      <c r="O1084" t="s">
        <v>770</v>
      </c>
      <c r="P1084" t="s">
        <v>24</v>
      </c>
      <c r="Q1084" t="s">
        <v>24</v>
      </c>
      <c r="R1084" t="s">
        <v>139</v>
      </c>
    </row>
    <row r="1085" spans="1:18" x14ac:dyDescent="0.25">
      <c r="A1085" t="str">
        <f>"21615"</f>
        <v>21615</v>
      </c>
      <c r="B1085" t="str">
        <f>"01670"</f>
        <v>01670</v>
      </c>
      <c r="C1085" t="str">
        <f>"1600"</f>
        <v>1600</v>
      </c>
      <c r="D1085" t="str">
        <f>"21615"</f>
        <v>21615</v>
      </c>
      <c r="E1085" t="s">
        <v>774</v>
      </c>
      <c r="F1085" t="s">
        <v>145</v>
      </c>
      <c r="G1085" t="str">
        <f>"GR0021611"</f>
        <v>GR0021611</v>
      </c>
      <c r="H1085" t="str">
        <f>" 10"</f>
        <v xml:space="preserve"> 10</v>
      </c>
      <c r="I1085">
        <v>0.01</v>
      </c>
      <c r="J1085">
        <v>500</v>
      </c>
      <c r="K1085" t="s">
        <v>139</v>
      </c>
      <c r="L1085" t="s">
        <v>140</v>
      </c>
      <c r="M1085" t="s">
        <v>141</v>
      </c>
      <c r="O1085" t="s">
        <v>770</v>
      </c>
      <c r="P1085" t="s">
        <v>24</v>
      </c>
      <c r="Q1085" t="s">
        <v>24</v>
      </c>
      <c r="R1085" t="s">
        <v>139</v>
      </c>
    </row>
    <row r="1086" spans="1:18" x14ac:dyDescent="0.25">
      <c r="A1086" t="str">
        <f>"21615"</f>
        <v>21615</v>
      </c>
      <c r="B1086" t="str">
        <f>"01670"</f>
        <v>01670</v>
      </c>
      <c r="C1086" t="str">
        <f>"1600"</f>
        <v>1600</v>
      </c>
      <c r="D1086" t="str">
        <f>"21615"</f>
        <v>21615</v>
      </c>
      <c r="E1086" t="s">
        <v>774</v>
      </c>
      <c r="F1086" t="s">
        <v>145</v>
      </c>
      <c r="G1086" t="str">
        <f>"GR0021611"</f>
        <v>GR0021611</v>
      </c>
      <c r="H1086" t="str">
        <f>" 20"</f>
        <v xml:space="preserve"> 20</v>
      </c>
      <c r="I1086">
        <v>500.01</v>
      </c>
      <c r="J1086">
        <v>9999999.9900000002</v>
      </c>
      <c r="K1086" t="s">
        <v>140</v>
      </c>
      <c r="L1086" t="s">
        <v>770</v>
      </c>
      <c r="M1086" t="s">
        <v>586</v>
      </c>
      <c r="O1086" t="s">
        <v>770</v>
      </c>
      <c r="P1086" t="s">
        <v>24</v>
      </c>
      <c r="Q1086" t="s">
        <v>24</v>
      </c>
      <c r="R1086" t="s">
        <v>139</v>
      </c>
    </row>
    <row r="1087" spans="1:18" x14ac:dyDescent="0.25">
      <c r="A1087" t="str">
        <f>"22271"</f>
        <v>22271</v>
      </c>
      <c r="B1087" t="str">
        <f>"01660"</f>
        <v>01660</v>
      </c>
      <c r="C1087" t="str">
        <f>"1600"</f>
        <v>1600</v>
      </c>
      <c r="D1087" t="str">
        <f>"22271"</f>
        <v>22271</v>
      </c>
      <c r="E1087" t="s">
        <v>775</v>
      </c>
      <c r="F1087" t="s">
        <v>138</v>
      </c>
      <c r="G1087" t="str">
        <f>"GR0022271"</f>
        <v>GR0022271</v>
      </c>
      <c r="H1087" t="str">
        <f>" 10"</f>
        <v xml:space="preserve"> 10</v>
      </c>
      <c r="I1087">
        <v>0.01</v>
      </c>
      <c r="J1087">
        <v>500</v>
      </c>
      <c r="K1087" t="s">
        <v>139</v>
      </c>
      <c r="L1087" t="s">
        <v>140</v>
      </c>
      <c r="M1087" t="s">
        <v>141</v>
      </c>
      <c r="O1087" t="s">
        <v>586</v>
      </c>
      <c r="P1087" t="s">
        <v>24</v>
      </c>
      <c r="Q1087" t="s">
        <v>24</v>
      </c>
      <c r="R1087" t="s">
        <v>139</v>
      </c>
    </row>
    <row r="1088" spans="1:18" x14ac:dyDescent="0.25">
      <c r="A1088" t="str">
        <f>"22271"</f>
        <v>22271</v>
      </c>
      <c r="B1088" t="str">
        <f>"01660"</f>
        <v>01660</v>
      </c>
      <c r="C1088" t="str">
        <f>"1600"</f>
        <v>1600</v>
      </c>
      <c r="D1088" t="str">
        <f>"22271"</f>
        <v>22271</v>
      </c>
      <c r="E1088" t="s">
        <v>775</v>
      </c>
      <c r="F1088" t="s">
        <v>138</v>
      </c>
      <c r="G1088" t="str">
        <f>"GR0022271"</f>
        <v>GR0022271</v>
      </c>
      <c r="H1088" t="str">
        <f>" 20"</f>
        <v xml:space="preserve"> 20</v>
      </c>
      <c r="I1088">
        <v>500.01</v>
      </c>
      <c r="J1088">
        <v>9999999.9900000002</v>
      </c>
      <c r="K1088" t="s">
        <v>140</v>
      </c>
      <c r="L1088" t="s">
        <v>586</v>
      </c>
      <c r="O1088" t="s">
        <v>586</v>
      </c>
      <c r="P1088" t="s">
        <v>24</v>
      </c>
      <c r="Q1088" t="s">
        <v>24</v>
      </c>
      <c r="R1088" t="s">
        <v>139</v>
      </c>
    </row>
    <row r="1089" spans="1:18" x14ac:dyDescent="0.25">
      <c r="A1089" t="str">
        <f>"22278"</f>
        <v>22278</v>
      </c>
      <c r="B1089" t="str">
        <f>"01660"</f>
        <v>01660</v>
      </c>
      <c r="C1089" t="str">
        <f>"1700"</f>
        <v>1700</v>
      </c>
      <c r="D1089" t="str">
        <f>"22278"</f>
        <v>22278</v>
      </c>
      <c r="E1089" t="s">
        <v>776</v>
      </c>
      <c r="F1089" t="s">
        <v>138</v>
      </c>
      <c r="G1089" t="str">
        <f>"GR0022268"</f>
        <v>GR0022268</v>
      </c>
      <c r="H1089" t="str">
        <f>" 10"</f>
        <v xml:space="preserve"> 10</v>
      </c>
      <c r="I1089">
        <v>0.01</v>
      </c>
      <c r="J1089">
        <v>500</v>
      </c>
      <c r="K1089" t="s">
        <v>139</v>
      </c>
      <c r="L1089" t="s">
        <v>140</v>
      </c>
      <c r="M1089" t="s">
        <v>141</v>
      </c>
      <c r="O1089" t="s">
        <v>140</v>
      </c>
      <c r="P1089" t="s">
        <v>24</v>
      </c>
      <c r="Q1089" t="s">
        <v>24</v>
      </c>
      <c r="R1089" t="s">
        <v>139</v>
      </c>
    </row>
    <row r="1090" spans="1:18" x14ac:dyDescent="0.25">
      <c r="A1090" t="str">
        <f>"22278"</f>
        <v>22278</v>
      </c>
      <c r="B1090" t="str">
        <f>"01660"</f>
        <v>01660</v>
      </c>
      <c r="C1090" t="str">
        <f>"1700"</f>
        <v>1700</v>
      </c>
      <c r="D1090" t="str">
        <f>"22278"</f>
        <v>22278</v>
      </c>
      <c r="E1090" t="s">
        <v>776</v>
      </c>
      <c r="F1090" t="s">
        <v>138</v>
      </c>
      <c r="G1090" t="str">
        <f>"GR0022268"</f>
        <v>GR0022268</v>
      </c>
      <c r="H1090" t="str">
        <f>" 20"</f>
        <v xml:space="preserve"> 20</v>
      </c>
      <c r="I1090">
        <v>500.01</v>
      </c>
      <c r="J1090">
        <v>9999999.9900000002</v>
      </c>
      <c r="K1090" t="s">
        <v>140</v>
      </c>
      <c r="L1090" t="s">
        <v>142</v>
      </c>
      <c r="O1090" t="s">
        <v>140</v>
      </c>
      <c r="P1090" t="s">
        <v>24</v>
      </c>
      <c r="Q1090" t="s">
        <v>24</v>
      </c>
      <c r="R1090" t="s">
        <v>139</v>
      </c>
    </row>
    <row r="1091" spans="1:18" x14ac:dyDescent="0.25">
      <c r="A1091" t="str">
        <f>"22279"</f>
        <v>22279</v>
      </c>
      <c r="B1091" t="str">
        <f>"01660"</f>
        <v>01660</v>
      </c>
      <c r="C1091" t="str">
        <f>"1800"</f>
        <v>1800</v>
      </c>
      <c r="D1091" t="str">
        <f>"22279"</f>
        <v>22279</v>
      </c>
      <c r="E1091" t="s">
        <v>777</v>
      </c>
      <c r="F1091" t="s">
        <v>138</v>
      </c>
      <c r="G1091" t="str">
        <f>"GR0022268"</f>
        <v>GR0022268</v>
      </c>
      <c r="H1091" t="str">
        <f>" 10"</f>
        <v xml:space="preserve"> 10</v>
      </c>
      <c r="I1091">
        <v>0.01</v>
      </c>
      <c r="J1091">
        <v>500</v>
      </c>
      <c r="K1091" t="s">
        <v>139</v>
      </c>
      <c r="L1091" t="s">
        <v>140</v>
      </c>
      <c r="M1091" t="s">
        <v>141</v>
      </c>
      <c r="O1091" t="s">
        <v>140</v>
      </c>
      <c r="P1091" t="s">
        <v>24</v>
      </c>
      <c r="Q1091" t="s">
        <v>24</v>
      </c>
      <c r="R1091" t="s">
        <v>139</v>
      </c>
    </row>
    <row r="1092" spans="1:18" x14ac:dyDescent="0.25">
      <c r="A1092" t="str">
        <f>"22279"</f>
        <v>22279</v>
      </c>
      <c r="B1092" t="str">
        <f>"01660"</f>
        <v>01660</v>
      </c>
      <c r="C1092" t="str">
        <f>"1800"</f>
        <v>1800</v>
      </c>
      <c r="D1092" t="str">
        <f>"22279"</f>
        <v>22279</v>
      </c>
      <c r="E1092" t="s">
        <v>777</v>
      </c>
      <c r="F1092" t="s">
        <v>138</v>
      </c>
      <c r="G1092" t="str">
        <f>"GR0022268"</f>
        <v>GR0022268</v>
      </c>
      <c r="H1092" t="str">
        <f>" 20"</f>
        <v xml:space="preserve"> 20</v>
      </c>
      <c r="I1092">
        <v>500.01</v>
      </c>
      <c r="J1092">
        <v>9999999.9900000002</v>
      </c>
      <c r="K1092" t="s">
        <v>140</v>
      </c>
      <c r="L1092" t="s">
        <v>142</v>
      </c>
      <c r="O1092" t="s">
        <v>140</v>
      </c>
      <c r="P1092" t="s">
        <v>24</v>
      </c>
      <c r="Q1092" t="s">
        <v>24</v>
      </c>
      <c r="R1092" t="s">
        <v>139</v>
      </c>
    </row>
    <row r="1093" spans="1:18" x14ac:dyDescent="0.25">
      <c r="A1093" t="str">
        <f>"22280"</f>
        <v>22280</v>
      </c>
      <c r="B1093" t="str">
        <f>"01660"</f>
        <v>01660</v>
      </c>
      <c r="C1093" t="str">
        <f>"1600"</f>
        <v>1600</v>
      </c>
      <c r="D1093" t="str">
        <f>"22280"</f>
        <v>22280</v>
      </c>
      <c r="E1093" t="s">
        <v>778</v>
      </c>
      <c r="F1093" t="s">
        <v>138</v>
      </c>
      <c r="G1093" t="str">
        <f>"GR0022280"</f>
        <v>GR0022280</v>
      </c>
      <c r="H1093" t="str">
        <f>" 10"</f>
        <v xml:space="preserve"> 10</v>
      </c>
      <c r="I1093">
        <v>0.01</v>
      </c>
      <c r="J1093">
        <v>500</v>
      </c>
      <c r="K1093" t="s">
        <v>139</v>
      </c>
      <c r="L1093" t="s">
        <v>140</v>
      </c>
      <c r="M1093" t="s">
        <v>586</v>
      </c>
      <c r="N1093" t="s">
        <v>141</v>
      </c>
      <c r="O1093" t="s">
        <v>586</v>
      </c>
      <c r="P1093" t="s">
        <v>24</v>
      </c>
      <c r="Q1093" t="s">
        <v>24</v>
      </c>
      <c r="R1093" t="s">
        <v>139</v>
      </c>
    </row>
    <row r="1094" spans="1:18" x14ac:dyDescent="0.25">
      <c r="A1094" t="str">
        <f>"22280"</f>
        <v>22280</v>
      </c>
      <c r="B1094" t="str">
        <f>"01660"</f>
        <v>01660</v>
      </c>
      <c r="C1094" t="str">
        <f>"1600"</f>
        <v>1600</v>
      </c>
      <c r="D1094" t="str">
        <f>"22280"</f>
        <v>22280</v>
      </c>
      <c r="E1094" t="s">
        <v>778</v>
      </c>
      <c r="F1094" t="s">
        <v>138</v>
      </c>
      <c r="G1094" t="str">
        <f>"GR0022280"</f>
        <v>GR0022280</v>
      </c>
      <c r="H1094" t="str">
        <f>" 20"</f>
        <v xml:space="preserve"> 20</v>
      </c>
      <c r="I1094">
        <v>500.01</v>
      </c>
      <c r="J1094">
        <v>9999999.9900000002</v>
      </c>
      <c r="K1094" t="s">
        <v>140</v>
      </c>
      <c r="L1094" t="s">
        <v>586</v>
      </c>
      <c r="O1094" t="s">
        <v>586</v>
      </c>
      <c r="P1094" t="s">
        <v>24</v>
      </c>
      <c r="Q1094" t="s">
        <v>24</v>
      </c>
      <c r="R1094" t="s">
        <v>139</v>
      </c>
    </row>
    <row r="1095" spans="1:18" x14ac:dyDescent="0.25">
      <c r="A1095" t="str">
        <f>"22281"</f>
        <v>22281</v>
      </c>
      <c r="B1095" t="str">
        <f>"01660"</f>
        <v>01660</v>
      </c>
      <c r="C1095" t="str">
        <f>"1600"</f>
        <v>1600</v>
      </c>
      <c r="D1095" t="str">
        <f>"22281"</f>
        <v>22281</v>
      </c>
      <c r="E1095" t="s">
        <v>779</v>
      </c>
      <c r="F1095" t="s">
        <v>138</v>
      </c>
      <c r="G1095" t="str">
        <f>"GR0022274"</f>
        <v>GR0022274</v>
      </c>
      <c r="H1095" t="str">
        <f>" 10"</f>
        <v xml:space="preserve"> 10</v>
      </c>
      <c r="I1095">
        <v>0.01</v>
      </c>
      <c r="J1095">
        <v>500</v>
      </c>
      <c r="K1095" t="s">
        <v>139</v>
      </c>
      <c r="L1095" t="s">
        <v>140</v>
      </c>
      <c r="M1095" t="s">
        <v>586</v>
      </c>
      <c r="N1095" t="s">
        <v>141</v>
      </c>
      <c r="O1095" t="s">
        <v>586</v>
      </c>
      <c r="P1095" t="s">
        <v>24</v>
      </c>
      <c r="Q1095" t="s">
        <v>24</v>
      </c>
      <c r="R1095" t="s">
        <v>139</v>
      </c>
    </row>
    <row r="1096" spans="1:18" x14ac:dyDescent="0.25">
      <c r="A1096" t="str">
        <f>"22281"</f>
        <v>22281</v>
      </c>
      <c r="B1096" t="str">
        <f>"01660"</f>
        <v>01660</v>
      </c>
      <c r="C1096" t="str">
        <f>"1600"</f>
        <v>1600</v>
      </c>
      <c r="D1096" t="str">
        <f>"22281"</f>
        <v>22281</v>
      </c>
      <c r="E1096" t="s">
        <v>779</v>
      </c>
      <c r="F1096" t="s">
        <v>138</v>
      </c>
      <c r="G1096" t="str">
        <f>"GR0022274"</f>
        <v>GR0022274</v>
      </c>
      <c r="H1096" t="str">
        <f>" 20"</f>
        <v xml:space="preserve"> 20</v>
      </c>
      <c r="I1096">
        <v>500.01</v>
      </c>
      <c r="J1096">
        <v>9999999.9900000002</v>
      </c>
      <c r="K1096" t="s">
        <v>140</v>
      </c>
      <c r="L1096" t="s">
        <v>586</v>
      </c>
      <c r="O1096" t="s">
        <v>586</v>
      </c>
      <c r="P1096" t="s">
        <v>24</v>
      </c>
      <c r="Q1096" t="s">
        <v>24</v>
      </c>
      <c r="R1096" t="s">
        <v>139</v>
      </c>
    </row>
    <row r="1097" spans="1:18" x14ac:dyDescent="0.25">
      <c r="A1097" t="str">
        <f>"22282"</f>
        <v>22282</v>
      </c>
      <c r="B1097" t="str">
        <f>"01660"</f>
        <v>01660</v>
      </c>
      <c r="C1097" t="str">
        <f>"1600"</f>
        <v>1600</v>
      </c>
      <c r="D1097" t="str">
        <f>"22282"</f>
        <v>22282</v>
      </c>
      <c r="E1097" t="s">
        <v>780</v>
      </c>
      <c r="F1097" t="s">
        <v>138</v>
      </c>
      <c r="G1097" t="str">
        <f>"GR0022274"</f>
        <v>GR0022274</v>
      </c>
      <c r="H1097" t="str">
        <f>" 10"</f>
        <v xml:space="preserve"> 10</v>
      </c>
      <c r="I1097">
        <v>0.01</v>
      </c>
      <c r="J1097">
        <v>500</v>
      </c>
      <c r="K1097" t="s">
        <v>139</v>
      </c>
      <c r="L1097" t="s">
        <v>140</v>
      </c>
      <c r="M1097" t="s">
        <v>586</v>
      </c>
      <c r="N1097" t="s">
        <v>141</v>
      </c>
      <c r="O1097" t="s">
        <v>586</v>
      </c>
      <c r="P1097" t="s">
        <v>24</v>
      </c>
      <c r="Q1097" t="s">
        <v>24</v>
      </c>
      <c r="R1097" t="s">
        <v>139</v>
      </c>
    </row>
    <row r="1098" spans="1:18" x14ac:dyDescent="0.25">
      <c r="A1098" t="str">
        <f>"22282"</f>
        <v>22282</v>
      </c>
      <c r="B1098" t="str">
        <f>"01660"</f>
        <v>01660</v>
      </c>
      <c r="C1098" t="str">
        <f>"1600"</f>
        <v>1600</v>
      </c>
      <c r="D1098" t="str">
        <f>"22282"</f>
        <v>22282</v>
      </c>
      <c r="E1098" t="s">
        <v>780</v>
      </c>
      <c r="F1098" t="s">
        <v>138</v>
      </c>
      <c r="G1098" t="str">
        <f>"GR0022274"</f>
        <v>GR0022274</v>
      </c>
      <c r="H1098" t="str">
        <f>" 20"</f>
        <v xml:space="preserve"> 20</v>
      </c>
      <c r="I1098">
        <v>500.01</v>
      </c>
      <c r="J1098">
        <v>9999999.9900000002</v>
      </c>
      <c r="K1098" t="s">
        <v>140</v>
      </c>
      <c r="L1098" t="s">
        <v>586</v>
      </c>
      <c r="O1098" t="s">
        <v>586</v>
      </c>
      <c r="P1098" t="s">
        <v>24</v>
      </c>
      <c r="Q1098" t="s">
        <v>24</v>
      </c>
      <c r="R1098" t="s">
        <v>139</v>
      </c>
    </row>
    <row r="1099" spans="1:18" x14ac:dyDescent="0.25">
      <c r="A1099" t="str">
        <f>"22650"</f>
        <v>22650</v>
      </c>
      <c r="B1099" t="str">
        <f>"01660"</f>
        <v>01660</v>
      </c>
      <c r="C1099" t="str">
        <f>"1100"</f>
        <v>1100</v>
      </c>
      <c r="D1099" t="str">
        <f>"22650"</f>
        <v>22650</v>
      </c>
      <c r="E1099" t="s">
        <v>781</v>
      </c>
      <c r="F1099" t="s">
        <v>138</v>
      </c>
      <c r="G1099" t="str">
        <f>"GR0022650"</f>
        <v>GR0022650</v>
      </c>
      <c r="H1099" t="str">
        <f>" 10"</f>
        <v xml:space="preserve"> 10</v>
      </c>
      <c r="I1099">
        <v>0.01</v>
      </c>
      <c r="J1099">
        <v>500</v>
      </c>
      <c r="K1099" t="s">
        <v>139</v>
      </c>
      <c r="L1099" t="s">
        <v>140</v>
      </c>
      <c r="M1099" t="s">
        <v>141</v>
      </c>
      <c r="O1099" t="s">
        <v>140</v>
      </c>
      <c r="P1099" t="s">
        <v>24</v>
      </c>
      <c r="Q1099" t="s">
        <v>24</v>
      </c>
      <c r="R1099" t="s">
        <v>139</v>
      </c>
    </row>
    <row r="1100" spans="1:18" x14ac:dyDescent="0.25">
      <c r="A1100" t="str">
        <f>"22650"</f>
        <v>22650</v>
      </c>
      <c r="B1100" t="str">
        <f>"01660"</f>
        <v>01660</v>
      </c>
      <c r="C1100" t="str">
        <f>"1100"</f>
        <v>1100</v>
      </c>
      <c r="D1100" t="str">
        <f>"22650"</f>
        <v>22650</v>
      </c>
      <c r="E1100" t="s">
        <v>781</v>
      </c>
      <c r="F1100" t="s">
        <v>138</v>
      </c>
      <c r="G1100" t="str">
        <f>"GR0022650"</f>
        <v>GR0022650</v>
      </c>
      <c r="H1100" t="str">
        <f>" 20"</f>
        <v xml:space="preserve"> 20</v>
      </c>
      <c r="I1100">
        <v>500.01</v>
      </c>
      <c r="J1100">
        <v>9999999.9900000002</v>
      </c>
      <c r="K1100" t="s">
        <v>140</v>
      </c>
      <c r="L1100" t="s">
        <v>142</v>
      </c>
      <c r="O1100" t="s">
        <v>140</v>
      </c>
      <c r="P1100" t="s">
        <v>24</v>
      </c>
      <c r="Q1100" t="s">
        <v>24</v>
      </c>
      <c r="R1100" t="s">
        <v>139</v>
      </c>
    </row>
    <row r="1101" spans="1:18" x14ac:dyDescent="0.25">
      <c r="A1101" t="str">
        <f>"22655"</f>
        <v>22655</v>
      </c>
      <c r="B1101" t="str">
        <f>"01660"</f>
        <v>01660</v>
      </c>
      <c r="C1101" t="str">
        <f>"1600"</f>
        <v>1600</v>
      </c>
      <c r="D1101" t="str">
        <f>"22655"</f>
        <v>22655</v>
      </c>
      <c r="E1101" t="s">
        <v>782</v>
      </c>
      <c r="F1101" t="s">
        <v>138</v>
      </c>
      <c r="G1101" t="str">
        <f>"GR0022655"</f>
        <v>GR0022655</v>
      </c>
      <c r="H1101" t="str">
        <f>" 10"</f>
        <v xml:space="preserve"> 10</v>
      </c>
      <c r="I1101">
        <v>0.01</v>
      </c>
      <c r="J1101">
        <v>500</v>
      </c>
      <c r="K1101" t="s">
        <v>139</v>
      </c>
      <c r="L1101" t="s">
        <v>140</v>
      </c>
      <c r="M1101" t="s">
        <v>141</v>
      </c>
      <c r="O1101" t="s">
        <v>586</v>
      </c>
      <c r="P1101" t="s">
        <v>24</v>
      </c>
      <c r="Q1101" t="s">
        <v>24</v>
      </c>
      <c r="R1101" t="s">
        <v>139</v>
      </c>
    </row>
    <row r="1102" spans="1:18" x14ac:dyDescent="0.25">
      <c r="A1102" t="str">
        <f>"22655"</f>
        <v>22655</v>
      </c>
      <c r="B1102" t="str">
        <f>"01660"</f>
        <v>01660</v>
      </c>
      <c r="C1102" t="str">
        <f>"1600"</f>
        <v>1600</v>
      </c>
      <c r="D1102" t="str">
        <f>"22655"</f>
        <v>22655</v>
      </c>
      <c r="E1102" t="s">
        <v>782</v>
      </c>
      <c r="F1102" t="s">
        <v>138</v>
      </c>
      <c r="G1102" t="str">
        <f>"GR0022655"</f>
        <v>GR0022655</v>
      </c>
      <c r="H1102" t="str">
        <f>" 20"</f>
        <v xml:space="preserve"> 20</v>
      </c>
      <c r="I1102">
        <v>500.01</v>
      </c>
      <c r="J1102">
        <v>9999999.9900000002</v>
      </c>
      <c r="K1102" t="s">
        <v>140</v>
      </c>
      <c r="L1102" t="s">
        <v>586</v>
      </c>
      <c r="O1102" t="s">
        <v>586</v>
      </c>
      <c r="P1102" t="s">
        <v>24</v>
      </c>
      <c r="Q1102" t="s">
        <v>24</v>
      </c>
      <c r="R1102" t="s">
        <v>139</v>
      </c>
    </row>
    <row r="1103" spans="1:18" x14ac:dyDescent="0.25">
      <c r="A1103" t="str">
        <f>"22662"</f>
        <v>22662</v>
      </c>
      <c r="B1103" t="str">
        <f>"01100"</f>
        <v>01100</v>
      </c>
      <c r="C1103" t="str">
        <f>"1930"</f>
        <v>1930</v>
      </c>
      <c r="D1103" t="str">
        <f>""</f>
        <v/>
      </c>
      <c r="E1103" t="s">
        <v>783</v>
      </c>
      <c r="F1103" t="s">
        <v>644</v>
      </c>
      <c r="G1103" t="str">
        <f>"GR0022662"</f>
        <v>GR0022662</v>
      </c>
      <c r="H1103" t="str">
        <f>" 00"</f>
        <v xml:space="preserve"> 00</v>
      </c>
      <c r="I1103">
        <v>0.01</v>
      </c>
      <c r="J1103">
        <v>9999999.9900000002</v>
      </c>
      <c r="K1103" t="s">
        <v>42</v>
      </c>
      <c r="L1103" t="s">
        <v>645</v>
      </c>
      <c r="M1103" t="s">
        <v>40</v>
      </c>
      <c r="O1103" t="s">
        <v>50</v>
      </c>
      <c r="P1103" t="s">
        <v>24</v>
      </c>
      <c r="Q1103" t="s">
        <v>24</v>
      </c>
      <c r="R1103" t="s">
        <v>646</v>
      </c>
    </row>
    <row r="1104" spans="1:18" x14ac:dyDescent="0.25">
      <c r="A1104" t="str">
        <f>"24540"</f>
        <v>24540</v>
      </c>
      <c r="B1104" t="str">
        <f>"01660"</f>
        <v>01660</v>
      </c>
      <c r="C1104" t="str">
        <f>"1600"</f>
        <v>1600</v>
      </c>
      <c r="D1104" t="str">
        <f>"24540"</f>
        <v>24540</v>
      </c>
      <c r="E1104" t="s">
        <v>801</v>
      </c>
      <c r="F1104" t="s">
        <v>138</v>
      </c>
      <c r="G1104" t="str">
        <f>"GR0024538"</f>
        <v>GR0024538</v>
      </c>
      <c r="H1104" t="str">
        <f>" 10"</f>
        <v xml:space="preserve"> 10</v>
      </c>
      <c r="I1104">
        <v>0.01</v>
      </c>
      <c r="J1104">
        <v>500</v>
      </c>
      <c r="K1104" t="s">
        <v>139</v>
      </c>
      <c r="L1104" t="s">
        <v>140</v>
      </c>
      <c r="M1104" t="s">
        <v>141</v>
      </c>
      <c r="O1104" t="s">
        <v>586</v>
      </c>
      <c r="P1104" t="s">
        <v>24</v>
      </c>
      <c r="Q1104" t="s">
        <v>24</v>
      </c>
      <c r="R1104" t="s">
        <v>139</v>
      </c>
    </row>
    <row r="1105" spans="1:18" x14ac:dyDescent="0.25">
      <c r="A1105" t="str">
        <f>"24540"</f>
        <v>24540</v>
      </c>
      <c r="B1105" t="str">
        <f>"01660"</f>
        <v>01660</v>
      </c>
      <c r="C1105" t="str">
        <f>"1600"</f>
        <v>1600</v>
      </c>
      <c r="D1105" t="str">
        <f>"24540"</f>
        <v>24540</v>
      </c>
      <c r="E1105" t="s">
        <v>801</v>
      </c>
      <c r="F1105" t="s">
        <v>138</v>
      </c>
      <c r="G1105" t="str">
        <f>"GR0024538"</f>
        <v>GR0024538</v>
      </c>
      <c r="H1105" t="str">
        <f>" 20"</f>
        <v xml:space="preserve"> 20</v>
      </c>
      <c r="I1105">
        <v>500.01</v>
      </c>
      <c r="J1105">
        <v>9999999.9900000002</v>
      </c>
      <c r="K1105" t="s">
        <v>140</v>
      </c>
      <c r="L1105" t="s">
        <v>586</v>
      </c>
      <c r="O1105" t="s">
        <v>586</v>
      </c>
      <c r="P1105" t="s">
        <v>24</v>
      </c>
      <c r="Q1105" t="s">
        <v>24</v>
      </c>
      <c r="R1105" t="s">
        <v>139</v>
      </c>
    </row>
    <row r="1106" spans="1:18" x14ac:dyDescent="0.25">
      <c r="A1106" t="str">
        <f>"24541"</f>
        <v>24541</v>
      </c>
      <c r="B1106" t="str">
        <f>"01660"</f>
        <v>01660</v>
      </c>
      <c r="C1106" t="str">
        <f>"1600"</f>
        <v>1600</v>
      </c>
      <c r="D1106" t="str">
        <f>"24541"</f>
        <v>24541</v>
      </c>
      <c r="E1106" t="s">
        <v>802</v>
      </c>
      <c r="F1106" t="s">
        <v>138</v>
      </c>
      <c r="G1106" t="str">
        <f>"GR0024538"</f>
        <v>GR0024538</v>
      </c>
      <c r="H1106" t="str">
        <f>" 10"</f>
        <v xml:space="preserve"> 10</v>
      </c>
      <c r="I1106">
        <v>0.01</v>
      </c>
      <c r="J1106">
        <v>500</v>
      </c>
      <c r="K1106" t="s">
        <v>139</v>
      </c>
      <c r="L1106" t="s">
        <v>140</v>
      </c>
      <c r="M1106" t="s">
        <v>141</v>
      </c>
      <c r="O1106" t="s">
        <v>586</v>
      </c>
      <c r="P1106" t="s">
        <v>24</v>
      </c>
      <c r="Q1106" t="s">
        <v>24</v>
      </c>
      <c r="R1106" t="s">
        <v>139</v>
      </c>
    </row>
    <row r="1107" spans="1:18" x14ac:dyDescent="0.25">
      <c r="A1107" t="str">
        <f>"24541"</f>
        <v>24541</v>
      </c>
      <c r="B1107" t="str">
        <f>"01660"</f>
        <v>01660</v>
      </c>
      <c r="C1107" t="str">
        <f>"1600"</f>
        <v>1600</v>
      </c>
      <c r="D1107" t="str">
        <f>"24541"</f>
        <v>24541</v>
      </c>
      <c r="E1107" t="s">
        <v>802</v>
      </c>
      <c r="F1107" t="s">
        <v>138</v>
      </c>
      <c r="G1107" t="str">
        <f>"GR0024538"</f>
        <v>GR0024538</v>
      </c>
      <c r="H1107" t="str">
        <f>" 20"</f>
        <v xml:space="preserve"> 20</v>
      </c>
      <c r="I1107">
        <v>500.01</v>
      </c>
      <c r="J1107">
        <v>9999999.9900000002</v>
      </c>
      <c r="K1107" t="s">
        <v>140</v>
      </c>
      <c r="L1107" t="s">
        <v>586</v>
      </c>
      <c r="O1107" t="s">
        <v>586</v>
      </c>
      <c r="P1107" t="s">
        <v>24</v>
      </c>
      <c r="Q1107" t="s">
        <v>24</v>
      </c>
      <c r="R1107" t="s">
        <v>139</v>
      </c>
    </row>
    <row r="1108" spans="1:18" x14ac:dyDescent="0.25">
      <c r="A1108" t="str">
        <f>"24542"</f>
        <v>24542</v>
      </c>
      <c r="B1108" t="str">
        <f>"01660"</f>
        <v>01660</v>
      </c>
      <c r="C1108" t="str">
        <f>"1600"</f>
        <v>1600</v>
      </c>
      <c r="D1108" t="str">
        <f>"24542"</f>
        <v>24542</v>
      </c>
      <c r="E1108" t="s">
        <v>803</v>
      </c>
      <c r="F1108" t="s">
        <v>138</v>
      </c>
      <c r="G1108" t="str">
        <f>"GR0024542"</f>
        <v>GR0024542</v>
      </c>
      <c r="H1108" t="str">
        <f>" 10"</f>
        <v xml:space="preserve"> 10</v>
      </c>
      <c r="I1108">
        <v>0.01</v>
      </c>
      <c r="J1108">
        <v>500</v>
      </c>
      <c r="K1108" t="s">
        <v>139</v>
      </c>
      <c r="L1108" t="s">
        <v>140</v>
      </c>
      <c r="M1108" t="s">
        <v>141</v>
      </c>
      <c r="O1108" t="s">
        <v>586</v>
      </c>
      <c r="P1108" t="s">
        <v>24</v>
      </c>
      <c r="Q1108" t="s">
        <v>24</v>
      </c>
      <c r="R1108" t="s">
        <v>139</v>
      </c>
    </row>
    <row r="1109" spans="1:18" x14ac:dyDescent="0.25">
      <c r="A1109" t="str">
        <f>"24542"</f>
        <v>24542</v>
      </c>
      <c r="B1109" t="str">
        <f>"01660"</f>
        <v>01660</v>
      </c>
      <c r="C1109" t="str">
        <f>"1600"</f>
        <v>1600</v>
      </c>
      <c r="D1109" t="str">
        <f>"24542"</f>
        <v>24542</v>
      </c>
      <c r="E1109" t="s">
        <v>803</v>
      </c>
      <c r="F1109" t="s">
        <v>138</v>
      </c>
      <c r="G1109" t="str">
        <f>"GR0024542"</f>
        <v>GR0024542</v>
      </c>
      <c r="H1109" t="str">
        <f>" 20"</f>
        <v xml:space="preserve"> 20</v>
      </c>
      <c r="I1109">
        <v>500.01</v>
      </c>
      <c r="J1109">
        <v>9999999.9900000002</v>
      </c>
      <c r="K1109" t="s">
        <v>140</v>
      </c>
      <c r="L1109" t="s">
        <v>586</v>
      </c>
      <c r="O1109" t="s">
        <v>586</v>
      </c>
      <c r="P1109" t="s">
        <v>24</v>
      </c>
      <c r="Q1109" t="s">
        <v>24</v>
      </c>
      <c r="R1109" t="s">
        <v>139</v>
      </c>
    </row>
    <row r="1110" spans="1:18" x14ac:dyDescent="0.25">
      <c r="A1110" t="str">
        <f>"24543"</f>
        <v>24543</v>
      </c>
      <c r="B1110" t="str">
        <f>"01660"</f>
        <v>01660</v>
      </c>
      <c r="C1110" t="str">
        <f>"1600"</f>
        <v>1600</v>
      </c>
      <c r="D1110" t="str">
        <f>"24543"</f>
        <v>24543</v>
      </c>
      <c r="E1110" t="s">
        <v>804</v>
      </c>
      <c r="F1110" t="s">
        <v>138</v>
      </c>
      <c r="G1110" t="str">
        <f>"GR0024542"</f>
        <v>GR0024542</v>
      </c>
      <c r="H1110" t="str">
        <f>" 10"</f>
        <v xml:space="preserve"> 10</v>
      </c>
      <c r="I1110">
        <v>0.01</v>
      </c>
      <c r="J1110">
        <v>500</v>
      </c>
      <c r="K1110" t="s">
        <v>139</v>
      </c>
      <c r="L1110" t="s">
        <v>140</v>
      </c>
      <c r="M1110" t="s">
        <v>141</v>
      </c>
      <c r="O1110" t="s">
        <v>586</v>
      </c>
      <c r="P1110" t="s">
        <v>24</v>
      </c>
      <c r="Q1110" t="s">
        <v>24</v>
      </c>
      <c r="R1110" t="s">
        <v>139</v>
      </c>
    </row>
    <row r="1111" spans="1:18" x14ac:dyDescent="0.25">
      <c r="A1111" t="str">
        <f>"24543"</f>
        <v>24543</v>
      </c>
      <c r="B1111" t="str">
        <f>"01660"</f>
        <v>01660</v>
      </c>
      <c r="C1111" t="str">
        <f>"1600"</f>
        <v>1600</v>
      </c>
      <c r="D1111" t="str">
        <f>"24543"</f>
        <v>24543</v>
      </c>
      <c r="E1111" t="s">
        <v>804</v>
      </c>
      <c r="F1111" t="s">
        <v>138</v>
      </c>
      <c r="G1111" t="str">
        <f>"GR0024542"</f>
        <v>GR0024542</v>
      </c>
      <c r="H1111" t="str">
        <f>" 20"</f>
        <v xml:space="preserve"> 20</v>
      </c>
      <c r="I1111">
        <v>500.01</v>
      </c>
      <c r="J1111">
        <v>9999999.9900000002</v>
      </c>
      <c r="K1111" t="s">
        <v>140</v>
      </c>
      <c r="L1111" t="s">
        <v>586</v>
      </c>
      <c r="O1111" t="s">
        <v>586</v>
      </c>
      <c r="P1111" t="s">
        <v>24</v>
      </c>
      <c r="Q1111" t="s">
        <v>24</v>
      </c>
      <c r="R1111" t="s">
        <v>139</v>
      </c>
    </row>
    <row r="1112" spans="1:18" x14ac:dyDescent="0.25">
      <c r="A1112" t="str">
        <f>"25097"</f>
        <v>25097</v>
      </c>
      <c r="B1112" t="str">
        <f>"01500"</f>
        <v>01500</v>
      </c>
      <c r="C1112" t="str">
        <f>"1600"</f>
        <v>1600</v>
      </c>
      <c r="D1112" t="str">
        <f>"25097"</f>
        <v>25097</v>
      </c>
      <c r="E1112" t="s">
        <v>807</v>
      </c>
      <c r="F1112" t="s">
        <v>123</v>
      </c>
      <c r="G1112" t="str">
        <f>"GR0025097"</f>
        <v>GR0025097</v>
      </c>
      <c r="H1112" t="str">
        <f>" 00"</f>
        <v xml:space="preserve"> 00</v>
      </c>
      <c r="I1112">
        <v>0.01</v>
      </c>
      <c r="J1112">
        <v>9999999.9900000002</v>
      </c>
      <c r="K1112" t="s">
        <v>56</v>
      </c>
      <c r="L1112" t="s">
        <v>57</v>
      </c>
      <c r="M1112" t="s">
        <v>58</v>
      </c>
      <c r="O1112" t="s">
        <v>808</v>
      </c>
      <c r="P1112" t="s">
        <v>24</v>
      </c>
      <c r="Q1112" t="s">
        <v>24</v>
      </c>
      <c r="R1112" t="s">
        <v>59</v>
      </c>
    </row>
    <row r="1113" spans="1:18" x14ac:dyDescent="0.25">
      <c r="A1113" t="str">
        <f>"25116"</f>
        <v>25116</v>
      </c>
      <c r="B1113" t="str">
        <f>"01705"</f>
        <v>01705</v>
      </c>
      <c r="C1113" t="str">
        <f>"1600"</f>
        <v>1600</v>
      </c>
      <c r="D1113" t="str">
        <f>"25116"</f>
        <v>25116</v>
      </c>
      <c r="E1113" t="s">
        <v>809</v>
      </c>
      <c r="F1113" t="s">
        <v>153</v>
      </c>
      <c r="G1113" t="str">
        <f>"GR0025116"</f>
        <v>GR0025116</v>
      </c>
      <c r="H1113" t="str">
        <f>" 10"</f>
        <v xml:space="preserve"> 10</v>
      </c>
      <c r="I1113">
        <v>0.01</v>
      </c>
      <c r="J1113">
        <v>500</v>
      </c>
      <c r="K1113" t="s">
        <v>139</v>
      </c>
      <c r="L1113" t="s">
        <v>140</v>
      </c>
      <c r="M1113" t="s">
        <v>141</v>
      </c>
      <c r="O1113" t="s">
        <v>140</v>
      </c>
      <c r="P1113" t="s">
        <v>24</v>
      </c>
      <c r="Q1113" t="s">
        <v>24</v>
      </c>
      <c r="R1113" t="s">
        <v>139</v>
      </c>
    </row>
    <row r="1114" spans="1:18" x14ac:dyDescent="0.25">
      <c r="A1114" t="str">
        <f>"25116"</f>
        <v>25116</v>
      </c>
      <c r="B1114" t="str">
        <f>"01705"</f>
        <v>01705</v>
      </c>
      <c r="C1114" t="str">
        <f>"1600"</f>
        <v>1600</v>
      </c>
      <c r="D1114" t="str">
        <f>"25116"</f>
        <v>25116</v>
      </c>
      <c r="E1114" t="s">
        <v>809</v>
      </c>
      <c r="F1114" t="s">
        <v>153</v>
      </c>
      <c r="G1114" t="str">
        <f>"GR0025116"</f>
        <v>GR0025116</v>
      </c>
      <c r="H1114" t="str">
        <f>" 20"</f>
        <v xml:space="preserve"> 20</v>
      </c>
      <c r="I1114">
        <v>500.01</v>
      </c>
      <c r="J1114">
        <v>9999999.9900000002</v>
      </c>
      <c r="K1114" t="s">
        <v>140</v>
      </c>
      <c r="L1114" t="s">
        <v>140</v>
      </c>
      <c r="O1114" t="s">
        <v>140</v>
      </c>
      <c r="P1114" t="s">
        <v>24</v>
      </c>
      <c r="Q1114" t="s">
        <v>24</v>
      </c>
      <c r="R1114" t="s">
        <v>139</v>
      </c>
    </row>
    <row r="1115" spans="1:18" x14ac:dyDescent="0.25">
      <c r="A1115" t="str">
        <f>"25149"</f>
        <v>25149</v>
      </c>
      <c r="B1115" t="str">
        <f>"01100"</f>
        <v>01100</v>
      </c>
      <c r="C1115" t="str">
        <f>"1930"</f>
        <v>1930</v>
      </c>
      <c r="D1115" t="str">
        <f>"25149"</f>
        <v>25149</v>
      </c>
      <c r="E1115" t="s">
        <v>811</v>
      </c>
      <c r="F1115" t="s">
        <v>644</v>
      </c>
      <c r="G1115" t="str">
        <f>"GR0025149"</f>
        <v>GR0025149</v>
      </c>
      <c r="H1115" t="str">
        <f>" 10"</f>
        <v xml:space="preserve"> 10</v>
      </c>
      <c r="I1115">
        <v>0.01</v>
      </c>
      <c r="J1115">
        <v>500</v>
      </c>
      <c r="K1115" t="s">
        <v>646</v>
      </c>
      <c r="L1115" t="s">
        <v>42</v>
      </c>
      <c r="O1115" t="s">
        <v>42</v>
      </c>
      <c r="P1115" t="s">
        <v>24</v>
      </c>
      <c r="Q1115" t="s">
        <v>24</v>
      </c>
      <c r="R1115" t="s">
        <v>646</v>
      </c>
    </row>
    <row r="1116" spans="1:18" x14ac:dyDescent="0.25">
      <c r="A1116" t="str">
        <f>"25149"</f>
        <v>25149</v>
      </c>
      <c r="B1116" t="str">
        <f>"01100"</f>
        <v>01100</v>
      </c>
      <c r="C1116" t="str">
        <f>"1930"</f>
        <v>1930</v>
      </c>
      <c r="D1116" t="str">
        <f>"25149"</f>
        <v>25149</v>
      </c>
      <c r="E1116" t="s">
        <v>811</v>
      </c>
      <c r="F1116" t="s">
        <v>644</v>
      </c>
      <c r="G1116" t="str">
        <f>"GR0025149"</f>
        <v>GR0025149</v>
      </c>
      <c r="H1116" t="str">
        <f>" 20"</f>
        <v xml:space="preserve"> 20</v>
      </c>
      <c r="I1116">
        <v>500.01</v>
      </c>
      <c r="J1116">
        <v>9999999.9900000002</v>
      </c>
      <c r="K1116" t="s">
        <v>42</v>
      </c>
      <c r="L1116" t="s">
        <v>645</v>
      </c>
      <c r="M1116" t="s">
        <v>40</v>
      </c>
      <c r="O1116" t="s">
        <v>42</v>
      </c>
      <c r="P1116" t="s">
        <v>24</v>
      </c>
      <c r="Q1116" t="s">
        <v>24</v>
      </c>
      <c r="R1116" t="s">
        <v>646</v>
      </c>
    </row>
    <row r="1117" spans="1:18" x14ac:dyDescent="0.25">
      <c r="A1117" t="str">
        <f>"25153"</f>
        <v>25153</v>
      </c>
      <c r="B1117" t="str">
        <f>"01160"</f>
        <v>01160</v>
      </c>
      <c r="C1117" t="str">
        <f>"1700"</f>
        <v>1700</v>
      </c>
      <c r="D1117" t="str">
        <f>"25153"</f>
        <v>25153</v>
      </c>
      <c r="E1117" t="s">
        <v>812</v>
      </c>
      <c r="F1117" t="s">
        <v>49</v>
      </c>
      <c r="G1117" t="str">
        <f>"GR0025153"</f>
        <v>GR0025153</v>
      </c>
      <c r="H1117" t="str">
        <f>" 00"</f>
        <v xml:space="preserve"> 00</v>
      </c>
      <c r="I1117">
        <v>0.01</v>
      </c>
      <c r="J1117">
        <v>9999999.9900000002</v>
      </c>
      <c r="K1117" t="s">
        <v>40</v>
      </c>
      <c r="L1117" t="s">
        <v>42</v>
      </c>
      <c r="M1117" t="s">
        <v>629</v>
      </c>
      <c r="O1117" t="s">
        <v>813</v>
      </c>
      <c r="P1117" t="s">
        <v>24</v>
      </c>
      <c r="Q1117" t="s">
        <v>24</v>
      </c>
      <c r="R1117" t="s">
        <v>813</v>
      </c>
    </row>
    <row r="1118" spans="1:18" x14ac:dyDescent="0.25">
      <c r="A1118" t="str">
        <f>"25156"</f>
        <v>25156</v>
      </c>
      <c r="B1118" t="str">
        <f>"01710"</f>
        <v>01710</v>
      </c>
      <c r="C1118" t="str">
        <f>"1200"</f>
        <v>1200</v>
      </c>
      <c r="D1118" t="str">
        <f>"25156"</f>
        <v>25156</v>
      </c>
      <c r="E1118" t="s">
        <v>814</v>
      </c>
      <c r="F1118" t="s">
        <v>155</v>
      </c>
      <c r="G1118" t="str">
        <f>"GR0025156"</f>
        <v>GR0025156</v>
      </c>
      <c r="H1118" t="str">
        <f>" 00"</f>
        <v xml:space="preserve"> 00</v>
      </c>
      <c r="I1118">
        <v>0.01</v>
      </c>
      <c r="J1118">
        <v>9999999.9900000002</v>
      </c>
      <c r="K1118" t="s">
        <v>156</v>
      </c>
      <c r="L1118" t="s">
        <v>140</v>
      </c>
      <c r="M1118" t="s">
        <v>148</v>
      </c>
      <c r="N1118" t="s">
        <v>708</v>
      </c>
      <c r="O1118" t="s">
        <v>708</v>
      </c>
      <c r="P1118" t="s">
        <v>24</v>
      </c>
      <c r="Q1118" t="s">
        <v>24</v>
      </c>
      <c r="R1118" t="s">
        <v>139</v>
      </c>
    </row>
    <row r="1119" spans="1:18" x14ac:dyDescent="0.25">
      <c r="A1119" t="str">
        <f>"25157"</f>
        <v>25157</v>
      </c>
      <c r="B1119" t="str">
        <f>"01710"</f>
        <v>01710</v>
      </c>
      <c r="C1119" t="str">
        <f>"1200"</f>
        <v>1200</v>
      </c>
      <c r="D1119" t="str">
        <f>"25157"</f>
        <v>25157</v>
      </c>
      <c r="E1119" t="s">
        <v>815</v>
      </c>
      <c r="F1119" t="s">
        <v>155</v>
      </c>
      <c r="G1119" t="str">
        <f>"GR0025156"</f>
        <v>GR0025156</v>
      </c>
      <c r="H1119" t="str">
        <f>" 00"</f>
        <v xml:space="preserve"> 00</v>
      </c>
      <c r="I1119">
        <v>0.01</v>
      </c>
      <c r="J1119">
        <v>9999999.9900000002</v>
      </c>
      <c r="K1119" t="s">
        <v>156</v>
      </c>
      <c r="L1119" t="s">
        <v>140</v>
      </c>
      <c r="M1119" t="s">
        <v>148</v>
      </c>
      <c r="N1119" t="s">
        <v>708</v>
      </c>
      <c r="O1119" t="s">
        <v>708</v>
      </c>
      <c r="P1119" t="s">
        <v>24</v>
      </c>
      <c r="Q1119" t="s">
        <v>24</v>
      </c>
      <c r="R1119" t="s">
        <v>139</v>
      </c>
    </row>
    <row r="1120" spans="1:18" x14ac:dyDescent="0.25">
      <c r="A1120" t="str">
        <f>"25165"</f>
        <v>25165</v>
      </c>
      <c r="B1120" t="str">
        <f>"01695"</f>
        <v>01695</v>
      </c>
      <c r="C1120" t="str">
        <f>"1600"</f>
        <v>1600</v>
      </c>
      <c r="D1120" t="str">
        <f>"25165"</f>
        <v>25165</v>
      </c>
      <c r="E1120" t="s">
        <v>821</v>
      </c>
      <c r="F1120" t="s">
        <v>149</v>
      </c>
      <c r="G1120" t="str">
        <f>"GR0025165"</f>
        <v>GR0025165</v>
      </c>
      <c r="H1120" t="str">
        <f>" 10"</f>
        <v xml:space="preserve"> 10</v>
      </c>
      <c r="I1120">
        <v>0.01</v>
      </c>
      <c r="J1120">
        <v>500</v>
      </c>
      <c r="K1120" t="s">
        <v>139</v>
      </c>
      <c r="L1120" t="s">
        <v>141</v>
      </c>
      <c r="P1120" t="s">
        <v>24</v>
      </c>
      <c r="Q1120" t="s">
        <v>24</v>
      </c>
      <c r="R1120" t="s">
        <v>139</v>
      </c>
    </row>
    <row r="1121" spans="1:18" x14ac:dyDescent="0.25">
      <c r="A1121" t="str">
        <f>"25165"</f>
        <v>25165</v>
      </c>
      <c r="B1121" t="str">
        <f>"01695"</f>
        <v>01695</v>
      </c>
      <c r="C1121" t="str">
        <f>"1600"</f>
        <v>1600</v>
      </c>
      <c r="D1121" t="str">
        <f>"25165"</f>
        <v>25165</v>
      </c>
      <c r="E1121" t="s">
        <v>821</v>
      </c>
      <c r="F1121" t="s">
        <v>149</v>
      </c>
      <c r="G1121" t="str">
        <f>"GR0025165"</f>
        <v>GR0025165</v>
      </c>
      <c r="H1121" t="str">
        <f>" 20"</f>
        <v xml:space="preserve"> 20</v>
      </c>
      <c r="I1121">
        <v>500.01</v>
      </c>
      <c r="J1121">
        <v>9999999.9900000002</v>
      </c>
      <c r="K1121" t="s">
        <v>140</v>
      </c>
      <c r="P1121" t="s">
        <v>24</v>
      </c>
      <c r="Q1121" t="s">
        <v>24</v>
      </c>
      <c r="R1121" t="s">
        <v>139</v>
      </c>
    </row>
    <row r="1122" spans="1:18" x14ac:dyDescent="0.25">
      <c r="A1122" t="str">
        <f>"25166"</f>
        <v>25166</v>
      </c>
      <c r="B1122" t="str">
        <f>"01670"</f>
        <v>01670</v>
      </c>
      <c r="C1122" t="str">
        <f>"1200"</f>
        <v>1200</v>
      </c>
      <c r="D1122" t="str">
        <f>"25166"</f>
        <v>25166</v>
      </c>
      <c r="E1122" t="s">
        <v>822</v>
      </c>
      <c r="F1122" t="s">
        <v>145</v>
      </c>
      <c r="G1122" t="str">
        <f>"GR0025166"</f>
        <v>GR0025166</v>
      </c>
      <c r="H1122" t="str">
        <f>" 00"</f>
        <v xml:space="preserve"> 00</v>
      </c>
      <c r="I1122">
        <v>0.01</v>
      </c>
      <c r="J1122">
        <v>9999999.9900000002</v>
      </c>
      <c r="K1122" t="s">
        <v>142</v>
      </c>
      <c r="L1122" t="s">
        <v>140</v>
      </c>
      <c r="O1122" t="s">
        <v>823</v>
      </c>
      <c r="P1122" t="s">
        <v>24</v>
      </c>
      <c r="Q1122" t="s">
        <v>24</v>
      </c>
      <c r="R1122" t="s">
        <v>139</v>
      </c>
    </row>
    <row r="1123" spans="1:18" x14ac:dyDescent="0.25">
      <c r="A1123" t="str">
        <f>"25168"</f>
        <v>25168</v>
      </c>
      <c r="B1123" t="str">
        <f>"01660"</f>
        <v>01660</v>
      </c>
      <c r="C1123" t="str">
        <f>"1800"</f>
        <v>1800</v>
      </c>
      <c r="D1123" t="str">
        <f>""</f>
        <v/>
      </c>
      <c r="E1123" t="s">
        <v>825</v>
      </c>
      <c r="F1123" t="s">
        <v>138</v>
      </c>
      <c r="G1123" t="str">
        <f>"GR0025160"</f>
        <v>GR0025160</v>
      </c>
      <c r="H1123" t="str">
        <f>" 00"</f>
        <v xml:space="preserve"> 00</v>
      </c>
      <c r="I1123">
        <v>0.01</v>
      </c>
      <c r="J1123">
        <v>9999999.9900000002</v>
      </c>
      <c r="K1123" t="s">
        <v>140</v>
      </c>
      <c r="L1123" t="s">
        <v>142</v>
      </c>
      <c r="O1123" t="s">
        <v>140</v>
      </c>
      <c r="P1123" t="s">
        <v>24</v>
      </c>
      <c r="Q1123" t="s">
        <v>24</v>
      </c>
      <c r="R1123" t="s">
        <v>139</v>
      </c>
    </row>
    <row r="1124" spans="1:18" x14ac:dyDescent="0.25">
      <c r="A1124" t="str">
        <f>"25170"</f>
        <v>25170</v>
      </c>
      <c r="B1124" t="str">
        <f>"01100"</f>
        <v>01100</v>
      </c>
      <c r="C1124" t="str">
        <f>"1930"</f>
        <v>1930</v>
      </c>
      <c r="D1124" t="str">
        <f>"25170"</f>
        <v>25170</v>
      </c>
      <c r="E1124" t="s">
        <v>826</v>
      </c>
      <c r="F1124" t="s">
        <v>644</v>
      </c>
      <c r="G1124" t="str">
        <f>"GR0025170"</f>
        <v>GR0025170</v>
      </c>
      <c r="H1124" t="str">
        <f>" 10"</f>
        <v xml:space="preserve"> 10</v>
      </c>
      <c r="I1124">
        <v>0.01</v>
      </c>
      <c r="J1124">
        <v>500</v>
      </c>
      <c r="K1124" t="s">
        <v>646</v>
      </c>
      <c r="L1124" t="s">
        <v>42</v>
      </c>
      <c r="O1124" t="s">
        <v>42</v>
      </c>
      <c r="P1124" t="s">
        <v>24</v>
      </c>
      <c r="Q1124" t="s">
        <v>24</v>
      </c>
      <c r="R1124" t="s">
        <v>646</v>
      </c>
    </row>
    <row r="1125" spans="1:18" x14ac:dyDescent="0.25">
      <c r="A1125" t="str">
        <f>"25170"</f>
        <v>25170</v>
      </c>
      <c r="B1125" t="str">
        <f>"01100"</f>
        <v>01100</v>
      </c>
      <c r="C1125" t="str">
        <f>"1930"</f>
        <v>1930</v>
      </c>
      <c r="D1125" t="str">
        <f>"25170"</f>
        <v>25170</v>
      </c>
      <c r="E1125" t="s">
        <v>826</v>
      </c>
      <c r="F1125" t="s">
        <v>644</v>
      </c>
      <c r="G1125" t="str">
        <f>"GR0025170"</f>
        <v>GR0025170</v>
      </c>
      <c r="H1125" t="str">
        <f>" 20"</f>
        <v xml:space="preserve"> 20</v>
      </c>
      <c r="I1125">
        <v>500.01</v>
      </c>
      <c r="J1125">
        <v>9999999.9900000002</v>
      </c>
      <c r="K1125" t="s">
        <v>42</v>
      </c>
      <c r="L1125" t="s">
        <v>645</v>
      </c>
      <c r="M1125" t="s">
        <v>40</v>
      </c>
      <c r="O1125" t="s">
        <v>42</v>
      </c>
      <c r="P1125" t="s">
        <v>24</v>
      </c>
      <c r="Q1125" t="s">
        <v>24</v>
      </c>
      <c r="R1125" t="s">
        <v>646</v>
      </c>
    </row>
    <row r="1126" spans="1:18" x14ac:dyDescent="0.25">
      <c r="A1126" t="str">
        <f>"25171"</f>
        <v>25171</v>
      </c>
      <c r="B1126" t="str">
        <f>"01750"</f>
        <v>01750</v>
      </c>
      <c r="C1126" t="str">
        <f>"1600"</f>
        <v>1600</v>
      </c>
      <c r="D1126" t="str">
        <f>"25171"</f>
        <v>25171</v>
      </c>
      <c r="E1126" t="s">
        <v>827</v>
      </c>
      <c r="F1126" t="s">
        <v>163</v>
      </c>
      <c r="G1126" t="str">
        <f>"GR0025171"</f>
        <v>GR0025171</v>
      </c>
      <c r="H1126" t="str">
        <f>" 00"</f>
        <v xml:space="preserve"> 00</v>
      </c>
      <c r="I1126">
        <v>0.01</v>
      </c>
      <c r="J1126">
        <v>9999999.9900000002</v>
      </c>
      <c r="K1126" t="s">
        <v>148</v>
      </c>
      <c r="L1126" t="s">
        <v>140</v>
      </c>
      <c r="M1126" t="s">
        <v>164</v>
      </c>
      <c r="O1126" t="s">
        <v>828</v>
      </c>
      <c r="P1126" t="s">
        <v>24</v>
      </c>
      <c r="Q1126" t="s">
        <v>24</v>
      </c>
      <c r="R1126" t="s">
        <v>139</v>
      </c>
    </row>
    <row r="1127" spans="1:18" x14ac:dyDescent="0.25">
      <c r="A1127" t="str">
        <f>"25172"</f>
        <v>25172</v>
      </c>
      <c r="B1127" t="str">
        <f>"01100"</f>
        <v>01100</v>
      </c>
      <c r="C1127" t="str">
        <f>"1930"</f>
        <v>1930</v>
      </c>
      <c r="D1127" t="str">
        <f>"25172"</f>
        <v>25172</v>
      </c>
      <c r="E1127" t="s">
        <v>829</v>
      </c>
      <c r="F1127" t="s">
        <v>644</v>
      </c>
      <c r="G1127" t="str">
        <f>"GR0025172"</f>
        <v>GR0025172</v>
      </c>
      <c r="H1127" t="str">
        <f>" 10"</f>
        <v xml:space="preserve"> 10</v>
      </c>
      <c r="I1127">
        <v>0.01</v>
      </c>
      <c r="J1127">
        <v>500</v>
      </c>
      <c r="K1127" t="s">
        <v>646</v>
      </c>
      <c r="L1127" t="s">
        <v>42</v>
      </c>
      <c r="O1127" t="s">
        <v>42</v>
      </c>
      <c r="P1127" t="s">
        <v>24</v>
      </c>
      <c r="Q1127" t="s">
        <v>24</v>
      </c>
      <c r="R1127" t="s">
        <v>646</v>
      </c>
    </row>
    <row r="1128" spans="1:18" x14ac:dyDescent="0.25">
      <c r="A1128" t="str">
        <f>"25172"</f>
        <v>25172</v>
      </c>
      <c r="B1128" t="str">
        <f>"01100"</f>
        <v>01100</v>
      </c>
      <c r="C1128" t="str">
        <f>"1930"</f>
        <v>1930</v>
      </c>
      <c r="D1128" t="str">
        <f>"25172"</f>
        <v>25172</v>
      </c>
      <c r="E1128" t="s">
        <v>829</v>
      </c>
      <c r="F1128" t="s">
        <v>644</v>
      </c>
      <c r="G1128" t="str">
        <f>"GR0025172"</f>
        <v>GR0025172</v>
      </c>
      <c r="H1128" t="str">
        <f>" 20"</f>
        <v xml:space="preserve"> 20</v>
      </c>
      <c r="I1128">
        <v>500.01</v>
      </c>
      <c r="J1128">
        <v>9999999.9900000002</v>
      </c>
      <c r="K1128" t="s">
        <v>42</v>
      </c>
      <c r="L1128" t="s">
        <v>645</v>
      </c>
      <c r="M1128" t="s">
        <v>40</v>
      </c>
      <c r="O1128" t="s">
        <v>42</v>
      </c>
      <c r="P1128" t="s">
        <v>24</v>
      </c>
      <c r="Q1128" t="s">
        <v>24</v>
      </c>
      <c r="R1128" t="s">
        <v>646</v>
      </c>
    </row>
    <row r="1129" spans="1:18" x14ac:dyDescent="0.25">
      <c r="A1129" t="str">
        <f>"25175"</f>
        <v>25175</v>
      </c>
      <c r="B1129" t="str">
        <f>"01100"</f>
        <v>01100</v>
      </c>
      <c r="C1129" t="str">
        <f>"1930"</f>
        <v>1930</v>
      </c>
      <c r="D1129" t="str">
        <f>"25175"</f>
        <v>25175</v>
      </c>
      <c r="E1129" t="s">
        <v>834</v>
      </c>
      <c r="F1129" t="s">
        <v>644</v>
      </c>
      <c r="G1129" t="str">
        <f>"GR0025175"</f>
        <v>GR0025175</v>
      </c>
      <c r="H1129" t="str">
        <f>" 10"</f>
        <v xml:space="preserve"> 10</v>
      </c>
      <c r="I1129">
        <v>0.01</v>
      </c>
      <c r="J1129">
        <v>500</v>
      </c>
      <c r="K1129" t="s">
        <v>646</v>
      </c>
      <c r="L1129" t="s">
        <v>42</v>
      </c>
      <c r="O1129" t="s">
        <v>42</v>
      </c>
      <c r="P1129" t="s">
        <v>24</v>
      </c>
      <c r="Q1129" t="s">
        <v>24</v>
      </c>
      <c r="R1129" t="s">
        <v>646</v>
      </c>
    </row>
    <row r="1130" spans="1:18" x14ac:dyDescent="0.25">
      <c r="A1130" t="str">
        <f>"25175"</f>
        <v>25175</v>
      </c>
      <c r="B1130" t="str">
        <f>"01100"</f>
        <v>01100</v>
      </c>
      <c r="C1130" t="str">
        <f>"1930"</f>
        <v>1930</v>
      </c>
      <c r="D1130" t="str">
        <f>"25175"</f>
        <v>25175</v>
      </c>
      <c r="E1130" t="s">
        <v>834</v>
      </c>
      <c r="F1130" t="s">
        <v>644</v>
      </c>
      <c r="G1130" t="str">
        <f>"GR0025175"</f>
        <v>GR0025175</v>
      </c>
      <c r="H1130" t="str">
        <f>" 20"</f>
        <v xml:space="preserve"> 20</v>
      </c>
      <c r="I1130">
        <v>500.01</v>
      </c>
      <c r="J1130">
        <v>9999999.9900000002</v>
      </c>
      <c r="K1130" t="s">
        <v>42</v>
      </c>
      <c r="L1130" t="s">
        <v>645</v>
      </c>
      <c r="M1130" t="s">
        <v>40</v>
      </c>
      <c r="O1130" t="s">
        <v>42</v>
      </c>
      <c r="P1130" t="s">
        <v>24</v>
      </c>
      <c r="Q1130" t="s">
        <v>24</v>
      </c>
      <c r="R1130" t="s">
        <v>646</v>
      </c>
    </row>
    <row r="1131" spans="1:18" x14ac:dyDescent="0.25">
      <c r="A1131" t="str">
        <f>"25180"</f>
        <v>25180</v>
      </c>
      <c r="B1131" t="str">
        <f>"01695"</f>
        <v>01695</v>
      </c>
      <c r="C1131" t="str">
        <f>"1600"</f>
        <v>1600</v>
      </c>
      <c r="D1131" t="str">
        <f>"25180"</f>
        <v>25180</v>
      </c>
      <c r="E1131" t="s">
        <v>839</v>
      </c>
      <c r="F1131" t="s">
        <v>149</v>
      </c>
      <c r="G1131" t="str">
        <f>"GR0025180"</f>
        <v>GR0025180</v>
      </c>
      <c r="H1131" t="str">
        <f>" 00"</f>
        <v xml:space="preserve"> 00</v>
      </c>
      <c r="I1131">
        <v>0.01</v>
      </c>
      <c r="J1131">
        <v>9999999.9900000002</v>
      </c>
      <c r="K1131" t="s">
        <v>140</v>
      </c>
      <c r="L1131" t="s">
        <v>150</v>
      </c>
      <c r="O1131" t="s">
        <v>150</v>
      </c>
      <c r="P1131" t="s">
        <v>24</v>
      </c>
      <c r="Q1131" t="s">
        <v>24</v>
      </c>
      <c r="R1131" t="s">
        <v>139</v>
      </c>
    </row>
    <row r="1132" spans="1:18" x14ac:dyDescent="0.25">
      <c r="A1132" t="str">
        <f>"25184"</f>
        <v>25184</v>
      </c>
      <c r="B1132" t="str">
        <f>"01660"</f>
        <v>01660</v>
      </c>
      <c r="C1132" t="str">
        <f>"1800"</f>
        <v>1800</v>
      </c>
      <c r="D1132" t="str">
        <f>""</f>
        <v/>
      </c>
      <c r="E1132" t="s">
        <v>843</v>
      </c>
      <c r="F1132" t="s">
        <v>138</v>
      </c>
      <c r="G1132" t="str">
        <f>"GR0025160"</f>
        <v>GR0025160</v>
      </c>
      <c r="H1132" t="str">
        <f>" 00"</f>
        <v xml:space="preserve"> 00</v>
      </c>
      <c r="I1132">
        <v>0.01</v>
      </c>
      <c r="J1132">
        <v>9999999.9900000002</v>
      </c>
      <c r="K1132" t="s">
        <v>140</v>
      </c>
      <c r="L1132" t="s">
        <v>142</v>
      </c>
      <c r="O1132" t="s">
        <v>140</v>
      </c>
      <c r="P1132" t="s">
        <v>24</v>
      </c>
      <c r="Q1132" t="s">
        <v>24</v>
      </c>
      <c r="R1132" t="s">
        <v>139</v>
      </c>
    </row>
    <row r="1133" spans="1:18" x14ac:dyDescent="0.25">
      <c r="A1133" t="str">
        <f>"25185"</f>
        <v>25185</v>
      </c>
      <c r="B1133" t="str">
        <f>"01100"</f>
        <v>01100</v>
      </c>
      <c r="C1133" t="str">
        <f>"1930"</f>
        <v>1930</v>
      </c>
      <c r="D1133" t="str">
        <f>"25185"</f>
        <v>25185</v>
      </c>
      <c r="E1133" t="s">
        <v>844</v>
      </c>
      <c r="F1133" t="s">
        <v>644</v>
      </c>
      <c r="G1133" t="str">
        <f>"GR0025185"</f>
        <v>GR0025185</v>
      </c>
      <c r="H1133" t="str">
        <f>" 10"</f>
        <v xml:space="preserve"> 10</v>
      </c>
      <c r="I1133">
        <v>0.01</v>
      </c>
      <c r="J1133">
        <v>500</v>
      </c>
      <c r="K1133" t="s">
        <v>646</v>
      </c>
      <c r="L1133" t="s">
        <v>42</v>
      </c>
      <c r="O1133" t="s">
        <v>645</v>
      </c>
      <c r="P1133" t="s">
        <v>24</v>
      </c>
      <c r="Q1133" t="s">
        <v>24</v>
      </c>
      <c r="R1133" t="s">
        <v>646</v>
      </c>
    </row>
    <row r="1134" spans="1:18" x14ac:dyDescent="0.25">
      <c r="A1134" t="str">
        <f>"25185"</f>
        <v>25185</v>
      </c>
      <c r="B1134" t="str">
        <f>"01100"</f>
        <v>01100</v>
      </c>
      <c r="C1134" t="str">
        <f>"1930"</f>
        <v>1930</v>
      </c>
      <c r="D1134" t="str">
        <f>"25185"</f>
        <v>25185</v>
      </c>
      <c r="E1134" t="s">
        <v>844</v>
      </c>
      <c r="F1134" t="s">
        <v>644</v>
      </c>
      <c r="G1134" t="str">
        <f>"GR0025185"</f>
        <v>GR0025185</v>
      </c>
      <c r="H1134" t="str">
        <f>" 20"</f>
        <v xml:space="preserve"> 20</v>
      </c>
      <c r="I1134">
        <v>500.01</v>
      </c>
      <c r="J1134">
        <v>9999999.9900000002</v>
      </c>
      <c r="K1134" t="s">
        <v>42</v>
      </c>
      <c r="L1134" t="s">
        <v>645</v>
      </c>
      <c r="M1134" t="s">
        <v>40</v>
      </c>
      <c r="O1134" t="s">
        <v>645</v>
      </c>
      <c r="P1134" t="s">
        <v>24</v>
      </c>
      <c r="Q1134" t="s">
        <v>24</v>
      </c>
      <c r="R1134" t="s">
        <v>646</v>
      </c>
    </row>
    <row r="1135" spans="1:18" x14ac:dyDescent="0.25">
      <c r="A1135" t="str">
        <f>"26047"</f>
        <v>26047</v>
      </c>
      <c r="B1135" t="str">
        <f>"05160"</f>
        <v>05160</v>
      </c>
      <c r="C1135" t="str">
        <f>"1800"</f>
        <v>1800</v>
      </c>
      <c r="D1135" t="str">
        <f>"26047"</f>
        <v>26047</v>
      </c>
      <c r="E1135" t="s">
        <v>846</v>
      </c>
      <c r="F1135" t="s">
        <v>379</v>
      </c>
      <c r="G1135" t="str">
        <f>"GR0026047"</f>
        <v>GR0026047</v>
      </c>
      <c r="H1135" t="str">
        <f>" 00"</f>
        <v xml:space="preserve"> 00</v>
      </c>
      <c r="I1135">
        <v>0.01</v>
      </c>
      <c r="J1135">
        <v>9999999.9900000002</v>
      </c>
      <c r="K1135" t="s">
        <v>335</v>
      </c>
      <c r="L1135" t="s">
        <v>336</v>
      </c>
      <c r="M1135" t="s">
        <v>368</v>
      </c>
      <c r="O1135" t="s">
        <v>335</v>
      </c>
      <c r="P1135" t="s">
        <v>24</v>
      </c>
      <c r="Q1135" t="s">
        <v>24</v>
      </c>
      <c r="R1135" t="s">
        <v>335</v>
      </c>
    </row>
    <row r="1136" spans="1:18" x14ac:dyDescent="0.25">
      <c r="A1136" t="str">
        <f>"31205"</f>
        <v>31205</v>
      </c>
      <c r="B1136" t="str">
        <f>"03000"</f>
        <v>03000</v>
      </c>
      <c r="C1136" t="str">
        <f>"1930"</f>
        <v>1930</v>
      </c>
      <c r="D1136" t="str">
        <f>"31205"</f>
        <v>31205</v>
      </c>
      <c r="E1136" t="s">
        <v>868</v>
      </c>
      <c r="F1136" t="s">
        <v>216</v>
      </c>
      <c r="G1136" t="str">
        <f>""</f>
        <v/>
      </c>
      <c r="H1136" t="str">
        <f>" 00"</f>
        <v xml:space="preserve"> 00</v>
      </c>
      <c r="I1136">
        <v>0.01</v>
      </c>
      <c r="J1136">
        <v>9999999.9900000002</v>
      </c>
      <c r="K1136" t="s">
        <v>31</v>
      </c>
      <c r="L1136" t="s">
        <v>217</v>
      </c>
      <c r="P1136" t="s">
        <v>24</v>
      </c>
      <c r="Q1136" t="s">
        <v>24</v>
      </c>
      <c r="R1136" t="s">
        <v>31</v>
      </c>
    </row>
    <row r="1137" spans="1:18" x14ac:dyDescent="0.25">
      <c r="A1137" t="str">
        <f>"32105"</f>
        <v>32105</v>
      </c>
      <c r="B1137" t="str">
        <f>"03000"</f>
        <v>03000</v>
      </c>
      <c r="C1137" t="str">
        <f>"1930"</f>
        <v>1930</v>
      </c>
      <c r="D1137" t="str">
        <f>"03000B"</f>
        <v>03000B</v>
      </c>
      <c r="E1137" t="s">
        <v>871</v>
      </c>
      <c r="F1137" t="s">
        <v>216</v>
      </c>
      <c r="G1137" t="str">
        <f>""</f>
        <v/>
      </c>
      <c r="H1137" t="str">
        <f>" 00"</f>
        <v xml:space="preserve"> 00</v>
      </c>
      <c r="I1137">
        <v>0.01</v>
      </c>
      <c r="J1137">
        <v>9999999.9900000002</v>
      </c>
      <c r="K1137" t="s">
        <v>31</v>
      </c>
      <c r="L1137" t="s">
        <v>188</v>
      </c>
      <c r="M1137" t="s">
        <v>208</v>
      </c>
      <c r="N1137" t="s">
        <v>209</v>
      </c>
      <c r="P1137" t="s">
        <v>24</v>
      </c>
      <c r="Q1137" t="s">
        <v>24</v>
      </c>
      <c r="R1137" t="s">
        <v>31</v>
      </c>
    </row>
    <row r="1138" spans="1:18" x14ac:dyDescent="0.25">
      <c r="A1138" t="str">
        <f>"33005"</f>
        <v>33005</v>
      </c>
      <c r="B1138" t="str">
        <f>"01150"</f>
        <v>01150</v>
      </c>
      <c r="C1138" t="str">
        <f>"1930"</f>
        <v>1930</v>
      </c>
      <c r="D1138" t="str">
        <f>"01150A"</f>
        <v>01150A</v>
      </c>
      <c r="E1138" t="s">
        <v>873</v>
      </c>
      <c r="F1138" t="s">
        <v>874</v>
      </c>
      <c r="G1138" t="str">
        <f>""</f>
        <v/>
      </c>
      <c r="H1138" t="str">
        <f>" 10"</f>
        <v xml:space="preserve"> 10</v>
      </c>
      <c r="I1138">
        <v>0.01</v>
      </c>
      <c r="J1138">
        <v>500</v>
      </c>
      <c r="K1138" t="s">
        <v>645</v>
      </c>
      <c r="L1138" t="s">
        <v>42</v>
      </c>
      <c r="M1138" t="s">
        <v>40</v>
      </c>
      <c r="N1138" t="s">
        <v>646</v>
      </c>
      <c r="P1138" t="s">
        <v>24</v>
      </c>
      <c r="Q1138" t="s">
        <v>24</v>
      </c>
      <c r="R1138" t="s">
        <v>646</v>
      </c>
    </row>
    <row r="1139" spans="1:18" x14ac:dyDescent="0.25">
      <c r="A1139" t="str">
        <f>"33005"</f>
        <v>33005</v>
      </c>
      <c r="B1139" t="str">
        <f>"01150"</f>
        <v>01150</v>
      </c>
      <c r="C1139" t="str">
        <f>"1930"</f>
        <v>1930</v>
      </c>
      <c r="D1139" t="str">
        <f>"01150A"</f>
        <v>01150A</v>
      </c>
      <c r="E1139" t="s">
        <v>873</v>
      </c>
      <c r="F1139" t="s">
        <v>874</v>
      </c>
      <c r="G1139" t="str">
        <f>""</f>
        <v/>
      </c>
      <c r="H1139" t="str">
        <f>" 20"</f>
        <v xml:space="preserve"> 20</v>
      </c>
      <c r="I1139">
        <v>500.01</v>
      </c>
      <c r="J1139">
        <v>9999999.9900000002</v>
      </c>
      <c r="K1139" t="s">
        <v>645</v>
      </c>
      <c r="L1139" t="s">
        <v>42</v>
      </c>
      <c r="M1139" t="s">
        <v>40</v>
      </c>
      <c r="P1139" t="s">
        <v>24</v>
      </c>
      <c r="Q1139" t="s">
        <v>24</v>
      </c>
      <c r="R1139" t="s">
        <v>646</v>
      </c>
    </row>
    <row r="1140" spans="1:18" x14ac:dyDescent="0.25">
      <c r="A1140" t="str">
        <f>"33005"</f>
        <v>33005</v>
      </c>
      <c r="B1140" t="str">
        <f>"01151"</f>
        <v>01151</v>
      </c>
      <c r="C1140" t="str">
        <f>"1930"</f>
        <v>1930</v>
      </c>
      <c r="D1140" t="str">
        <f>"01151"</f>
        <v>01151</v>
      </c>
      <c r="E1140" t="s">
        <v>873</v>
      </c>
      <c r="F1140" t="s">
        <v>875</v>
      </c>
      <c r="G1140" t="str">
        <f>""</f>
        <v/>
      </c>
      <c r="H1140" t="str">
        <f>" 10"</f>
        <v xml:space="preserve"> 10</v>
      </c>
      <c r="I1140">
        <v>0.01</v>
      </c>
      <c r="J1140">
        <v>500</v>
      </c>
      <c r="K1140" t="s">
        <v>645</v>
      </c>
      <c r="L1140" t="s">
        <v>42</v>
      </c>
      <c r="M1140" t="s">
        <v>40</v>
      </c>
      <c r="N1140" t="s">
        <v>646</v>
      </c>
      <c r="P1140" t="s">
        <v>24</v>
      </c>
      <c r="Q1140" t="s">
        <v>24</v>
      </c>
      <c r="R1140" t="s">
        <v>646</v>
      </c>
    </row>
    <row r="1141" spans="1:18" x14ac:dyDescent="0.25">
      <c r="A1141" t="str">
        <f>"33005"</f>
        <v>33005</v>
      </c>
      <c r="B1141" t="str">
        <f>"01151"</f>
        <v>01151</v>
      </c>
      <c r="C1141" t="str">
        <f>"1930"</f>
        <v>1930</v>
      </c>
      <c r="D1141" t="str">
        <f>"01151"</f>
        <v>01151</v>
      </c>
      <c r="E1141" t="s">
        <v>873</v>
      </c>
      <c r="F1141" t="s">
        <v>875</v>
      </c>
      <c r="G1141" t="str">
        <f>""</f>
        <v/>
      </c>
      <c r="H1141" t="str">
        <f>" 20"</f>
        <v xml:space="preserve"> 20</v>
      </c>
      <c r="I1141">
        <v>500.01</v>
      </c>
      <c r="J1141">
        <v>9999999.9900000002</v>
      </c>
      <c r="K1141" t="s">
        <v>645</v>
      </c>
      <c r="L1141" t="s">
        <v>42</v>
      </c>
      <c r="M1141" t="s">
        <v>40</v>
      </c>
      <c r="P1141" t="s">
        <v>24</v>
      </c>
      <c r="Q1141" t="s">
        <v>24</v>
      </c>
      <c r="R1141" t="s">
        <v>646</v>
      </c>
    </row>
    <row r="1142" spans="1:18" x14ac:dyDescent="0.25">
      <c r="A1142" t="str">
        <f>"33005"</f>
        <v>33005</v>
      </c>
      <c r="B1142" t="str">
        <f>"01152"</f>
        <v>01152</v>
      </c>
      <c r="C1142" t="str">
        <f>"1930"</f>
        <v>1930</v>
      </c>
      <c r="D1142" t="str">
        <f>"01152"</f>
        <v>01152</v>
      </c>
      <c r="E1142" t="s">
        <v>873</v>
      </c>
      <c r="F1142" t="s">
        <v>876</v>
      </c>
      <c r="G1142" t="str">
        <f>""</f>
        <v/>
      </c>
      <c r="H1142" t="str">
        <f>" 10"</f>
        <v xml:space="preserve"> 10</v>
      </c>
      <c r="I1142">
        <v>0.01</v>
      </c>
      <c r="J1142">
        <v>500</v>
      </c>
      <c r="K1142" t="s">
        <v>645</v>
      </c>
      <c r="L1142" t="s">
        <v>42</v>
      </c>
      <c r="M1142" t="s">
        <v>40</v>
      </c>
      <c r="N1142" t="s">
        <v>646</v>
      </c>
      <c r="P1142" t="s">
        <v>24</v>
      </c>
      <c r="Q1142" t="s">
        <v>24</v>
      </c>
      <c r="R1142" t="s">
        <v>646</v>
      </c>
    </row>
    <row r="1143" spans="1:18" x14ac:dyDescent="0.25">
      <c r="A1143" t="str">
        <f>"33005"</f>
        <v>33005</v>
      </c>
      <c r="B1143" t="str">
        <f>"01152"</f>
        <v>01152</v>
      </c>
      <c r="C1143" t="str">
        <f>"1930"</f>
        <v>1930</v>
      </c>
      <c r="D1143" t="str">
        <f>"01152"</f>
        <v>01152</v>
      </c>
      <c r="E1143" t="s">
        <v>873</v>
      </c>
      <c r="F1143" t="s">
        <v>876</v>
      </c>
      <c r="G1143" t="str">
        <f>""</f>
        <v/>
      </c>
      <c r="H1143" t="str">
        <f>" 20"</f>
        <v xml:space="preserve"> 20</v>
      </c>
      <c r="I1143">
        <v>500.01</v>
      </c>
      <c r="J1143">
        <v>9999999.9900000002</v>
      </c>
      <c r="K1143" t="s">
        <v>645</v>
      </c>
      <c r="L1143" t="s">
        <v>42</v>
      </c>
      <c r="M1143" t="s">
        <v>40</v>
      </c>
      <c r="P1143" t="s">
        <v>24</v>
      </c>
      <c r="Q1143" t="s">
        <v>24</v>
      </c>
      <c r="R1143" t="s">
        <v>646</v>
      </c>
    </row>
    <row r="1144" spans="1:18" x14ac:dyDescent="0.25">
      <c r="A1144" t="str">
        <f>"33005"</f>
        <v>33005</v>
      </c>
      <c r="B1144" t="str">
        <f>"01154"</f>
        <v>01154</v>
      </c>
      <c r="C1144" t="str">
        <f>"1930"</f>
        <v>1930</v>
      </c>
      <c r="D1144" t="str">
        <f>"01154"</f>
        <v>01154</v>
      </c>
      <c r="E1144" t="s">
        <v>873</v>
      </c>
      <c r="F1144" t="s">
        <v>877</v>
      </c>
      <c r="G1144" t="str">
        <f>""</f>
        <v/>
      </c>
      <c r="H1144" t="str">
        <f>" 10"</f>
        <v xml:space="preserve"> 10</v>
      </c>
      <c r="I1144">
        <v>0.01</v>
      </c>
      <c r="J1144">
        <v>500</v>
      </c>
      <c r="K1144" t="s">
        <v>645</v>
      </c>
      <c r="L1144" t="s">
        <v>42</v>
      </c>
      <c r="M1144" t="s">
        <v>40</v>
      </c>
      <c r="N1144" t="s">
        <v>646</v>
      </c>
      <c r="P1144" t="s">
        <v>24</v>
      </c>
      <c r="Q1144" t="s">
        <v>24</v>
      </c>
      <c r="R1144" t="s">
        <v>646</v>
      </c>
    </row>
    <row r="1145" spans="1:18" x14ac:dyDescent="0.25">
      <c r="A1145" t="str">
        <f>"33005"</f>
        <v>33005</v>
      </c>
      <c r="B1145" t="str">
        <f>"01154"</f>
        <v>01154</v>
      </c>
      <c r="C1145" t="str">
        <f>"1930"</f>
        <v>1930</v>
      </c>
      <c r="D1145" t="str">
        <f>"01154"</f>
        <v>01154</v>
      </c>
      <c r="E1145" t="s">
        <v>873</v>
      </c>
      <c r="F1145" t="s">
        <v>877</v>
      </c>
      <c r="G1145" t="str">
        <f>""</f>
        <v/>
      </c>
      <c r="H1145" t="str">
        <f>" 20"</f>
        <v xml:space="preserve"> 20</v>
      </c>
      <c r="I1145">
        <v>500.01</v>
      </c>
      <c r="J1145">
        <v>9999999.9900000002</v>
      </c>
      <c r="K1145" t="s">
        <v>645</v>
      </c>
      <c r="L1145" t="s">
        <v>42</v>
      </c>
      <c r="M1145" t="s">
        <v>40</v>
      </c>
      <c r="P1145" t="s">
        <v>24</v>
      </c>
      <c r="Q1145" t="s">
        <v>24</v>
      </c>
      <c r="R1145" t="s">
        <v>646</v>
      </c>
    </row>
    <row r="1146" spans="1:18" x14ac:dyDescent="0.25">
      <c r="A1146" t="str">
        <f>"33010"</f>
        <v>33010</v>
      </c>
      <c r="B1146" t="str">
        <f>"01150"</f>
        <v>01150</v>
      </c>
      <c r="C1146" t="str">
        <f>"1930"</f>
        <v>1930</v>
      </c>
      <c r="D1146" t="str">
        <f>"01150B"</f>
        <v>01150B</v>
      </c>
      <c r="E1146" t="s">
        <v>878</v>
      </c>
      <c r="F1146" t="s">
        <v>874</v>
      </c>
      <c r="G1146" t="str">
        <f>""</f>
        <v/>
      </c>
      <c r="H1146" t="str">
        <f>" 10"</f>
        <v xml:space="preserve"> 10</v>
      </c>
      <c r="I1146">
        <v>0.01</v>
      </c>
      <c r="J1146">
        <v>500</v>
      </c>
      <c r="K1146" t="s">
        <v>645</v>
      </c>
      <c r="L1146" t="s">
        <v>42</v>
      </c>
      <c r="M1146" t="s">
        <v>40</v>
      </c>
      <c r="N1146" t="s">
        <v>646</v>
      </c>
      <c r="P1146" t="s">
        <v>24</v>
      </c>
      <c r="Q1146" t="s">
        <v>24</v>
      </c>
      <c r="R1146" t="s">
        <v>646</v>
      </c>
    </row>
    <row r="1147" spans="1:18" x14ac:dyDescent="0.25">
      <c r="A1147" t="str">
        <f>"33010"</f>
        <v>33010</v>
      </c>
      <c r="B1147" t="str">
        <f>"01150"</f>
        <v>01150</v>
      </c>
      <c r="C1147" t="str">
        <f>"1930"</f>
        <v>1930</v>
      </c>
      <c r="D1147" t="str">
        <f>"01150B"</f>
        <v>01150B</v>
      </c>
      <c r="E1147" t="s">
        <v>878</v>
      </c>
      <c r="F1147" t="s">
        <v>874</v>
      </c>
      <c r="G1147" t="str">
        <f>""</f>
        <v/>
      </c>
      <c r="H1147" t="str">
        <f>" 20"</f>
        <v xml:space="preserve"> 20</v>
      </c>
      <c r="I1147">
        <v>500.01</v>
      </c>
      <c r="J1147">
        <v>9999999.9900000002</v>
      </c>
      <c r="K1147" t="s">
        <v>645</v>
      </c>
      <c r="L1147" t="s">
        <v>42</v>
      </c>
      <c r="M1147" t="s">
        <v>40</v>
      </c>
      <c r="P1147" t="s">
        <v>24</v>
      </c>
      <c r="Q1147" t="s">
        <v>24</v>
      </c>
      <c r="R1147" t="s">
        <v>646</v>
      </c>
    </row>
    <row r="1148" spans="1:18" x14ac:dyDescent="0.25">
      <c r="A1148" t="str">
        <f>"33105"</f>
        <v>33105</v>
      </c>
      <c r="B1148" t="str">
        <f>"01100"</f>
        <v>01100</v>
      </c>
      <c r="C1148" t="str">
        <f>"1930"</f>
        <v>1930</v>
      </c>
      <c r="D1148" t="str">
        <f>"01100"</f>
        <v>01100</v>
      </c>
      <c r="E1148" t="s">
        <v>644</v>
      </c>
      <c r="F1148" t="s">
        <v>644</v>
      </c>
      <c r="G1148" t="str">
        <f>""</f>
        <v/>
      </c>
      <c r="H1148" t="str">
        <f>" 10"</f>
        <v xml:space="preserve"> 10</v>
      </c>
      <c r="I1148">
        <v>0.01</v>
      </c>
      <c r="J1148">
        <v>500</v>
      </c>
      <c r="K1148" t="s">
        <v>645</v>
      </c>
      <c r="L1148" t="s">
        <v>42</v>
      </c>
      <c r="M1148" t="s">
        <v>40</v>
      </c>
      <c r="N1148" t="s">
        <v>646</v>
      </c>
      <c r="P1148" t="s">
        <v>24</v>
      </c>
      <c r="Q1148" t="s">
        <v>24</v>
      </c>
      <c r="R1148" t="s">
        <v>646</v>
      </c>
    </row>
    <row r="1149" spans="1:18" x14ac:dyDescent="0.25">
      <c r="A1149" t="str">
        <f>"33105"</f>
        <v>33105</v>
      </c>
      <c r="B1149" t="str">
        <f>"01100"</f>
        <v>01100</v>
      </c>
      <c r="C1149" t="str">
        <f>"1930"</f>
        <v>1930</v>
      </c>
      <c r="D1149" t="str">
        <f>"01100"</f>
        <v>01100</v>
      </c>
      <c r="E1149" t="s">
        <v>644</v>
      </c>
      <c r="F1149" t="s">
        <v>644</v>
      </c>
      <c r="G1149" t="str">
        <f>""</f>
        <v/>
      </c>
      <c r="H1149" t="str">
        <f>" 20"</f>
        <v xml:space="preserve"> 20</v>
      </c>
      <c r="I1149">
        <v>500.01</v>
      </c>
      <c r="J1149">
        <v>9999999.9900000002</v>
      </c>
      <c r="K1149" t="s">
        <v>645</v>
      </c>
      <c r="L1149" t="s">
        <v>42</v>
      </c>
      <c r="M1149" t="s">
        <v>40</v>
      </c>
      <c r="N1149" t="s">
        <v>41</v>
      </c>
      <c r="P1149" t="s">
        <v>24</v>
      </c>
      <c r="Q1149" t="s">
        <v>24</v>
      </c>
      <c r="R1149" t="s">
        <v>646</v>
      </c>
    </row>
    <row r="1150" spans="1:18" x14ac:dyDescent="0.25">
      <c r="A1150" t="str">
        <f>"33105"</f>
        <v>33105</v>
      </c>
      <c r="B1150" t="str">
        <f>"01110"</f>
        <v>01110</v>
      </c>
      <c r="C1150" t="str">
        <f>"1930"</f>
        <v>1930</v>
      </c>
      <c r="D1150" t="str">
        <f>"01110"</f>
        <v>01110</v>
      </c>
      <c r="E1150" t="s">
        <v>644</v>
      </c>
      <c r="F1150" t="s">
        <v>879</v>
      </c>
      <c r="G1150" t="str">
        <f>""</f>
        <v/>
      </c>
      <c r="H1150" t="str">
        <f>" 10"</f>
        <v xml:space="preserve"> 10</v>
      </c>
      <c r="I1150">
        <v>0.01</v>
      </c>
      <c r="J1150">
        <v>500</v>
      </c>
      <c r="K1150" t="s">
        <v>646</v>
      </c>
      <c r="L1150" t="s">
        <v>880</v>
      </c>
      <c r="M1150" t="s">
        <v>42</v>
      </c>
      <c r="N1150" t="s">
        <v>645</v>
      </c>
      <c r="P1150" t="s">
        <v>24</v>
      </c>
      <c r="Q1150" t="s">
        <v>24</v>
      </c>
      <c r="R1150" t="s">
        <v>646</v>
      </c>
    </row>
    <row r="1151" spans="1:18" x14ac:dyDescent="0.25">
      <c r="A1151" t="str">
        <f>"33105"</f>
        <v>33105</v>
      </c>
      <c r="B1151" t="str">
        <f>"01110"</f>
        <v>01110</v>
      </c>
      <c r="C1151" t="str">
        <f>"1930"</f>
        <v>1930</v>
      </c>
      <c r="D1151" t="str">
        <f>"01110"</f>
        <v>01110</v>
      </c>
      <c r="E1151" t="s">
        <v>644</v>
      </c>
      <c r="F1151" t="s">
        <v>879</v>
      </c>
      <c r="G1151" t="str">
        <f>""</f>
        <v/>
      </c>
      <c r="H1151" t="str">
        <f>" 20"</f>
        <v xml:space="preserve"> 20</v>
      </c>
      <c r="I1151">
        <v>500.01</v>
      </c>
      <c r="J1151">
        <v>9999999.9900000002</v>
      </c>
      <c r="K1151" t="s">
        <v>880</v>
      </c>
      <c r="L1151" t="s">
        <v>42</v>
      </c>
      <c r="M1151" t="s">
        <v>40</v>
      </c>
      <c r="N1151" t="s">
        <v>645</v>
      </c>
      <c r="P1151" t="s">
        <v>24</v>
      </c>
      <c r="Q1151" t="s">
        <v>24</v>
      </c>
      <c r="R1151" t="s">
        <v>646</v>
      </c>
    </row>
    <row r="1152" spans="1:18" x14ac:dyDescent="0.25">
      <c r="A1152" t="str">
        <f>"35025"</f>
        <v>35025</v>
      </c>
      <c r="B1152" t="str">
        <f>"01100"</f>
        <v>01100</v>
      </c>
      <c r="C1152" t="str">
        <f>"1930"</f>
        <v>1930</v>
      </c>
      <c r="D1152" t="str">
        <f>"35025"</f>
        <v>35025</v>
      </c>
      <c r="E1152" t="s">
        <v>888</v>
      </c>
      <c r="F1152" t="s">
        <v>644</v>
      </c>
      <c r="G1152" t="str">
        <f>""</f>
        <v/>
      </c>
      <c r="H1152" t="str">
        <f>" 10"</f>
        <v xml:space="preserve"> 10</v>
      </c>
      <c r="I1152">
        <v>0.01</v>
      </c>
      <c r="J1152">
        <v>500</v>
      </c>
      <c r="K1152" t="s">
        <v>645</v>
      </c>
      <c r="L1152" t="s">
        <v>42</v>
      </c>
      <c r="M1152" t="s">
        <v>40</v>
      </c>
      <c r="N1152" t="s">
        <v>646</v>
      </c>
      <c r="P1152" t="s">
        <v>24</v>
      </c>
      <c r="Q1152" t="s">
        <v>24</v>
      </c>
      <c r="R1152" t="s">
        <v>646</v>
      </c>
    </row>
    <row r="1153" spans="1:18" x14ac:dyDescent="0.25">
      <c r="A1153" t="str">
        <f>"35025"</f>
        <v>35025</v>
      </c>
      <c r="B1153" t="str">
        <f>"01100"</f>
        <v>01100</v>
      </c>
      <c r="C1153" t="str">
        <f>"1930"</f>
        <v>1930</v>
      </c>
      <c r="D1153" t="str">
        <f>"35025"</f>
        <v>35025</v>
      </c>
      <c r="E1153" t="s">
        <v>888</v>
      </c>
      <c r="F1153" t="s">
        <v>644</v>
      </c>
      <c r="G1153" t="str">
        <f>""</f>
        <v/>
      </c>
      <c r="H1153" t="str">
        <f>" 20"</f>
        <v xml:space="preserve"> 20</v>
      </c>
      <c r="I1153">
        <v>500.01</v>
      </c>
      <c r="J1153">
        <v>9999999.9900000002</v>
      </c>
      <c r="K1153" t="s">
        <v>645</v>
      </c>
      <c r="L1153" t="s">
        <v>42</v>
      </c>
      <c r="M1153" t="s">
        <v>40</v>
      </c>
      <c r="P1153" t="s">
        <v>24</v>
      </c>
      <c r="Q1153" t="s">
        <v>24</v>
      </c>
      <c r="R1153" t="s">
        <v>646</v>
      </c>
    </row>
    <row r="1154" spans="1:18" x14ac:dyDescent="0.25">
      <c r="A1154" t="str">
        <f>"85014"</f>
        <v>85014</v>
      </c>
      <c r="B1154" t="str">
        <f>"07030"</f>
        <v>07030</v>
      </c>
      <c r="C1154" t="str">
        <f>"8000"</f>
        <v>8000</v>
      </c>
      <c r="D1154" t="str">
        <f>"85014"</f>
        <v>85014</v>
      </c>
      <c r="E1154" t="s">
        <v>1124</v>
      </c>
      <c r="F1154" t="s">
        <v>1121</v>
      </c>
      <c r="G1154" t="str">
        <f>""</f>
        <v/>
      </c>
      <c r="H1154" t="str">
        <f>" 00"</f>
        <v xml:space="preserve"> 00</v>
      </c>
      <c r="I1154">
        <v>0.01</v>
      </c>
      <c r="J1154">
        <v>9999999.9900000002</v>
      </c>
      <c r="K1154" t="s">
        <v>154</v>
      </c>
      <c r="L1154" t="s">
        <v>343</v>
      </c>
      <c r="M1154" t="s">
        <v>344</v>
      </c>
      <c r="P1154" t="s">
        <v>24</v>
      </c>
      <c r="Q1154" t="s">
        <v>24</v>
      </c>
      <c r="R1154" t="s">
        <v>1103</v>
      </c>
    </row>
    <row r="1155" spans="1:18" x14ac:dyDescent="0.25">
      <c r="A1155" t="str">
        <f>"85026"</f>
        <v>85026</v>
      </c>
      <c r="B1155" t="str">
        <f>"07030"</f>
        <v>07030</v>
      </c>
      <c r="C1155" t="str">
        <f>"8000"</f>
        <v>8000</v>
      </c>
      <c r="D1155" t="str">
        <f>"85026"</f>
        <v>85026</v>
      </c>
      <c r="E1155" t="s">
        <v>1126</v>
      </c>
      <c r="F1155" t="s">
        <v>1121</v>
      </c>
      <c r="G1155" t="str">
        <f>""</f>
        <v/>
      </c>
      <c r="H1155" t="str">
        <f>" 10"</f>
        <v xml:space="preserve"> 10</v>
      </c>
      <c r="I1155">
        <v>0.01</v>
      </c>
      <c r="J1155">
        <v>500</v>
      </c>
      <c r="K1155" t="s">
        <v>139</v>
      </c>
      <c r="L1155" t="s">
        <v>141</v>
      </c>
      <c r="P1155" t="s">
        <v>24</v>
      </c>
      <c r="Q1155" t="s">
        <v>24</v>
      </c>
      <c r="R1155" t="s">
        <v>139</v>
      </c>
    </row>
    <row r="1156" spans="1:18" x14ac:dyDescent="0.25">
      <c r="A1156" t="str">
        <f>"85026"</f>
        <v>85026</v>
      </c>
      <c r="B1156" t="str">
        <f>"07030"</f>
        <v>07030</v>
      </c>
      <c r="C1156" t="str">
        <f>"8000"</f>
        <v>8000</v>
      </c>
      <c r="D1156" t="str">
        <f>"85026"</f>
        <v>85026</v>
      </c>
      <c r="E1156" t="s">
        <v>1126</v>
      </c>
      <c r="F1156" t="s">
        <v>1121</v>
      </c>
      <c r="G1156" t="str">
        <f>""</f>
        <v/>
      </c>
      <c r="H1156" t="str">
        <f>" 20"</f>
        <v xml:space="preserve"> 20</v>
      </c>
      <c r="I1156">
        <v>500.01</v>
      </c>
      <c r="J1156">
        <v>9999999.9900000002</v>
      </c>
      <c r="K1156" t="s">
        <v>140</v>
      </c>
      <c r="L1156" t="s">
        <v>1001</v>
      </c>
      <c r="P1156" t="s">
        <v>24</v>
      </c>
      <c r="Q1156" t="s">
        <v>24</v>
      </c>
      <c r="R1156" t="s">
        <v>139</v>
      </c>
    </row>
    <row r="1157" spans="1:18" x14ac:dyDescent="0.25">
      <c r="A1157" t="str">
        <f>"85038"</f>
        <v>85038</v>
      </c>
      <c r="B1157" t="str">
        <f>"07030"</f>
        <v>07030</v>
      </c>
      <c r="C1157" t="str">
        <f>"8000"</f>
        <v>8000</v>
      </c>
      <c r="D1157" t="str">
        <f>"85038"</f>
        <v>85038</v>
      </c>
      <c r="E1157" t="s">
        <v>1127</v>
      </c>
      <c r="F1157" t="s">
        <v>1121</v>
      </c>
      <c r="G1157" t="str">
        <f>""</f>
        <v/>
      </c>
      <c r="H1157" t="str">
        <f>" 00"</f>
        <v xml:space="preserve"> 00</v>
      </c>
      <c r="I1157">
        <v>0.01</v>
      </c>
      <c r="J1157">
        <v>9999999.9900000002</v>
      </c>
      <c r="K1157" t="s">
        <v>59</v>
      </c>
      <c r="L1157" t="s">
        <v>1128</v>
      </c>
      <c r="P1157" t="s">
        <v>24</v>
      </c>
      <c r="Q1157" t="s">
        <v>24</v>
      </c>
      <c r="R1157" t="s">
        <v>59</v>
      </c>
    </row>
    <row r="1158" spans="1:18" x14ac:dyDescent="0.25">
      <c r="A1158" t="str">
        <f>"85055"</f>
        <v>85055</v>
      </c>
      <c r="B1158" t="str">
        <f>"07030"</f>
        <v>07030</v>
      </c>
      <c r="C1158" t="str">
        <f>"8000"</f>
        <v>8000</v>
      </c>
      <c r="D1158" t="str">
        <f>"85055"</f>
        <v>85055</v>
      </c>
      <c r="E1158" t="s">
        <v>1129</v>
      </c>
      <c r="F1158" t="s">
        <v>1121</v>
      </c>
      <c r="G1158" t="str">
        <f>""</f>
        <v/>
      </c>
      <c r="H1158" t="str">
        <f>" 10"</f>
        <v xml:space="preserve"> 10</v>
      </c>
      <c r="I1158">
        <v>0.01</v>
      </c>
      <c r="J1158">
        <v>500</v>
      </c>
      <c r="K1158" t="s">
        <v>139</v>
      </c>
      <c r="L1158" t="s">
        <v>140</v>
      </c>
      <c r="M1158" t="s">
        <v>141</v>
      </c>
      <c r="P1158" t="s">
        <v>24</v>
      </c>
      <c r="Q1158" t="s">
        <v>24</v>
      </c>
      <c r="R1158" t="s">
        <v>139</v>
      </c>
    </row>
    <row r="1159" spans="1:18" x14ac:dyDescent="0.25">
      <c r="A1159" t="str">
        <f>"85055"</f>
        <v>85055</v>
      </c>
      <c r="B1159" t="str">
        <f>"07030"</f>
        <v>07030</v>
      </c>
      <c r="C1159" t="str">
        <f>"8000"</f>
        <v>8000</v>
      </c>
      <c r="D1159" t="str">
        <f>"85055"</f>
        <v>85055</v>
      </c>
      <c r="E1159" t="s">
        <v>1129</v>
      </c>
      <c r="F1159" t="s">
        <v>1121</v>
      </c>
      <c r="G1159" t="str">
        <f>""</f>
        <v/>
      </c>
      <c r="H1159" t="str">
        <f>" 20"</f>
        <v xml:space="preserve"> 20</v>
      </c>
      <c r="I1159">
        <v>500.01</v>
      </c>
      <c r="J1159">
        <v>9999999.9900000002</v>
      </c>
      <c r="K1159" t="s">
        <v>140</v>
      </c>
      <c r="L1159" t="s">
        <v>139</v>
      </c>
      <c r="P1159" t="s">
        <v>24</v>
      </c>
      <c r="Q1159" t="s">
        <v>24</v>
      </c>
      <c r="R1159" t="s">
        <v>139</v>
      </c>
    </row>
    <row r="1160" spans="1:18" x14ac:dyDescent="0.25">
      <c r="A1160" t="str">
        <f>"85117"</f>
        <v>85117</v>
      </c>
      <c r="B1160" t="str">
        <f>"07030"</f>
        <v>07030</v>
      </c>
      <c r="C1160" t="str">
        <f>"8000"</f>
        <v>8000</v>
      </c>
      <c r="D1160" t="str">
        <f>"85117"</f>
        <v>85117</v>
      </c>
      <c r="E1160" t="s">
        <v>1134</v>
      </c>
      <c r="F1160" t="s">
        <v>1121</v>
      </c>
      <c r="G1160" t="str">
        <f>""</f>
        <v/>
      </c>
      <c r="H1160" t="str">
        <f>" 00"</f>
        <v xml:space="preserve"> 00</v>
      </c>
      <c r="I1160">
        <v>0.01</v>
      </c>
      <c r="J1160">
        <v>9999999.9900000002</v>
      </c>
      <c r="K1160" t="s">
        <v>368</v>
      </c>
      <c r="L1160" t="s">
        <v>371</v>
      </c>
      <c r="P1160" t="s">
        <v>24</v>
      </c>
      <c r="Q1160" t="s">
        <v>24</v>
      </c>
      <c r="R1160" t="s">
        <v>381</v>
      </c>
    </row>
    <row r="1161" spans="1:18" x14ac:dyDescent="0.25">
      <c r="A1161" t="str">
        <f>"85127"</f>
        <v>85127</v>
      </c>
      <c r="B1161" t="str">
        <f>"07030"</f>
        <v>07030</v>
      </c>
      <c r="C1161" t="str">
        <f>"8000"</f>
        <v>8000</v>
      </c>
      <c r="D1161" t="str">
        <f>"85127"</f>
        <v>85127</v>
      </c>
      <c r="E1161" t="s">
        <v>1137</v>
      </c>
      <c r="F1161" t="s">
        <v>1121</v>
      </c>
      <c r="G1161" t="str">
        <f>""</f>
        <v/>
      </c>
      <c r="H1161" t="str">
        <f>" 00"</f>
        <v xml:space="preserve"> 00</v>
      </c>
      <c r="I1161">
        <v>0.01</v>
      </c>
      <c r="J1161">
        <v>9999999.9900000002</v>
      </c>
      <c r="K1161" t="s">
        <v>193</v>
      </c>
      <c r="P1161" t="s">
        <v>24</v>
      </c>
      <c r="Q1161" t="s">
        <v>24</v>
      </c>
      <c r="R1161" t="s">
        <v>1138</v>
      </c>
    </row>
    <row r="1162" spans="1:18" x14ac:dyDescent="0.25">
      <c r="B1162"/>
      <c r="C1162"/>
      <c r="D1162"/>
    </row>
    <row r="1163" spans="1:18" x14ac:dyDescent="0.25">
      <c r="B1163"/>
      <c r="C1163"/>
      <c r="D1163"/>
    </row>
    <row r="1164" spans="1:18" x14ac:dyDescent="0.25">
      <c r="B1164"/>
      <c r="C1164"/>
      <c r="D1164"/>
    </row>
    <row r="1165" spans="1:18" x14ac:dyDescent="0.25">
      <c r="B1165"/>
      <c r="C1165"/>
      <c r="D1165"/>
    </row>
    <row r="1166" spans="1:18" x14ac:dyDescent="0.25">
      <c r="B1166"/>
      <c r="C1166"/>
      <c r="D1166"/>
    </row>
    <row r="1167" spans="1:18" x14ac:dyDescent="0.25">
      <c r="B1167"/>
      <c r="C1167"/>
      <c r="D1167"/>
    </row>
    <row r="1168" spans="1:18" x14ac:dyDescent="0.25">
      <c r="B1168"/>
      <c r="C1168"/>
      <c r="D1168"/>
    </row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</sheetData>
  <sortState xmlns:xlrd2="http://schemas.microsoft.com/office/spreadsheetml/2017/richdata2" ref="A3:S1161">
    <sortCondition ref="P3:P1161"/>
  </sortState>
  <mergeCells count="2">
    <mergeCell ref="A1:E1"/>
    <mergeCell ref="F1:I1"/>
  </mergeCells>
  <pageMargins left="0.7" right="0.7" top="0.75" bottom="0.75" header="0.3" footer="0.3"/>
  <pageSetup scale="36" fitToHeight="30" orientation="landscape" r:id="rId1"/>
  <headerFooter>
    <oddHeader>&amp;CUniversity of Southern Indiana
Active Fund-Org-Program Combinations &amp;A</oddHeader>
    <oddFooter>&amp;LPage &amp;P of &amp;N&amp;RLast Updated on  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605716CF0537418EB09F2237B795AE" ma:contentTypeVersion="14" ma:contentTypeDescription="Create a new document." ma:contentTypeScope="" ma:versionID="fc30dbfa86905a0007cf1c14785d16d6">
  <xsd:schema xmlns:xsd="http://www.w3.org/2001/XMLSchema" xmlns:xs="http://www.w3.org/2001/XMLSchema" xmlns:p="http://schemas.microsoft.com/office/2006/metadata/properties" xmlns:ns1="http://schemas.microsoft.com/sharepoint/v3" xmlns:ns3="b2adcb0f-2276-4996-9755-287d782a2636" xmlns:ns4="3d3703b6-88d7-457b-aaad-a0b3cc2afc48" targetNamespace="http://schemas.microsoft.com/office/2006/metadata/properties" ma:root="true" ma:fieldsID="c25f341140b497f1b00759e7505eb67a" ns1:_="" ns3:_="" ns4:_="">
    <xsd:import namespace="http://schemas.microsoft.com/sharepoint/v3"/>
    <xsd:import namespace="b2adcb0f-2276-4996-9755-287d782a2636"/>
    <xsd:import namespace="3d3703b6-88d7-457b-aaad-a0b3cc2afc4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adcb0f-2276-4996-9755-287d782a26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3703b6-88d7-457b-aaad-a0b3cc2afc48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5DE2D1-4D22-4AF9-87F5-C531FCF7BC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2adcb0f-2276-4996-9755-287d782a2636"/>
    <ds:schemaRef ds:uri="3d3703b6-88d7-457b-aaad-a0b3cc2afc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53ECCE3-B9DB-41F7-BD18-3134409BAFC7}">
  <ds:schemaRefs>
    <ds:schemaRef ds:uri="http://schemas.microsoft.com/office/2006/documentManagement/types"/>
    <ds:schemaRef ds:uri="http://purl.org/dc/elements/1.1/"/>
    <ds:schemaRef ds:uri="b2adcb0f-2276-4996-9755-287d782a2636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d3703b6-88d7-457b-aaad-a0b3cc2afc48"/>
    <ds:schemaRef ds:uri="http://schemas.microsoft.com/sharepoint/v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9455E47-9253-4EE9-98DE-9ABE83261B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By Fund</vt:lpstr>
      <vt:lpstr>By Financial Manager</vt:lpstr>
      <vt:lpstr>By Budget Contact</vt:lpstr>
      <vt:lpstr>By Accounting Contact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Mann, Carol</dc:creator>
  <cp:keywords/>
  <dc:description/>
  <cp:lastModifiedBy>Shoptaw, Jonathan C</cp:lastModifiedBy>
  <cp:revision/>
  <cp:lastPrinted>2017-12-21T15:18:37Z</cp:lastPrinted>
  <dcterms:created xsi:type="dcterms:W3CDTF">2017-05-16T12:58:23Z</dcterms:created>
  <dcterms:modified xsi:type="dcterms:W3CDTF">2026-08-12T14:50:31Z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0x010100E1605716CF0537418EB09F2237B795AE</vt:lpwstr>
  </property>
  <property fmtid="{D5CDD505-2E9C-101B-9397-08002B2CF9AE}" pid="3" name="MSIP_Label_93932cc9-dea4-49e2-bfe2-7f42b17a9d2b_Enabled">
    <vt:lpwstr>true</vt:lpwstr>
  </property>
  <property fmtid="{D5CDD505-2E9C-101B-9397-08002B2CF9AE}" pid="4" name="MSIP_Label_93932cc9-dea4-49e2-bfe2-7f42b17a9d2b_SetDate">
    <vt:lpwstr>2025-10-30T23:33:32Z</vt:lpwstr>
  </property>
  <property fmtid="{D5CDD505-2E9C-101B-9397-08002B2CF9AE}" pid="5" name="MSIP_Label_93932cc9-dea4-49e2-bfe2-7f42b17a9d2b_Method">
    <vt:lpwstr>Standard</vt:lpwstr>
  </property>
  <property fmtid="{D5CDD505-2E9C-101B-9397-08002B2CF9AE}" pid="6" name="MSIP_Label_93932cc9-dea4-49e2-bfe2-7f42b17a9d2b_Name">
    <vt:lpwstr>USI Internal</vt:lpwstr>
  </property>
  <property fmtid="{D5CDD505-2E9C-101B-9397-08002B2CF9AE}" pid="7" name="MSIP_Label_93932cc9-dea4-49e2-bfe2-7f42b17a9d2b_SiteId">
    <vt:lpwstr>ae1d882c-786b-492c-9095-3d81d0a2f615</vt:lpwstr>
  </property>
  <property fmtid="{D5CDD505-2E9C-101B-9397-08002B2CF9AE}" pid="8" name="MSIP_Label_93932cc9-dea4-49e2-bfe2-7f42b17a9d2b_ActionId">
    <vt:lpwstr>453dd9ca-3aac-4e9f-b4e6-00003e77f1c5</vt:lpwstr>
  </property>
  <property fmtid="{D5CDD505-2E9C-101B-9397-08002B2CF9AE}" pid="9" name="MSIP_Label_93932cc9-dea4-49e2-bfe2-7f42b17a9d2b_ContentBits">
    <vt:lpwstr>0</vt:lpwstr>
  </property>
</Properties>
</file>